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R:\Applications\2023 IRM Application\LRAMVA\"/>
    </mc:Choice>
  </mc:AlternateContent>
  <xr:revisionPtr revIDLastSave="0" documentId="13_ncr:1_{1440A379-A629-416F-8EE3-936C618318CB}" xr6:coauthVersionLast="47" xr6:coauthVersionMax="47" xr10:uidLastSave="{00000000-0000-0000-0000-000000000000}"/>
  <bookViews>
    <workbookView xWindow="-120" yWindow="-120" windowWidth="29040" windowHeight="15840" tabRatio="871" firstSheet="2"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2019-2021 Retrofit" sheetId="88" r:id="rId9"/>
    <sheet name="4.  2011-2014 LRAM" sheetId="46" r:id="rId10"/>
    <sheet name="5.  2015-2027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9">'4.  2011-2014 LRAM'!$A$1:$BA$564</definedName>
    <definedName name="_xlnm.Print_Area" localSheetId="10">'5.  2015-2027 LRAM'!$A:$AT</definedName>
    <definedName name="_xlnm.Print_Area" localSheetId="11">'6.  Carrying Charges'!$A$1:$X$164</definedName>
    <definedName name="_xlnm.Print_Area" localSheetId="12">'7.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LRAM'!$B$226</definedName>
    <definedName name="Table_5_c.__2017_Lost_Revenues_Work_Form">'5.  2015-2027 LRAM'!$B$417</definedName>
    <definedName name="Table_5_d.__2018_Lost_Revenues_Work_Form">'5.  2015-2027 LRAM'!$B$616</definedName>
    <definedName name="Table_5_e.__2019_Lost_Revenues_Work_Form">'5.  2015-2027 LRAM'!$B$809</definedName>
    <definedName name="Table_5_f.__2020_Lost_Revenues_Work_Form">'5.  2015-2027 LRAM'!$B$1004</definedName>
    <definedName name="Table_5_g.__2021_Lost_Revenues_Work_Form">'5.  2015-2027 LRAM'!$B$1199</definedName>
    <definedName name="Table_5_h.__2022_Lost_Revenues_Work_Form">'5.  2015-2027 LRAM'!$B$1393</definedName>
    <definedName name="Table_5_i.__2023_Lost_Revenues_Work_Form">'5.  2015-2027 LRAM'!$B$1590</definedName>
    <definedName name="Table_5_j.__2024_Lost_Revenues_Work_Form">'5.  2015-2027 LRAM'!$B$1616</definedName>
    <definedName name="Table_5_k.__2025_Lost_Revenues_Work_Form">'5.  2015-2027 LRAM'!$B$1642</definedName>
    <definedName name="Table_5_l.__2026_Lost_Revenues_Work_Form">'5.  2015-2027 LRAM'!$B$1669</definedName>
    <definedName name="Table_5_m.__2027_Lost_Revenues_Work_Form">'5.  2015-2027 LRAM'!$B$1696</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44" l="1"/>
  <c r="E53" i="44"/>
  <c r="F53" i="44"/>
  <c r="G53" i="44"/>
  <c r="H53" i="44"/>
  <c r="H54" i="44"/>
  <c r="F54" i="44"/>
  <c r="AC1481" i="79" l="1"/>
  <c r="AD1481" i="79" s="1"/>
  <c r="S45" i="88"/>
  <c r="R45" i="88"/>
  <c r="S44" i="88"/>
  <c r="S46" i="88" s="1"/>
  <c r="R44" i="88"/>
  <c r="T24" i="88"/>
  <c r="T26" i="88" s="1"/>
  <c r="T28" i="88" s="1"/>
  <c r="S24" i="88"/>
  <c r="S26" i="88" s="1"/>
  <c r="S28" i="88" s="1"/>
  <c r="H197" i="47"/>
  <c r="H196" i="47"/>
  <c r="C63" i="47"/>
  <c r="C64" i="47" s="1"/>
  <c r="H198" i="47" s="1"/>
  <c r="E54" i="44"/>
  <c r="D54" i="44"/>
  <c r="G54" i="44"/>
  <c r="R1098" i="79"/>
  <c r="S1098" i="79" s="1"/>
  <c r="T1098" i="79" s="1"/>
  <c r="U1098" i="79" s="1"/>
  <c r="V1098" i="79" s="1"/>
  <c r="W1098" i="79" s="1"/>
  <c r="X1098" i="79" s="1"/>
  <c r="Y1098" i="79" s="1"/>
  <c r="Z1098" i="79" s="1"/>
  <c r="AA1098" i="79" s="1"/>
  <c r="AB1098" i="79" s="1"/>
  <c r="AC1098" i="79" s="1"/>
  <c r="AD1098" i="79" s="1"/>
  <c r="D1098" i="79"/>
  <c r="R904" i="79"/>
  <c r="S904" i="79" s="1"/>
  <c r="T904" i="79" s="1"/>
  <c r="U904" i="79" s="1"/>
  <c r="V904" i="79" s="1"/>
  <c r="W904" i="79" s="1"/>
  <c r="X904" i="79" s="1"/>
  <c r="Y904" i="79" s="1"/>
  <c r="Z904" i="79" s="1"/>
  <c r="AA904" i="79" s="1"/>
  <c r="AB904" i="79" s="1"/>
  <c r="AC904" i="79" s="1"/>
  <c r="AD904" i="79" s="1"/>
  <c r="D904" i="79"/>
  <c r="R910" i="79"/>
  <c r="D910" i="79"/>
  <c r="H195" i="47" l="1"/>
  <c r="S48" i="88"/>
  <c r="R46" i="88"/>
  <c r="R47" i="88" s="1"/>
  <c r="S910" i="79"/>
  <c r="H188" i="47" l="1"/>
  <c r="H187" i="47"/>
  <c r="H186" i="47"/>
  <c r="H191" i="47"/>
  <c r="H190" i="47"/>
  <c r="H189" i="47"/>
  <c r="T26" i="85"/>
  <c r="S26" i="85"/>
  <c r="S25" i="85"/>
  <c r="R25" i="85"/>
  <c r="R514" i="79" s="1"/>
  <c r="AG328" i="79"/>
  <c r="AF328" i="79"/>
  <c r="Q717" i="79"/>
  <c r="AD514" i="79"/>
  <c r="AD707" i="79"/>
  <c r="P707" i="79"/>
  <c r="O707" i="79"/>
  <c r="D707" i="79"/>
  <c r="P514" i="79"/>
  <c r="O514" i="79"/>
  <c r="D514" i="79"/>
  <c r="F26" i="85" l="1"/>
  <c r="E25" i="85"/>
  <c r="F25" i="85" l="1"/>
  <c r="E514" i="79"/>
  <c r="G26" i="85"/>
  <c r="E707" i="79"/>
  <c r="E729" i="79"/>
  <c r="E697" i="79"/>
  <c r="E694" i="79"/>
  <c r="E691" i="79"/>
  <c r="E537" i="79"/>
  <c r="F537" i="79" s="1"/>
  <c r="E521" i="79"/>
  <c r="F521" i="79" s="1"/>
  <c r="E493" i="79"/>
  <c r="F493" i="79" s="1"/>
  <c r="E490" i="79"/>
  <c r="F490" i="79" s="1"/>
  <c r="E316" i="79"/>
  <c r="F316" i="79" s="1"/>
  <c r="G316" i="79" s="1"/>
  <c r="E125" i="79"/>
  <c r="E116" i="79"/>
  <c r="F116" i="79" s="1"/>
  <c r="G116" i="79" s="1"/>
  <c r="H116" i="79" s="1"/>
  <c r="U537" i="79"/>
  <c r="T116" i="79"/>
  <c r="S116" i="79"/>
  <c r="I316" i="79" l="1"/>
  <c r="J316" i="79" s="1"/>
  <c r="K316" i="79" s="1"/>
  <c r="L316" i="79" s="1"/>
  <c r="M316" i="79" s="1"/>
  <c r="N316" i="79" s="1"/>
  <c r="O316" i="79" s="1"/>
  <c r="P316" i="79" s="1"/>
  <c r="E710" i="79"/>
  <c r="T537" i="79"/>
  <c r="U116" i="79"/>
  <c r="J116" i="79"/>
  <c r="K116" i="79" s="1"/>
  <c r="L116" i="79" s="1"/>
  <c r="M116" i="79" s="1"/>
  <c r="N116" i="79" s="1"/>
  <c r="O116" i="79" s="1"/>
  <c r="P116" i="79" s="1"/>
  <c r="AD116" i="79" s="1"/>
  <c r="W116" i="79"/>
  <c r="R116" i="79"/>
  <c r="E308" i="79"/>
  <c r="F308" i="79" s="1"/>
  <c r="G308" i="79" s="1"/>
  <c r="W125" i="79"/>
  <c r="V116" i="79"/>
  <c r="S125" i="79"/>
  <c r="F125" i="79"/>
  <c r="G125" i="79" s="1"/>
  <c r="V316" i="79"/>
  <c r="R316" i="79"/>
  <c r="W316" i="79"/>
  <c r="E713" i="79"/>
  <c r="AD316" i="79"/>
  <c r="R521" i="79"/>
  <c r="X316" i="79"/>
  <c r="E1098" i="79"/>
  <c r="F1098" i="79" s="1"/>
  <c r="G1098" i="79" s="1"/>
  <c r="H1098" i="79" s="1"/>
  <c r="I1098" i="79" s="1"/>
  <c r="J1098" i="79" s="1"/>
  <c r="K1098" i="79" s="1"/>
  <c r="L1098" i="79" s="1"/>
  <c r="M1098" i="79" s="1"/>
  <c r="N1098" i="79" s="1"/>
  <c r="O1098" i="79" s="1"/>
  <c r="P1098" i="79" s="1"/>
  <c r="S521" i="79"/>
  <c r="E904" i="79"/>
  <c r="S537" i="79"/>
  <c r="R537" i="79"/>
  <c r="J125" i="79"/>
  <c r="E716" i="79"/>
  <c r="Y316" i="79"/>
  <c r="T521" i="79"/>
  <c r="E719" i="79"/>
  <c r="Z316" i="79"/>
  <c r="U521" i="79"/>
  <c r="R125" i="79"/>
  <c r="S316" i="79"/>
  <c r="AA316" i="79"/>
  <c r="H521" i="79"/>
  <c r="I521" i="79" s="1"/>
  <c r="V521" i="79"/>
  <c r="H537" i="79"/>
  <c r="I537" i="79" s="1"/>
  <c r="V537" i="79"/>
  <c r="T316" i="79"/>
  <c r="AB316" i="79"/>
  <c r="U316" i="79"/>
  <c r="AC316" i="79"/>
  <c r="H26" i="85"/>
  <c r="F707" i="79"/>
  <c r="G25" i="85"/>
  <c r="F514" i="79"/>
  <c r="E505" i="79"/>
  <c r="F505" i="79" s="1"/>
  <c r="H125" i="79"/>
  <c r="V125" i="79" s="1"/>
  <c r="U125" i="79"/>
  <c r="T125" i="79"/>
  <c r="X116" i="79" l="1"/>
  <c r="J521" i="79"/>
  <c r="W521" i="79"/>
  <c r="W537" i="79"/>
  <c r="J537" i="79"/>
  <c r="F904" i="79"/>
  <c r="AB116" i="79"/>
  <c r="E704" i="79"/>
  <c r="AC116" i="79"/>
  <c r="Y116" i="79"/>
  <c r="X125" i="79"/>
  <c r="K125" i="79"/>
  <c r="AA116" i="79"/>
  <c r="Z116" i="79"/>
  <c r="H25" i="85"/>
  <c r="G514" i="79"/>
  <c r="I26" i="85"/>
  <c r="G707" i="79"/>
  <c r="L125" i="79" l="1"/>
  <c r="Y125" i="79"/>
  <c r="K537" i="79"/>
  <c r="X537" i="79"/>
  <c r="G904" i="79"/>
  <c r="K521" i="79"/>
  <c r="X521" i="79"/>
  <c r="J26" i="85"/>
  <c r="H707" i="79"/>
  <c r="E512" i="79"/>
  <c r="F512" i="79" s="1"/>
  <c r="I25" i="85"/>
  <c r="H514" i="79"/>
  <c r="H512" i="79" s="1"/>
  <c r="L521" i="79" l="1"/>
  <c r="Y521" i="79"/>
  <c r="H904" i="79"/>
  <c r="L537" i="79"/>
  <c r="Y537" i="79"/>
  <c r="M125" i="79"/>
  <c r="Z125" i="79"/>
  <c r="J25" i="85"/>
  <c r="I514" i="79"/>
  <c r="I512" i="79" s="1"/>
  <c r="K26" i="85"/>
  <c r="I707" i="79"/>
  <c r="M537" i="79" l="1"/>
  <c r="Z537" i="79"/>
  <c r="N125" i="79"/>
  <c r="AA125" i="79"/>
  <c r="I904" i="79"/>
  <c r="M521" i="79"/>
  <c r="Z521" i="79"/>
  <c r="L26" i="85"/>
  <c r="J707" i="79"/>
  <c r="K25" i="85"/>
  <c r="J514" i="79"/>
  <c r="J512" i="79" s="1"/>
  <c r="AS707" i="79"/>
  <c r="AR708" i="79"/>
  <c r="AQ708" i="79"/>
  <c r="AP708" i="79"/>
  <c r="AO708" i="79"/>
  <c r="AN708" i="79"/>
  <c r="AM708" i="79"/>
  <c r="AL708" i="79"/>
  <c r="AK708" i="79"/>
  <c r="AJ708" i="79"/>
  <c r="AI708" i="79"/>
  <c r="AH708" i="79"/>
  <c r="AG708" i="79"/>
  <c r="AF708" i="79"/>
  <c r="AE708" i="79"/>
  <c r="Q708" i="79"/>
  <c r="AR515" i="79"/>
  <c r="AQ515" i="79"/>
  <c r="AP515" i="79"/>
  <c r="AO515" i="79"/>
  <c r="AN515" i="79"/>
  <c r="AM515" i="79"/>
  <c r="AL515" i="79"/>
  <c r="AK515" i="79"/>
  <c r="AJ515" i="79"/>
  <c r="AI515" i="79"/>
  <c r="AH515" i="79"/>
  <c r="AG515" i="79"/>
  <c r="AF515" i="79"/>
  <c r="AE515" i="79"/>
  <c r="Q515" i="79"/>
  <c r="AS514" i="79"/>
  <c r="AS504" i="79"/>
  <c r="AS501"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N521" i="79" l="1"/>
  <c r="AA521" i="79"/>
  <c r="J904" i="79"/>
  <c r="O125" i="79"/>
  <c r="AB125" i="79"/>
  <c r="N537" i="79"/>
  <c r="AA537" i="79"/>
  <c r="L25" i="85"/>
  <c r="K514" i="79"/>
  <c r="K512" i="79" s="1"/>
  <c r="M26" i="85"/>
  <c r="K707" i="79"/>
  <c r="AP502" i="46"/>
  <c r="AO502" i="46"/>
  <c r="AN502" i="46"/>
  <c r="AM502" i="46"/>
  <c r="AP498" i="46"/>
  <c r="AO498" i="46"/>
  <c r="AN498" i="46"/>
  <c r="AM498" i="46"/>
  <c r="AP495" i="46"/>
  <c r="AO495" i="46"/>
  <c r="AN495" i="46"/>
  <c r="AM495" i="46"/>
  <c r="AP492" i="46"/>
  <c r="AO492" i="46"/>
  <c r="AN492" i="46"/>
  <c r="AM492" i="46"/>
  <c r="AP489" i="46"/>
  <c r="AO489" i="46"/>
  <c r="AN489" i="46"/>
  <c r="AM489" i="46"/>
  <c r="AP486" i="46"/>
  <c r="AO486" i="46"/>
  <c r="AN486" i="46"/>
  <c r="AM486" i="46"/>
  <c r="AP482" i="46"/>
  <c r="AO482" i="46"/>
  <c r="AN482" i="46"/>
  <c r="AM482" i="46"/>
  <c r="AP479" i="46"/>
  <c r="AO479" i="46"/>
  <c r="AN479" i="46"/>
  <c r="AM479" i="46"/>
  <c r="AP476" i="46"/>
  <c r="AO476" i="46"/>
  <c r="AN476" i="46"/>
  <c r="AM476" i="46"/>
  <c r="AP473" i="46"/>
  <c r="AO473" i="46"/>
  <c r="AN473" i="46"/>
  <c r="AM473" i="46"/>
  <c r="AP470" i="46"/>
  <c r="AO470" i="46"/>
  <c r="AN470" i="46"/>
  <c r="AM470" i="46"/>
  <c r="AP467" i="46"/>
  <c r="AO467" i="46"/>
  <c r="AN467" i="46"/>
  <c r="AM467" i="46"/>
  <c r="AP464" i="46"/>
  <c r="AO464" i="46"/>
  <c r="AN464" i="46"/>
  <c r="AM464" i="46"/>
  <c r="AP461" i="46"/>
  <c r="AO461" i="46"/>
  <c r="AN461" i="46"/>
  <c r="AM461" i="46"/>
  <c r="AP457" i="46"/>
  <c r="AO457" i="46"/>
  <c r="AN457" i="46"/>
  <c r="AM457" i="46"/>
  <c r="AP454" i="46"/>
  <c r="AO454" i="46"/>
  <c r="AN454" i="46"/>
  <c r="AM454" i="46"/>
  <c r="AP451" i="46"/>
  <c r="AO451" i="46"/>
  <c r="AN451" i="46"/>
  <c r="AM451" i="46"/>
  <c r="AP448" i="46"/>
  <c r="AO448" i="46"/>
  <c r="AN448" i="46"/>
  <c r="AM448" i="46"/>
  <c r="AP445" i="46"/>
  <c r="AO445" i="46"/>
  <c r="AN445" i="46"/>
  <c r="AM445" i="46"/>
  <c r="AP442" i="46"/>
  <c r="AO442" i="46"/>
  <c r="AN442" i="46"/>
  <c r="AM442" i="46"/>
  <c r="AP439" i="46"/>
  <c r="AO439" i="46"/>
  <c r="AN439" i="46"/>
  <c r="AM439" i="46"/>
  <c r="AP436" i="46"/>
  <c r="AO436" i="46"/>
  <c r="AN436" i="46"/>
  <c r="AM436" i="46"/>
  <c r="AP433" i="46"/>
  <c r="AO433" i="46"/>
  <c r="AN433" i="46"/>
  <c r="AM433" i="46"/>
  <c r="AO380" i="46"/>
  <c r="AN380" i="46"/>
  <c r="AM380" i="46"/>
  <c r="AO377" i="46"/>
  <c r="AN377" i="46"/>
  <c r="AM377" i="46"/>
  <c r="AO373" i="46"/>
  <c r="AN373" i="46"/>
  <c r="AM373" i="46"/>
  <c r="AO370" i="46"/>
  <c r="AN370" i="46"/>
  <c r="AM370" i="46"/>
  <c r="AO366" i="46"/>
  <c r="AN366" i="46"/>
  <c r="AM366" i="46"/>
  <c r="AO362" i="46"/>
  <c r="AN362" i="46"/>
  <c r="AM362" i="46"/>
  <c r="AO359" i="46"/>
  <c r="AN359" i="46"/>
  <c r="AM359" i="46"/>
  <c r="AO356" i="46"/>
  <c r="AN356" i="46"/>
  <c r="AM356" i="46"/>
  <c r="AO353" i="46"/>
  <c r="AN353" i="46"/>
  <c r="AM353" i="46"/>
  <c r="AO350" i="46"/>
  <c r="AN350" i="46"/>
  <c r="AM350" i="46"/>
  <c r="AO346" i="46"/>
  <c r="AN346" i="46"/>
  <c r="AM346" i="46"/>
  <c r="AO343" i="46"/>
  <c r="AN343" i="46"/>
  <c r="AM343" i="46"/>
  <c r="AO340" i="46"/>
  <c r="AN340" i="46"/>
  <c r="AM340" i="46"/>
  <c r="AO337" i="46"/>
  <c r="AN337" i="46"/>
  <c r="AM337" i="46"/>
  <c r="AO334" i="46"/>
  <c r="AN334" i="46"/>
  <c r="AM334" i="46"/>
  <c r="AO331" i="46"/>
  <c r="AN331" i="46"/>
  <c r="AM331" i="46"/>
  <c r="AO328" i="46"/>
  <c r="AN328" i="46"/>
  <c r="AM328" i="46"/>
  <c r="AO325" i="46"/>
  <c r="AN325" i="46"/>
  <c r="AM325" i="46"/>
  <c r="AO321" i="46"/>
  <c r="AN321" i="46"/>
  <c r="AM321" i="46"/>
  <c r="AO318" i="46"/>
  <c r="AN318" i="46"/>
  <c r="AM318" i="46"/>
  <c r="AO315" i="46"/>
  <c r="AN315" i="46"/>
  <c r="AM315" i="46"/>
  <c r="AO312" i="46"/>
  <c r="AN312" i="46"/>
  <c r="AM312" i="46"/>
  <c r="AO309" i="46"/>
  <c r="AN309" i="46"/>
  <c r="AM309" i="46"/>
  <c r="AO306" i="46"/>
  <c r="AN306" i="46"/>
  <c r="AM306" i="46"/>
  <c r="AO303" i="46"/>
  <c r="AN303" i="46"/>
  <c r="AM303" i="46"/>
  <c r="AO300" i="46"/>
  <c r="AN300" i="46"/>
  <c r="AM300" i="46"/>
  <c r="AO297" i="46"/>
  <c r="AN297" i="46"/>
  <c r="AM297" i="46"/>
  <c r="P125" i="79" l="1"/>
  <c r="AD125" i="79" s="1"/>
  <c r="AC125" i="79"/>
  <c r="K904" i="79"/>
  <c r="O521" i="79"/>
  <c r="AB521" i="79"/>
  <c r="N26" i="85"/>
  <c r="L707" i="79"/>
  <c r="M25" i="85"/>
  <c r="L514" i="79"/>
  <c r="L512" i="79" s="1"/>
  <c r="P50" i="45"/>
  <c r="O50" i="45"/>
  <c r="N50" i="45"/>
  <c r="O51" i="45" s="1"/>
  <c r="M50" i="45"/>
  <c r="N51" i="45" s="1"/>
  <c r="P43" i="45"/>
  <c r="O43" i="45"/>
  <c r="N43" i="45"/>
  <c r="O44" i="45" s="1"/>
  <c r="M43" i="45"/>
  <c r="N44" i="45" s="1"/>
  <c r="P36" i="45"/>
  <c r="O36" i="45"/>
  <c r="N36" i="45"/>
  <c r="O37" i="45" s="1"/>
  <c r="M36" i="45"/>
  <c r="N37" i="45" s="1"/>
  <c r="P29" i="45"/>
  <c r="O29" i="45"/>
  <c r="N29" i="45"/>
  <c r="O30" i="45" s="1"/>
  <c r="M29" i="45"/>
  <c r="M30" i="45" s="1"/>
  <c r="P22" i="45"/>
  <c r="O22" i="45"/>
  <c r="P23" i="45" s="1"/>
  <c r="N22" i="45"/>
  <c r="O23" i="45" s="1"/>
  <c r="M22" i="45"/>
  <c r="N23" i="45" s="1"/>
  <c r="P17" i="45"/>
  <c r="O17" i="45"/>
  <c r="N17" i="45"/>
  <c r="M17" i="45"/>
  <c r="C78" i="85"/>
  <c r="Q77" i="85"/>
  <c r="L77" i="85"/>
  <c r="D77" i="85"/>
  <c r="Q76" i="85"/>
  <c r="L76" i="85"/>
  <c r="D76" i="85"/>
  <c r="Q75" i="85"/>
  <c r="L75" i="85"/>
  <c r="D75" i="85"/>
  <c r="Q74" i="85"/>
  <c r="L74" i="85"/>
  <c r="D74" i="85"/>
  <c r="Q73" i="85"/>
  <c r="L73" i="85"/>
  <c r="D73" i="85"/>
  <c r="Q72" i="85"/>
  <c r="L72" i="85"/>
  <c r="D72" i="85"/>
  <c r="Q71" i="85"/>
  <c r="L71" i="85"/>
  <c r="D71" i="85"/>
  <c r="Q70" i="85"/>
  <c r="L70" i="85"/>
  <c r="D70" i="85"/>
  <c r="Q69" i="85"/>
  <c r="L69" i="85"/>
  <c r="D69" i="85"/>
  <c r="Q68" i="85"/>
  <c r="L68" i="85"/>
  <c r="D68" i="85"/>
  <c r="Q67" i="85"/>
  <c r="L67" i="85"/>
  <c r="D67" i="85"/>
  <c r="Q66" i="85"/>
  <c r="L66" i="85"/>
  <c r="D66" i="85"/>
  <c r="E66" i="85" s="1"/>
  <c r="G66" i="85" s="1"/>
  <c r="Q48" i="85"/>
  <c r="Q47" i="85"/>
  <c r="D47" i="85"/>
  <c r="Q46" i="85"/>
  <c r="L46" i="85"/>
  <c r="D46" i="85"/>
  <c r="Q45" i="85"/>
  <c r="L45" i="85"/>
  <c r="D45" i="85"/>
  <c r="E45" i="85" s="1"/>
  <c r="G45" i="85" s="1"/>
  <c r="Q44" i="85"/>
  <c r="L44" i="85"/>
  <c r="G44" i="85"/>
  <c r="Q43" i="85"/>
  <c r="L43" i="85"/>
  <c r="D43" i="85"/>
  <c r="Q42" i="85"/>
  <c r="L42" i="85"/>
  <c r="D42" i="85"/>
  <c r="Q41" i="85"/>
  <c r="L41" i="85"/>
  <c r="D41" i="85"/>
  <c r="Q40" i="85"/>
  <c r="L40" i="85"/>
  <c r="D40" i="85"/>
  <c r="Q39" i="85"/>
  <c r="L39" i="85"/>
  <c r="D39" i="85"/>
  <c r="Q38" i="85"/>
  <c r="L38" i="85"/>
  <c r="D38" i="85"/>
  <c r="Q37" i="85"/>
  <c r="L37" i="85"/>
  <c r="D37" i="85"/>
  <c r="G37" i="85" s="1"/>
  <c r="Q36" i="85"/>
  <c r="L36" i="85"/>
  <c r="D36" i="85"/>
  <c r="E36" i="85" s="1"/>
  <c r="Q45" i="88"/>
  <c r="P45" i="88"/>
  <c r="O45" i="88"/>
  <c r="N45" i="88"/>
  <c r="M45" i="88"/>
  <c r="L45" i="88"/>
  <c r="Q44" i="88"/>
  <c r="P44" i="88"/>
  <c r="O44" i="88"/>
  <c r="N44" i="88"/>
  <c r="M44" i="88"/>
  <c r="L44" i="88"/>
  <c r="L46" i="88" s="1"/>
  <c r="R24" i="88"/>
  <c r="R26" i="88" s="1"/>
  <c r="R28" i="88" s="1"/>
  <c r="R1287" i="79" s="1"/>
  <c r="Q24" i="88"/>
  <c r="Q26" i="88" s="1"/>
  <c r="Q28" i="88" s="1"/>
  <c r="D1287" i="79" s="1"/>
  <c r="P24" i="88"/>
  <c r="P26" i="88" s="1"/>
  <c r="P28" i="88" s="1"/>
  <c r="R1092" i="79" s="1"/>
  <c r="O24" i="88"/>
  <c r="O26" i="88" s="1"/>
  <c r="O28" i="88" s="1"/>
  <c r="D1092" i="79" s="1"/>
  <c r="N24" i="88"/>
  <c r="N26" i="88" s="1"/>
  <c r="N28" i="88" s="1"/>
  <c r="M24" i="88"/>
  <c r="M26" i="88" s="1"/>
  <c r="M28" i="88" s="1"/>
  <c r="M31" i="88" s="1"/>
  <c r="D898" i="79" s="1"/>
  <c r="P30" i="45" l="1"/>
  <c r="P44" i="45"/>
  <c r="P37" i="45"/>
  <c r="P51" i="45"/>
  <c r="M46" i="88"/>
  <c r="M48" i="88" s="1"/>
  <c r="AG897" i="79" s="1"/>
  <c r="Q46" i="88"/>
  <c r="Q48" i="88" s="1"/>
  <c r="S1092" i="79"/>
  <c r="T1092" i="79" s="1"/>
  <c r="U1092" i="79" s="1"/>
  <c r="V1092" i="79" s="1"/>
  <c r="W1092" i="79" s="1"/>
  <c r="X1092" i="79" s="1"/>
  <c r="Y1092" i="79" s="1"/>
  <c r="Z1092" i="79" s="1"/>
  <c r="AA1092" i="79" s="1"/>
  <c r="AB1092" i="79" s="1"/>
  <c r="AC1092" i="79" s="1"/>
  <c r="AD1092" i="79" s="1"/>
  <c r="S1287" i="79"/>
  <c r="T1287" i="79" s="1"/>
  <c r="U1287" i="79" s="1"/>
  <c r="V1287" i="79" s="1"/>
  <c r="W1287" i="79" s="1"/>
  <c r="X1287" i="79" s="1"/>
  <c r="Y1287" i="79" s="1"/>
  <c r="Z1287" i="79" s="1"/>
  <c r="AA1287" i="79" s="1"/>
  <c r="AB1287" i="79" s="1"/>
  <c r="AC1287" i="79" s="1"/>
  <c r="AD1287" i="79" s="1"/>
  <c r="O46" i="88"/>
  <c r="O48" i="88" s="1"/>
  <c r="P521" i="79"/>
  <c r="AD521" i="79" s="1"/>
  <c r="AC521" i="79"/>
  <c r="L904" i="79"/>
  <c r="N25" i="85"/>
  <c r="N514" i="79" s="1"/>
  <c r="M514" i="79"/>
  <c r="M512" i="79" s="1"/>
  <c r="N512" i="79" s="1"/>
  <c r="O512" i="79" s="1"/>
  <c r="P512" i="79" s="1"/>
  <c r="AD512" i="79" s="1"/>
  <c r="O26" i="85"/>
  <c r="N707" i="79" s="1"/>
  <c r="M707" i="79"/>
  <c r="L47" i="85"/>
  <c r="L78" i="85"/>
  <c r="Q78" i="85"/>
  <c r="Q49" i="85"/>
  <c r="E37" i="85"/>
  <c r="E38" i="85" s="1"/>
  <c r="E39" i="85" s="1"/>
  <c r="E40" i="85" s="1"/>
  <c r="E41" i="85" s="1"/>
  <c r="E42" i="85" s="1"/>
  <c r="E43" i="85" s="1"/>
  <c r="E46" i="85"/>
  <c r="G46" i="85" s="1"/>
  <c r="M51" i="45"/>
  <c r="N30" i="45"/>
  <c r="M23" i="45"/>
  <c r="M37" i="45"/>
  <c r="M44" i="45"/>
  <c r="E67" i="85"/>
  <c r="N30" i="88"/>
  <c r="N46" i="88"/>
  <c r="N47" i="88" s="1"/>
  <c r="AF1092" i="79" s="1"/>
  <c r="P46" i="88"/>
  <c r="P47" i="88" s="1"/>
  <c r="AF1287" i="79" s="1"/>
  <c r="L47" i="88"/>
  <c r="AF897" i="79" s="1"/>
  <c r="N31" i="88" l="1"/>
  <c r="R898" i="79" s="1"/>
  <c r="S898" i="79" s="1"/>
  <c r="T898" i="79" s="1"/>
  <c r="U898" i="79" s="1"/>
  <c r="V898" i="79" s="1"/>
  <c r="W898" i="79" s="1"/>
  <c r="X898" i="79" s="1"/>
  <c r="Y898" i="79" s="1"/>
  <c r="Z898" i="79" s="1"/>
  <c r="AA898" i="79" s="1"/>
  <c r="AB898" i="79" s="1"/>
  <c r="AC898" i="79" s="1"/>
  <c r="AD898" i="79" s="1"/>
  <c r="R897" i="79"/>
  <c r="S897" i="79" s="1"/>
  <c r="T897" i="79" s="1"/>
  <c r="U897" i="79" s="1"/>
  <c r="V897" i="79" s="1"/>
  <c r="W897" i="79" s="1"/>
  <c r="X897" i="79" s="1"/>
  <c r="Y897" i="79" s="1"/>
  <c r="Z897" i="79" s="1"/>
  <c r="AA897" i="79" s="1"/>
  <c r="AB897" i="79" s="1"/>
  <c r="AC897" i="79" s="1"/>
  <c r="AD897" i="79" s="1"/>
  <c r="AG1287" i="79"/>
  <c r="AG1092" i="79"/>
  <c r="M904" i="79"/>
  <c r="E47" i="85"/>
  <c r="G47" i="85" s="1"/>
  <c r="G49" i="85" s="1"/>
  <c r="G67" i="85"/>
  <c r="E68" i="85"/>
  <c r="N904" i="79" l="1"/>
  <c r="G50" i="85"/>
  <c r="G51" i="85" s="1"/>
  <c r="G52" i="85" s="1"/>
  <c r="G53" i="85" s="1"/>
  <c r="G54" i="85" s="1"/>
  <c r="G55" i="85" s="1"/>
  <c r="G56" i="85" s="1"/>
  <c r="G57" i="85" s="1"/>
  <c r="G58" i="85" s="1"/>
  <c r="G48" i="85"/>
  <c r="G68" i="85"/>
  <c r="E69" i="85"/>
  <c r="O904" i="79" l="1"/>
  <c r="G59" i="85"/>
  <c r="R512" i="79"/>
  <c r="S514" i="79"/>
  <c r="S512" i="79" s="1"/>
  <c r="T25" i="85"/>
  <c r="AC25" i="85"/>
  <c r="AC514" i="79" s="1"/>
  <c r="AC512" i="79" s="1"/>
  <c r="G69" i="85"/>
  <c r="E70" i="85"/>
  <c r="P904" i="79" l="1"/>
  <c r="T514" i="79"/>
  <c r="T512" i="79" s="1"/>
  <c r="U25" i="85"/>
  <c r="G70" i="85"/>
  <c r="E71" i="85"/>
  <c r="V25" i="85" l="1"/>
  <c r="U514" i="79"/>
  <c r="U512" i="79" s="1"/>
  <c r="G71" i="85"/>
  <c r="E72" i="85"/>
  <c r="W25" i="85" l="1"/>
  <c r="V514" i="79"/>
  <c r="V512" i="79" s="1"/>
  <c r="G72" i="85"/>
  <c r="E73" i="85"/>
  <c r="X25" i="85" l="1"/>
  <c r="W514" i="79"/>
  <c r="W512" i="79" s="1"/>
  <c r="G73" i="85"/>
  <c r="E74" i="85"/>
  <c r="Y25" i="85" l="1"/>
  <c r="X514" i="79"/>
  <c r="X512" i="79" s="1"/>
  <c r="G74" i="85"/>
  <c r="E75" i="85"/>
  <c r="Z25" i="85" l="1"/>
  <c r="Y514" i="79"/>
  <c r="Y512" i="79" s="1"/>
  <c r="G75" i="85"/>
  <c r="E76" i="85"/>
  <c r="AA25" i="85" l="1"/>
  <c r="Z514" i="79"/>
  <c r="Z512" i="79" s="1"/>
  <c r="E77" i="85"/>
  <c r="G77" i="85" s="1"/>
  <c r="G76" i="85"/>
  <c r="AB25" i="85" l="1"/>
  <c r="AB514" i="79" s="1"/>
  <c r="AB512" i="79" s="1"/>
  <c r="AA514" i="79"/>
  <c r="G79" i="85"/>
  <c r="G78" i="85"/>
  <c r="R707" i="79" s="1"/>
  <c r="AA512" i="79" l="1"/>
  <c r="G80" i="85"/>
  <c r="G81" i="85" s="1"/>
  <c r="G82" i="85" s="1"/>
  <c r="G83" i="85" s="1"/>
  <c r="G84" i="85" s="1"/>
  <c r="G85" i="85" s="1"/>
  <c r="G86" i="85" s="1"/>
  <c r="G87" i="85" s="1"/>
  <c r="G88" i="85" s="1"/>
  <c r="G89" i="85"/>
  <c r="H184" i="47"/>
  <c r="H185" i="47"/>
  <c r="H183" i="47"/>
  <c r="H181" i="47"/>
  <c r="H182" i="47"/>
  <c r="H180" i="47"/>
  <c r="H175" i="47"/>
  <c r="H176" i="47"/>
  <c r="H174" i="47"/>
  <c r="H172" i="47"/>
  <c r="H173" i="47"/>
  <c r="H171" i="47"/>
  <c r="H169" i="47"/>
  <c r="H170" i="47"/>
  <c r="H161" i="47"/>
  <c r="H160" i="47"/>
  <c r="H159" i="47"/>
  <c r="H157" i="47"/>
  <c r="H158" i="47"/>
  <c r="H156" i="47"/>
  <c r="S707" i="79" l="1"/>
  <c r="AD26" i="85"/>
  <c r="AC707" i="79" s="1"/>
  <c r="U26" i="85"/>
  <c r="Q1427" i="79"/>
  <c r="Q1424" i="79"/>
  <c r="Q1421" i="79"/>
  <c r="Q1418" i="79"/>
  <c r="Q1415" i="79"/>
  <c r="Q1233" i="79"/>
  <c r="Q1230" i="79"/>
  <c r="Q1227" i="79"/>
  <c r="Q1224" i="79"/>
  <c r="Q1221" i="79"/>
  <c r="Q1038" i="79"/>
  <c r="Q1035" i="79"/>
  <c r="Q1032" i="79"/>
  <c r="Q1029" i="79"/>
  <c r="Q1026" i="79"/>
  <c r="Q843" i="79"/>
  <c r="Q840" i="79"/>
  <c r="Q837" i="79"/>
  <c r="Q834" i="79"/>
  <c r="Q831" i="79"/>
  <c r="Q650" i="79"/>
  <c r="Q647" i="79"/>
  <c r="Q644" i="79"/>
  <c r="Q641" i="79"/>
  <c r="Q638" i="79"/>
  <c r="Q451" i="79"/>
  <c r="Q448" i="79"/>
  <c r="Q445" i="79"/>
  <c r="Q442" i="79"/>
  <c r="Q439" i="79"/>
  <c r="Q260" i="79"/>
  <c r="Q257" i="79"/>
  <c r="Q254" i="79"/>
  <c r="Q251" i="79"/>
  <c r="Q248" i="79"/>
  <c r="U473" i="46"/>
  <c r="U470" i="46"/>
  <c r="U467" i="46"/>
  <c r="U464" i="46"/>
  <c r="U461" i="46"/>
  <c r="U337" i="46"/>
  <c r="U334" i="46"/>
  <c r="U331" i="46"/>
  <c r="U328" i="46"/>
  <c r="U325" i="46"/>
  <c r="U201" i="46"/>
  <c r="U198" i="46"/>
  <c r="U195" i="46"/>
  <c r="U192" i="46"/>
  <c r="U189" i="46"/>
  <c r="T707" i="79" l="1"/>
  <c r="V26" i="85"/>
  <c r="AS1618" i="79"/>
  <c r="AS1395" i="79"/>
  <c r="AS1201" i="79"/>
  <c r="AS1006" i="79"/>
  <c r="AS811" i="79"/>
  <c r="AS618" i="79"/>
  <c r="AS419" i="79"/>
  <c r="AS228" i="79"/>
  <c r="AS35" i="79"/>
  <c r="Q100" i="43"/>
  <c r="P100" i="43"/>
  <c r="O100" i="43"/>
  <c r="N100" i="43"/>
  <c r="M100" i="43"/>
  <c r="L100" i="43"/>
  <c r="K100" i="43"/>
  <c r="J100" i="43"/>
  <c r="I100" i="43"/>
  <c r="H100" i="43"/>
  <c r="G100" i="43"/>
  <c r="F100" i="43"/>
  <c r="E100" i="43"/>
  <c r="D100" i="43"/>
  <c r="Q53" i="43"/>
  <c r="P53" i="43"/>
  <c r="O53" i="43"/>
  <c r="AP618" i="79" s="1"/>
  <c r="N53" i="43"/>
  <c r="AO1671" i="79" s="1"/>
  <c r="M53" i="43"/>
  <c r="AN228" i="79" s="1"/>
  <c r="L53" i="43"/>
  <c r="K53" i="43"/>
  <c r="AL1395" i="79" s="1"/>
  <c r="J53" i="43"/>
  <c r="AK1671" i="79" s="1"/>
  <c r="I53" i="43"/>
  <c r="H53" i="43"/>
  <c r="G53" i="43"/>
  <c r="AH1644" i="79" s="1"/>
  <c r="F53" i="43"/>
  <c r="AG1671" i="79" s="1"/>
  <c r="E53" i="43"/>
  <c r="AF1644" i="79" s="1"/>
  <c r="D53" i="43"/>
  <c r="AE811" i="79" s="1"/>
  <c r="AS1698" i="79"/>
  <c r="AS1671" i="79"/>
  <c r="AS1644" i="79"/>
  <c r="AS1592" i="79"/>
  <c r="E29" i="45"/>
  <c r="E30" i="45" s="1"/>
  <c r="F29" i="45"/>
  <c r="G29" i="45"/>
  <c r="H29" i="45"/>
  <c r="I29" i="45"/>
  <c r="J29" i="45"/>
  <c r="K29" i="45"/>
  <c r="L29" i="45"/>
  <c r="D29" i="45"/>
  <c r="E22" i="45"/>
  <c r="F22" i="45"/>
  <c r="G22" i="45"/>
  <c r="H22" i="45"/>
  <c r="I22" i="45"/>
  <c r="J22" i="45"/>
  <c r="K22" i="45"/>
  <c r="L23" i="45" s="1"/>
  <c r="L22" i="45"/>
  <c r="D22" i="45"/>
  <c r="I60" i="44"/>
  <c r="H59" i="44"/>
  <c r="AM72" i="46"/>
  <c r="AM23" i="46"/>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99" i="79"/>
  <c r="AQ1699" i="79"/>
  <c r="AP1699" i="79"/>
  <c r="AO1699" i="79"/>
  <c r="AN1699" i="79"/>
  <c r="AM1699" i="79"/>
  <c r="AL1699" i="79"/>
  <c r="AK1699" i="79"/>
  <c r="AJ1699" i="79"/>
  <c r="AI1699" i="79"/>
  <c r="AH1699" i="79"/>
  <c r="AG1699" i="79"/>
  <c r="AF1699" i="79"/>
  <c r="AE1699" i="79"/>
  <c r="AR1672" i="79"/>
  <c r="AQ1672" i="79"/>
  <c r="AP1672" i="79"/>
  <c r="AO1672" i="79"/>
  <c r="AN1672" i="79"/>
  <c r="AM1672" i="79"/>
  <c r="AL1672" i="79"/>
  <c r="AK1672" i="79"/>
  <c r="AJ1672" i="79"/>
  <c r="AI1672" i="79"/>
  <c r="AH1672" i="79"/>
  <c r="AG1672" i="79"/>
  <c r="AF1672" i="79"/>
  <c r="AE1672" i="79"/>
  <c r="AR1645" i="79"/>
  <c r="AQ1645" i="79"/>
  <c r="AP1645" i="79"/>
  <c r="AO1645" i="79"/>
  <c r="AN1645" i="79"/>
  <c r="AM1645" i="79"/>
  <c r="AL1645" i="79"/>
  <c r="AK1645" i="79"/>
  <c r="AJ1645" i="79"/>
  <c r="AI1645" i="79"/>
  <c r="AH1645" i="79"/>
  <c r="AG1645" i="79"/>
  <c r="AF1645" i="79"/>
  <c r="AE1645" i="79"/>
  <c r="U707" i="79" l="1"/>
  <c r="W26" i="85"/>
  <c r="AK1644" i="79"/>
  <c r="AL811" i="79"/>
  <c r="AK618" i="79"/>
  <c r="AP1395" i="79"/>
  <c r="AL1671" i="79"/>
  <c r="AL618" i="79"/>
  <c r="AO1006" i="79"/>
  <c r="AP1671" i="79"/>
  <c r="AK419" i="79"/>
  <c r="AO419" i="79"/>
  <c r="AO618" i="79"/>
  <c r="AK1201" i="79"/>
  <c r="AP1618" i="79"/>
  <c r="AK228" i="79"/>
  <c r="AK1395" i="79"/>
  <c r="AP35" i="79"/>
  <c r="AO228" i="79"/>
  <c r="AK1006" i="79"/>
  <c r="AO1201" i="79"/>
  <c r="AO1395" i="79"/>
  <c r="AI1201" i="79"/>
  <c r="AI419" i="79"/>
  <c r="AI1395" i="79"/>
  <c r="AI618" i="79"/>
  <c r="AM1644" i="79"/>
  <c r="AM1201" i="79"/>
  <c r="AM419" i="79"/>
  <c r="AM1395" i="79"/>
  <c r="AM618" i="79"/>
  <c r="AQ1644" i="79"/>
  <c r="AQ1201" i="79"/>
  <c r="AQ419" i="79"/>
  <c r="AQ1592" i="79"/>
  <c r="AQ1395" i="79"/>
  <c r="AQ618" i="79"/>
  <c r="AM35" i="79"/>
  <c r="AI228" i="79"/>
  <c r="AI811" i="79"/>
  <c r="AQ811" i="79"/>
  <c r="AQ1006" i="79"/>
  <c r="AM1618" i="79"/>
  <c r="AI1644" i="79"/>
  <c r="AJ1671" i="79"/>
  <c r="AJ1395" i="79"/>
  <c r="AJ618" i="79"/>
  <c r="AJ1618" i="79"/>
  <c r="AJ811" i="79"/>
  <c r="AJ35" i="79"/>
  <c r="AN1395" i="79"/>
  <c r="AN618" i="79"/>
  <c r="AN1618" i="79"/>
  <c r="AN811" i="79"/>
  <c r="AN35" i="79"/>
  <c r="AR1592" i="79"/>
  <c r="AR1395" i="79"/>
  <c r="AR618" i="79"/>
  <c r="AR1644" i="79"/>
  <c r="AR1618" i="79"/>
  <c r="AR811" i="79"/>
  <c r="AR35" i="79"/>
  <c r="AJ228" i="79"/>
  <c r="AJ419" i="79"/>
  <c r="AR419" i="79"/>
  <c r="AM1006" i="79"/>
  <c r="AR1006" i="79"/>
  <c r="AN1201" i="79"/>
  <c r="AI1592" i="79"/>
  <c r="AI35" i="79"/>
  <c r="AQ35" i="79"/>
  <c r="AQ228" i="79"/>
  <c r="AM811" i="79"/>
  <c r="AI1006" i="79"/>
  <c r="AN1006" i="79"/>
  <c r="AI1618" i="79"/>
  <c r="AQ1618" i="79"/>
  <c r="AN1592" i="79"/>
  <c r="AL1592" i="79"/>
  <c r="AL1006" i="79"/>
  <c r="AL228" i="79"/>
  <c r="AL1201" i="79"/>
  <c r="AL419" i="79"/>
  <c r="AP1006" i="79"/>
  <c r="AP228" i="79"/>
  <c r="AP1201" i="79"/>
  <c r="AP419" i="79"/>
  <c r="AL35" i="79"/>
  <c r="AM228" i="79"/>
  <c r="AR228" i="79"/>
  <c r="AN419" i="79"/>
  <c r="AP811" i="79"/>
  <c r="AJ1006" i="79"/>
  <c r="AJ1201" i="79"/>
  <c r="AR1201" i="79"/>
  <c r="AL1618" i="79"/>
  <c r="AK35" i="79"/>
  <c r="AO35" i="79"/>
  <c r="AK811" i="79"/>
  <c r="AO811" i="79"/>
  <c r="AK1618" i="79"/>
  <c r="AO1618" i="79"/>
  <c r="AF1592" i="79"/>
  <c r="AF811" i="79"/>
  <c r="AF1006" i="79"/>
  <c r="AF419" i="79"/>
  <c r="AF35" i="79"/>
  <c r="AE1644" i="79"/>
  <c r="AE35" i="79"/>
  <c r="AE618" i="79"/>
  <c r="AE1006" i="79"/>
  <c r="AE1618" i="79"/>
  <c r="AE1671" i="79"/>
  <c r="AE1698" i="79"/>
  <c r="AE1592" i="79"/>
  <c r="AE1201" i="79"/>
  <c r="AG1395" i="79"/>
  <c r="AH419" i="79"/>
  <c r="AH35" i="79"/>
  <c r="AE228" i="79"/>
  <c r="AF618" i="79"/>
  <c r="AF1201" i="79"/>
  <c r="AE1395" i="79"/>
  <c r="AF1618" i="79"/>
  <c r="AH1395" i="79"/>
  <c r="AF228" i="79"/>
  <c r="AE419" i="79"/>
  <c r="AG618" i="79"/>
  <c r="AF1395" i="79"/>
  <c r="C134" i="45"/>
  <c r="E23" i="45"/>
  <c r="D134" i="45"/>
  <c r="L30" i="45"/>
  <c r="AH811" i="79"/>
  <c r="AH1201" i="79"/>
  <c r="AH1671" i="79"/>
  <c r="AH228" i="79"/>
  <c r="AH1618" i="79"/>
  <c r="AH618" i="79"/>
  <c r="AH1006" i="79"/>
  <c r="AG419" i="79"/>
  <c r="AG1201" i="79"/>
  <c r="AG228" i="79"/>
  <c r="AG1006" i="79"/>
  <c r="AG35" i="79"/>
  <c r="AG811" i="79"/>
  <c r="AG1618" i="79"/>
  <c r="AR1698" i="79"/>
  <c r="AR1671" i="79"/>
  <c r="AQ1671" i="79"/>
  <c r="AQ1698" i="79"/>
  <c r="AP1644" i="79"/>
  <c r="AP1698" i="79"/>
  <c r="AP1592" i="79"/>
  <c r="AO1698" i="79"/>
  <c r="AO1592" i="79"/>
  <c r="AO1644" i="79"/>
  <c r="AN1644" i="79"/>
  <c r="AN1698" i="79"/>
  <c r="AN1671" i="79"/>
  <c r="AM1592" i="79"/>
  <c r="AM1671" i="79"/>
  <c r="AM1698" i="79"/>
  <c r="AL1698" i="79"/>
  <c r="AL1644" i="79"/>
  <c r="AK1592" i="79"/>
  <c r="AK1698" i="79"/>
  <c r="AJ1698" i="79"/>
  <c r="AJ1592" i="79"/>
  <c r="AJ1644" i="79"/>
  <c r="AI1671" i="79"/>
  <c r="AI1698" i="79"/>
  <c r="AH1698" i="79"/>
  <c r="AH1592" i="79"/>
  <c r="AG1644" i="79"/>
  <c r="AG1698" i="79"/>
  <c r="AG1592" i="79"/>
  <c r="AF1698" i="79"/>
  <c r="AF1671" i="79"/>
  <c r="AR1558" i="79"/>
  <c r="AQ1558" i="79"/>
  <c r="AP1558" i="79"/>
  <c r="AO1558" i="79"/>
  <c r="AN1558" i="79"/>
  <c r="AM1558" i="79"/>
  <c r="AL1558" i="79"/>
  <c r="AK1558" i="79"/>
  <c r="AJ1558" i="79"/>
  <c r="AI1558" i="79"/>
  <c r="AH1558" i="79"/>
  <c r="AG1558" i="79"/>
  <c r="AF1558" i="79"/>
  <c r="AE1558" i="79"/>
  <c r="Q1558" i="79"/>
  <c r="AS1557" i="79"/>
  <c r="AR1364" i="79"/>
  <c r="AQ1364" i="79"/>
  <c r="AP1364" i="79"/>
  <c r="AO1364" i="79"/>
  <c r="AN1364" i="79"/>
  <c r="AM1364" i="79"/>
  <c r="AL1364" i="79"/>
  <c r="AK1364" i="79"/>
  <c r="AJ1364" i="79"/>
  <c r="AI1364" i="79"/>
  <c r="AH1364" i="79"/>
  <c r="AG1364" i="79"/>
  <c r="AF1364" i="79"/>
  <c r="AE1364" i="79"/>
  <c r="Q1364" i="79"/>
  <c r="AS1363" i="79"/>
  <c r="AR1169" i="79"/>
  <c r="AQ1169" i="79"/>
  <c r="AP1169" i="79"/>
  <c r="AO1169" i="79"/>
  <c r="AN1169" i="79"/>
  <c r="AM1169" i="79"/>
  <c r="AL1169" i="79"/>
  <c r="AK1169" i="79"/>
  <c r="AJ1169" i="79"/>
  <c r="AI1169" i="79"/>
  <c r="AH1169" i="79"/>
  <c r="AG1169" i="79"/>
  <c r="AF1169" i="79"/>
  <c r="AE1169" i="79"/>
  <c r="Q1169" i="79"/>
  <c r="AS1168" i="79"/>
  <c r="AR974" i="79"/>
  <c r="AQ974" i="79"/>
  <c r="AP974" i="79"/>
  <c r="AO974" i="79"/>
  <c r="AN974" i="79"/>
  <c r="AM974" i="79"/>
  <c r="AL974" i="79"/>
  <c r="AK974" i="79"/>
  <c r="AJ974" i="79"/>
  <c r="AI974" i="79"/>
  <c r="AH974" i="79"/>
  <c r="AG974" i="79"/>
  <c r="AF974" i="79"/>
  <c r="AE974" i="79"/>
  <c r="Q974" i="79"/>
  <c r="AS973" i="79"/>
  <c r="AS422" i="79"/>
  <c r="AE423" i="79"/>
  <c r="AF423" i="79"/>
  <c r="AG423" i="79"/>
  <c r="AH423" i="79"/>
  <c r="AI423" i="79"/>
  <c r="AJ423" i="79"/>
  <c r="AK423" i="79"/>
  <c r="AL423" i="79"/>
  <c r="AM423" i="79"/>
  <c r="AN423" i="79"/>
  <c r="AO423" i="79"/>
  <c r="AP423" i="79"/>
  <c r="AQ423" i="79"/>
  <c r="AR423" i="79"/>
  <c r="AS425" i="79"/>
  <c r="AE426" i="79"/>
  <c r="AF426" i="79"/>
  <c r="AG426" i="79"/>
  <c r="AH426" i="79"/>
  <c r="AI426" i="79"/>
  <c r="AJ426" i="79"/>
  <c r="AK426" i="79"/>
  <c r="AL426" i="79"/>
  <c r="AM426" i="79"/>
  <c r="AN426" i="79"/>
  <c r="AO426" i="79"/>
  <c r="AP426" i="79"/>
  <c r="AQ426" i="79"/>
  <c r="AR426" i="79"/>
  <c r="R1560" i="79"/>
  <c r="D1560" i="79"/>
  <c r="AR1553" i="79"/>
  <c r="AQ1553" i="79"/>
  <c r="AP1553" i="79"/>
  <c r="AO1553" i="79"/>
  <c r="AN1553" i="79"/>
  <c r="AM1553" i="79"/>
  <c r="AL1553" i="79"/>
  <c r="AK1553" i="79"/>
  <c r="AJ1553" i="79"/>
  <c r="AI1553" i="79"/>
  <c r="AH1553" i="79"/>
  <c r="AG1553" i="79"/>
  <c r="AF1553" i="79"/>
  <c r="AE1553" i="79"/>
  <c r="Q1553" i="79"/>
  <c r="AS1552" i="79"/>
  <c r="AR1550" i="79"/>
  <c r="AQ1550" i="79"/>
  <c r="AP1550" i="79"/>
  <c r="AO1550" i="79"/>
  <c r="AN1550" i="79"/>
  <c r="AM1550" i="79"/>
  <c r="AL1550" i="79"/>
  <c r="AK1550" i="79"/>
  <c r="AJ1550" i="79"/>
  <c r="AI1550" i="79"/>
  <c r="AH1550" i="79"/>
  <c r="AG1550" i="79"/>
  <c r="AF1550" i="79"/>
  <c r="AE1550" i="79"/>
  <c r="Q1550" i="79"/>
  <c r="AS1549" i="79"/>
  <c r="AR1547" i="79"/>
  <c r="AQ1547" i="79"/>
  <c r="AP1547" i="79"/>
  <c r="AO1547" i="79"/>
  <c r="AN1547" i="79"/>
  <c r="AM1547" i="79"/>
  <c r="AL1547" i="79"/>
  <c r="AK1547" i="79"/>
  <c r="AJ1547" i="79"/>
  <c r="AI1547" i="79"/>
  <c r="AH1547" i="79"/>
  <c r="AG1547" i="79"/>
  <c r="AF1547" i="79"/>
  <c r="AE1547" i="79"/>
  <c r="Q1547" i="79"/>
  <c r="AS1546" i="79"/>
  <c r="AR1544" i="79"/>
  <c r="AQ1544" i="79"/>
  <c r="AP1544" i="79"/>
  <c r="AO1544" i="79"/>
  <c r="AN1544" i="79"/>
  <c r="AM1544" i="79"/>
  <c r="AL1544" i="79"/>
  <c r="AK1544" i="79"/>
  <c r="AJ1544" i="79"/>
  <c r="AI1544" i="79"/>
  <c r="AH1544" i="79"/>
  <c r="AG1544" i="79"/>
  <c r="AF1544" i="79"/>
  <c r="AE1544" i="79"/>
  <c r="Q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0" i="79"/>
  <c r="AQ1500" i="79"/>
  <c r="AP1500" i="79"/>
  <c r="AO1500" i="79"/>
  <c r="AN1500" i="79"/>
  <c r="AM1500" i="79"/>
  <c r="AL1500" i="79"/>
  <c r="AK1500" i="79"/>
  <c r="AJ1500" i="79"/>
  <c r="AI1500" i="79"/>
  <c r="AH1500" i="79"/>
  <c r="AG1500" i="79"/>
  <c r="AF1500" i="79"/>
  <c r="AE1500" i="79"/>
  <c r="Q1500" i="79"/>
  <c r="AS1499"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5" i="79"/>
  <c r="AQ1475" i="79"/>
  <c r="AP1475" i="79"/>
  <c r="AO1475" i="79"/>
  <c r="AN1475" i="79"/>
  <c r="AM1475" i="79"/>
  <c r="AL1475" i="79"/>
  <c r="AK1475" i="79"/>
  <c r="AJ1475" i="79"/>
  <c r="AI1475" i="79"/>
  <c r="AH1475" i="79"/>
  <c r="AG1475" i="79"/>
  <c r="AF1475" i="79"/>
  <c r="AE1475" i="79"/>
  <c r="AS1474" i="79"/>
  <c r="AR1472" i="79"/>
  <c r="AQ1472" i="79"/>
  <c r="AP1472" i="79"/>
  <c r="AO1472" i="79"/>
  <c r="AN1472" i="79"/>
  <c r="AM1472" i="79"/>
  <c r="AL1472" i="79"/>
  <c r="AK1472" i="79"/>
  <c r="AJ1472" i="79"/>
  <c r="AI1472" i="79"/>
  <c r="AH1472" i="79"/>
  <c r="AG1472" i="79"/>
  <c r="AF1472" i="79"/>
  <c r="AE1472" i="79"/>
  <c r="AS1471" i="79"/>
  <c r="AR1469" i="79"/>
  <c r="AQ1469" i="79"/>
  <c r="AP1469" i="79"/>
  <c r="AO1469" i="79"/>
  <c r="AN1469" i="79"/>
  <c r="AM1469" i="79"/>
  <c r="AL1469" i="79"/>
  <c r="AK1469" i="79"/>
  <c r="AJ1469" i="79"/>
  <c r="AI1469" i="79"/>
  <c r="AH1469" i="79"/>
  <c r="AG1469" i="79"/>
  <c r="AF1469" i="79"/>
  <c r="AE1469" i="79"/>
  <c r="AS1468" i="79"/>
  <c r="AR1466" i="79"/>
  <c r="AQ1466" i="79"/>
  <c r="AP1466" i="79"/>
  <c r="AO1466" i="79"/>
  <c r="AN1466" i="79"/>
  <c r="AM1466" i="79"/>
  <c r="AL1466" i="79"/>
  <c r="AK1466" i="79"/>
  <c r="AJ1466" i="79"/>
  <c r="AI1466" i="79"/>
  <c r="AH1466" i="79"/>
  <c r="AG1466" i="79"/>
  <c r="AF1466" i="79"/>
  <c r="AE1466" i="79"/>
  <c r="AS1465" i="79"/>
  <c r="AR1461" i="79"/>
  <c r="AQ1461" i="79"/>
  <c r="AP1461" i="79"/>
  <c r="AO1461" i="79"/>
  <c r="AN1461" i="79"/>
  <c r="AM1461" i="79"/>
  <c r="AL1461" i="79"/>
  <c r="AK1461" i="79"/>
  <c r="AJ1461" i="79"/>
  <c r="AI1461" i="79"/>
  <c r="AH1461" i="79"/>
  <c r="AG1461" i="79"/>
  <c r="AF1461" i="79"/>
  <c r="AE1461" i="79"/>
  <c r="Q1461" i="79"/>
  <c r="AS1460" i="79"/>
  <c r="AR1458" i="79"/>
  <c r="AQ1458" i="79"/>
  <c r="AP1458" i="79"/>
  <c r="AO1458" i="79"/>
  <c r="AN1458" i="79"/>
  <c r="AM1458" i="79"/>
  <c r="AL1458" i="79"/>
  <c r="AK1458" i="79"/>
  <c r="AJ1458" i="79"/>
  <c r="AI1458" i="79"/>
  <c r="AH1458" i="79"/>
  <c r="AG1458" i="79"/>
  <c r="AF1458" i="79"/>
  <c r="AE1458" i="79"/>
  <c r="Q1458" i="79"/>
  <c r="AS1457" i="79"/>
  <c r="AR1455" i="79"/>
  <c r="AQ1455" i="79"/>
  <c r="AP1455" i="79"/>
  <c r="AO1455" i="79"/>
  <c r="AN1455" i="79"/>
  <c r="AM1455" i="79"/>
  <c r="AL1455" i="79"/>
  <c r="AK1455" i="79"/>
  <c r="AJ1455" i="79"/>
  <c r="AI1455" i="79"/>
  <c r="AH1455" i="79"/>
  <c r="AG1455" i="79"/>
  <c r="AF1455" i="79"/>
  <c r="AE1455" i="79"/>
  <c r="Q1455" i="79"/>
  <c r="AS1454" i="79"/>
  <c r="AR1452" i="79"/>
  <c r="AQ1452" i="79"/>
  <c r="AP1452" i="79"/>
  <c r="AO1452" i="79"/>
  <c r="AN1452" i="79"/>
  <c r="AM1452" i="79"/>
  <c r="AL1452" i="79"/>
  <c r="AK1452" i="79"/>
  <c r="AJ1452" i="79"/>
  <c r="AI1452" i="79"/>
  <c r="AH1452" i="79"/>
  <c r="AG1452" i="79"/>
  <c r="AF1452" i="79"/>
  <c r="AE1452" i="79"/>
  <c r="Q1452" i="79"/>
  <c r="AS1451" i="79"/>
  <c r="AR1448" i="79"/>
  <c r="AQ1448" i="79"/>
  <c r="AP1448" i="79"/>
  <c r="AO1448" i="79"/>
  <c r="AN1448" i="79"/>
  <c r="AM1448" i="79"/>
  <c r="AL1448" i="79"/>
  <c r="AK1448" i="79"/>
  <c r="AJ1448" i="79"/>
  <c r="AI1448" i="79"/>
  <c r="AH1448" i="79"/>
  <c r="AG1448" i="79"/>
  <c r="AF1448" i="79"/>
  <c r="AE1448" i="79"/>
  <c r="Q1448" i="79"/>
  <c r="AS1447" i="79"/>
  <c r="AR1445" i="79"/>
  <c r="AQ1445" i="79"/>
  <c r="AP1445" i="79"/>
  <c r="AO1445" i="79"/>
  <c r="AN1445" i="79"/>
  <c r="AM1445" i="79"/>
  <c r="AL1445" i="79"/>
  <c r="AK1445" i="79"/>
  <c r="AJ1445" i="79"/>
  <c r="AI1445" i="79"/>
  <c r="AH1445" i="79"/>
  <c r="AG1445" i="79"/>
  <c r="AF1445" i="79"/>
  <c r="AE1445" i="79"/>
  <c r="Q1445" i="79"/>
  <c r="AS1444" i="79"/>
  <c r="AR1441" i="79"/>
  <c r="AQ1441" i="79"/>
  <c r="AP1441" i="79"/>
  <c r="AO1441" i="79"/>
  <c r="AN1441" i="79"/>
  <c r="AM1441" i="79"/>
  <c r="AL1441" i="79"/>
  <c r="AK1441" i="79"/>
  <c r="AJ1441" i="79"/>
  <c r="AI1441" i="79"/>
  <c r="AH1441" i="79"/>
  <c r="AG1441" i="79"/>
  <c r="AF1441" i="79"/>
  <c r="AE1441" i="79"/>
  <c r="Q1441" i="79"/>
  <c r="AS1440" i="79"/>
  <c r="AR1437" i="79"/>
  <c r="AQ1437" i="79"/>
  <c r="AP1437" i="79"/>
  <c r="AO1437" i="79"/>
  <c r="AN1437" i="79"/>
  <c r="AM1437" i="79"/>
  <c r="AL1437" i="79"/>
  <c r="AK1437" i="79"/>
  <c r="AJ1437" i="79"/>
  <c r="AI1437" i="79"/>
  <c r="AH1437" i="79"/>
  <c r="AG1437" i="79"/>
  <c r="AF1437" i="79"/>
  <c r="AE1437" i="79"/>
  <c r="Q1437" i="79"/>
  <c r="AS1436" i="79"/>
  <c r="AR1434" i="79"/>
  <c r="AQ1434" i="79"/>
  <c r="AP1434" i="79"/>
  <c r="AO1434" i="79"/>
  <c r="AN1434" i="79"/>
  <c r="AM1434" i="79"/>
  <c r="AL1434" i="79"/>
  <c r="AK1434" i="79"/>
  <c r="AJ1434" i="79"/>
  <c r="AI1434" i="79"/>
  <c r="AH1434" i="79"/>
  <c r="AG1434" i="79"/>
  <c r="AF1434" i="79"/>
  <c r="AE1434" i="79"/>
  <c r="Q1434" i="79"/>
  <c r="AS1433" i="79"/>
  <c r="AR1431" i="79"/>
  <c r="AQ1431" i="79"/>
  <c r="AP1431" i="79"/>
  <c r="AO1431" i="79"/>
  <c r="AN1431" i="79"/>
  <c r="AM1431" i="79"/>
  <c r="AL1431" i="79"/>
  <c r="AK1431" i="79"/>
  <c r="AJ1431" i="79"/>
  <c r="AI1431" i="79"/>
  <c r="AH1431" i="79"/>
  <c r="AG1431" i="79"/>
  <c r="AF1431" i="79"/>
  <c r="AE1431" i="79"/>
  <c r="Q1431" i="79"/>
  <c r="AS1430" i="79"/>
  <c r="AR1427" i="79"/>
  <c r="AQ1427" i="79"/>
  <c r="AP1427" i="79"/>
  <c r="AO1427" i="79"/>
  <c r="AN1427" i="79"/>
  <c r="AM1427" i="79"/>
  <c r="AL1427" i="79"/>
  <c r="AK1427" i="79"/>
  <c r="AJ1427" i="79"/>
  <c r="AI1427" i="79"/>
  <c r="AH1427" i="79"/>
  <c r="AG1427" i="79"/>
  <c r="AF1427" i="79"/>
  <c r="AE1427" i="79"/>
  <c r="AS1426" i="79"/>
  <c r="AR1424" i="79"/>
  <c r="AQ1424" i="79"/>
  <c r="AP1424" i="79"/>
  <c r="AO1424" i="79"/>
  <c r="AN1424" i="79"/>
  <c r="AM1424" i="79"/>
  <c r="AL1424" i="79"/>
  <c r="AK1424" i="79"/>
  <c r="AJ1424" i="79"/>
  <c r="AI1424" i="79"/>
  <c r="AH1424" i="79"/>
  <c r="AG1424" i="79"/>
  <c r="AF1424" i="79"/>
  <c r="AE1424" i="79"/>
  <c r="AS1423" i="79"/>
  <c r="AR1421" i="79"/>
  <c r="AQ1421" i="79"/>
  <c r="AP1421" i="79"/>
  <c r="AO1421" i="79"/>
  <c r="AN1421" i="79"/>
  <c r="AM1421" i="79"/>
  <c r="AL1421" i="79"/>
  <c r="AK1421" i="79"/>
  <c r="AJ1421" i="79"/>
  <c r="AI1421" i="79"/>
  <c r="AH1421" i="79"/>
  <c r="AG1421" i="79"/>
  <c r="AF1421" i="79"/>
  <c r="AE1421" i="79"/>
  <c r="AS1420" i="79"/>
  <c r="AR1418" i="79"/>
  <c r="AQ1418" i="79"/>
  <c r="AP1418" i="79"/>
  <c r="AO1418" i="79"/>
  <c r="AN1418" i="79"/>
  <c r="AM1418" i="79"/>
  <c r="AL1418" i="79"/>
  <c r="AK1418" i="79"/>
  <c r="AJ1418" i="79"/>
  <c r="AI1418" i="79"/>
  <c r="AH1418" i="79"/>
  <c r="AG1418" i="79"/>
  <c r="AF1418" i="79"/>
  <c r="AE1418" i="79"/>
  <c r="AS1417" i="79"/>
  <c r="AR1415" i="79"/>
  <c r="AQ1415" i="79"/>
  <c r="AP1415" i="79"/>
  <c r="AO1415" i="79"/>
  <c r="AN1415" i="79"/>
  <c r="AM1415" i="79"/>
  <c r="AL1415" i="79"/>
  <c r="AK1415" i="79"/>
  <c r="AJ1415" i="79"/>
  <c r="AI1415" i="79"/>
  <c r="AH1415" i="79"/>
  <c r="AG1415" i="79"/>
  <c r="AF1415" i="79"/>
  <c r="AE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R1366" i="79"/>
  <c r="D1366" i="79"/>
  <c r="AR1359" i="79"/>
  <c r="AQ1359" i="79"/>
  <c r="AP1359" i="79"/>
  <c r="AO1359" i="79"/>
  <c r="AN1359" i="79"/>
  <c r="AM1359" i="79"/>
  <c r="AL1359" i="79"/>
  <c r="AK1359" i="79"/>
  <c r="AJ1359" i="79"/>
  <c r="AI1359" i="79"/>
  <c r="AH1359" i="79"/>
  <c r="AG1359" i="79"/>
  <c r="AF1359" i="79"/>
  <c r="AE1359" i="79"/>
  <c r="Q1359" i="79"/>
  <c r="AS1358" i="79"/>
  <c r="AR1356" i="79"/>
  <c r="AQ1356" i="79"/>
  <c r="AP1356" i="79"/>
  <c r="AO1356" i="79"/>
  <c r="AN1356" i="79"/>
  <c r="AM1356" i="79"/>
  <c r="AL1356" i="79"/>
  <c r="AK1356" i="79"/>
  <c r="AJ1356" i="79"/>
  <c r="AI1356" i="79"/>
  <c r="AH1356" i="79"/>
  <c r="AG1356" i="79"/>
  <c r="AF1356" i="79"/>
  <c r="AE1356" i="79"/>
  <c r="Q1356" i="79"/>
  <c r="AS1355" i="79"/>
  <c r="AR1353" i="79"/>
  <c r="AQ1353" i="79"/>
  <c r="AP1353" i="79"/>
  <c r="AO1353" i="79"/>
  <c r="AN1353" i="79"/>
  <c r="AM1353" i="79"/>
  <c r="AL1353" i="79"/>
  <c r="AK1353" i="79"/>
  <c r="AJ1353" i="79"/>
  <c r="AI1353" i="79"/>
  <c r="AH1353" i="79"/>
  <c r="AG1353" i="79"/>
  <c r="AF1353" i="79"/>
  <c r="AE1353" i="79"/>
  <c r="Q1353" i="79"/>
  <c r="AS1352"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6" i="79"/>
  <c r="AQ1306" i="79"/>
  <c r="AP1306" i="79"/>
  <c r="AO1306" i="79"/>
  <c r="AN1306" i="79"/>
  <c r="AM1306" i="79"/>
  <c r="AL1306" i="79"/>
  <c r="AK1306" i="79"/>
  <c r="AJ1306" i="79"/>
  <c r="AI1306" i="79"/>
  <c r="AH1306" i="79"/>
  <c r="AG1306" i="79"/>
  <c r="AF1306" i="79"/>
  <c r="AE1306" i="79"/>
  <c r="Q1306" i="79"/>
  <c r="AS1305"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1" i="79"/>
  <c r="AQ1281" i="79"/>
  <c r="AP1281" i="79"/>
  <c r="AO1281" i="79"/>
  <c r="AN1281" i="79"/>
  <c r="AM1281" i="79"/>
  <c r="AL1281" i="79"/>
  <c r="AK1281" i="79"/>
  <c r="AJ1281" i="79"/>
  <c r="AI1281" i="79"/>
  <c r="AH1281" i="79"/>
  <c r="AG1281" i="79"/>
  <c r="AF1281" i="79"/>
  <c r="AE1281" i="79"/>
  <c r="AS1280" i="79"/>
  <c r="AR1278" i="79"/>
  <c r="AQ1278" i="79"/>
  <c r="AP1278" i="79"/>
  <c r="AO1278" i="79"/>
  <c r="AN1278" i="79"/>
  <c r="AM1278" i="79"/>
  <c r="AL1278" i="79"/>
  <c r="AK1278" i="79"/>
  <c r="AJ1278" i="79"/>
  <c r="AI1278" i="79"/>
  <c r="AH1278" i="79"/>
  <c r="AG1278" i="79"/>
  <c r="AF1278" i="79"/>
  <c r="AE1278" i="79"/>
  <c r="AS1277" i="79"/>
  <c r="AR1275" i="79"/>
  <c r="AQ1275" i="79"/>
  <c r="AP1275" i="79"/>
  <c r="AO1275" i="79"/>
  <c r="AN1275" i="79"/>
  <c r="AM1275" i="79"/>
  <c r="AL1275" i="79"/>
  <c r="AK1275" i="79"/>
  <c r="AJ1275" i="79"/>
  <c r="AI1275" i="79"/>
  <c r="AH1275" i="79"/>
  <c r="AG1275" i="79"/>
  <c r="AF1275" i="79"/>
  <c r="AE1275" i="79"/>
  <c r="AS1274" i="79"/>
  <c r="AR1272" i="79"/>
  <c r="AQ1272" i="79"/>
  <c r="AP1272" i="79"/>
  <c r="AO1272" i="79"/>
  <c r="AN1272" i="79"/>
  <c r="AM1272" i="79"/>
  <c r="AL1272" i="79"/>
  <c r="AK1272" i="79"/>
  <c r="AJ1272" i="79"/>
  <c r="AI1272" i="79"/>
  <c r="AH1272" i="79"/>
  <c r="AG1272" i="79"/>
  <c r="AF1272" i="79"/>
  <c r="AE1272" i="79"/>
  <c r="AS1271" i="79"/>
  <c r="AR1267" i="79"/>
  <c r="AQ1267" i="79"/>
  <c r="AP1267" i="79"/>
  <c r="AO1267" i="79"/>
  <c r="AN1267" i="79"/>
  <c r="AM1267" i="79"/>
  <c r="AL1267" i="79"/>
  <c r="AK1267" i="79"/>
  <c r="AJ1267" i="79"/>
  <c r="AI1267" i="79"/>
  <c r="AH1267" i="79"/>
  <c r="AG1267" i="79"/>
  <c r="AF1267" i="79"/>
  <c r="AE1267" i="79"/>
  <c r="Q1267" i="79"/>
  <c r="AS1266" i="79"/>
  <c r="AR1264" i="79"/>
  <c r="AQ1264" i="79"/>
  <c r="AP1264" i="79"/>
  <c r="AO1264" i="79"/>
  <c r="AN1264" i="79"/>
  <c r="AM1264" i="79"/>
  <c r="AL1264" i="79"/>
  <c r="AK1264" i="79"/>
  <c r="AJ1264" i="79"/>
  <c r="AI1264" i="79"/>
  <c r="AH1264" i="79"/>
  <c r="AG1264" i="79"/>
  <c r="AF1264" i="79"/>
  <c r="AE1264" i="79"/>
  <c r="Q1264" i="79"/>
  <c r="AS1263" i="79"/>
  <c r="AR1261" i="79"/>
  <c r="AQ1261" i="79"/>
  <c r="AP1261" i="79"/>
  <c r="AO1261" i="79"/>
  <c r="AN1261" i="79"/>
  <c r="AM1261" i="79"/>
  <c r="AL1261" i="79"/>
  <c r="AK1261" i="79"/>
  <c r="AJ1261" i="79"/>
  <c r="AI1261" i="79"/>
  <c r="AH1261" i="79"/>
  <c r="AG1261" i="79"/>
  <c r="AF1261" i="79"/>
  <c r="AE1261" i="79"/>
  <c r="Q1261" i="79"/>
  <c r="AS1260" i="79"/>
  <c r="AR1258" i="79"/>
  <c r="AQ1258" i="79"/>
  <c r="AP1258" i="79"/>
  <c r="AO1258" i="79"/>
  <c r="AN1258" i="79"/>
  <c r="AM1258" i="79"/>
  <c r="AL1258" i="79"/>
  <c r="AK1258" i="79"/>
  <c r="AJ1258" i="79"/>
  <c r="AI1258" i="79"/>
  <c r="AH1258" i="79"/>
  <c r="AG1258" i="79"/>
  <c r="AF1258" i="79"/>
  <c r="AE1258" i="79"/>
  <c r="Q1258" i="79"/>
  <c r="AS1257" i="79"/>
  <c r="AR1254" i="79"/>
  <c r="AQ1254" i="79"/>
  <c r="AP1254" i="79"/>
  <c r="AO1254" i="79"/>
  <c r="AN1254" i="79"/>
  <c r="AM1254" i="79"/>
  <c r="AL1254" i="79"/>
  <c r="AK1254" i="79"/>
  <c r="AJ1254" i="79"/>
  <c r="AI1254" i="79"/>
  <c r="AH1254" i="79"/>
  <c r="AG1254" i="79"/>
  <c r="AF1254" i="79"/>
  <c r="AE1254" i="79"/>
  <c r="Q1254" i="79"/>
  <c r="AS1253" i="79"/>
  <c r="AR1251" i="79"/>
  <c r="AQ1251" i="79"/>
  <c r="AP1251" i="79"/>
  <c r="AO1251" i="79"/>
  <c r="AN1251" i="79"/>
  <c r="AM1251" i="79"/>
  <c r="AL1251" i="79"/>
  <c r="AK1251" i="79"/>
  <c r="AJ1251" i="79"/>
  <c r="AI1251" i="79"/>
  <c r="AH1251" i="79"/>
  <c r="AG1251" i="79"/>
  <c r="AF1251" i="79"/>
  <c r="AE1251" i="79"/>
  <c r="Q1251" i="79"/>
  <c r="AS1250" i="79"/>
  <c r="AR1247" i="79"/>
  <c r="AQ1247" i="79"/>
  <c r="AP1247" i="79"/>
  <c r="AO1247" i="79"/>
  <c r="AN1247" i="79"/>
  <c r="AM1247" i="79"/>
  <c r="AL1247" i="79"/>
  <c r="AK1247" i="79"/>
  <c r="AJ1247" i="79"/>
  <c r="AI1247" i="79"/>
  <c r="AH1247" i="79"/>
  <c r="AG1247" i="79"/>
  <c r="AF1247" i="79"/>
  <c r="AE1247" i="79"/>
  <c r="Q1247" i="79"/>
  <c r="AS1246" i="79"/>
  <c r="AR1243" i="79"/>
  <c r="AQ1243" i="79"/>
  <c r="AP1243" i="79"/>
  <c r="AO1243" i="79"/>
  <c r="AN1243" i="79"/>
  <c r="AM1243" i="79"/>
  <c r="AL1243" i="79"/>
  <c r="AK1243" i="79"/>
  <c r="AJ1243" i="79"/>
  <c r="AI1243" i="79"/>
  <c r="AH1243" i="79"/>
  <c r="AG1243" i="79"/>
  <c r="AF1243" i="79"/>
  <c r="AE1243" i="79"/>
  <c r="Q1243" i="79"/>
  <c r="AS1242" i="79"/>
  <c r="AR1240" i="79"/>
  <c r="AQ1240" i="79"/>
  <c r="AP1240" i="79"/>
  <c r="AO1240" i="79"/>
  <c r="AN1240" i="79"/>
  <c r="AM1240" i="79"/>
  <c r="AL1240" i="79"/>
  <c r="AK1240" i="79"/>
  <c r="AJ1240" i="79"/>
  <c r="AI1240" i="79"/>
  <c r="AH1240" i="79"/>
  <c r="AG1240" i="79"/>
  <c r="AF1240" i="79"/>
  <c r="AE1240" i="79"/>
  <c r="Q1240" i="79"/>
  <c r="AS1239" i="79"/>
  <c r="AR1237" i="79"/>
  <c r="AQ1237" i="79"/>
  <c r="AP1237" i="79"/>
  <c r="AO1237" i="79"/>
  <c r="AN1237" i="79"/>
  <c r="AM1237" i="79"/>
  <c r="AL1237" i="79"/>
  <c r="AK1237" i="79"/>
  <c r="AJ1237" i="79"/>
  <c r="AI1237" i="79"/>
  <c r="AH1237" i="79"/>
  <c r="AG1237" i="79"/>
  <c r="AF1237" i="79"/>
  <c r="AE1237" i="79"/>
  <c r="Q1237" i="79"/>
  <c r="AS1236" i="79"/>
  <c r="AR1233" i="79"/>
  <c r="AQ1233" i="79"/>
  <c r="AP1233" i="79"/>
  <c r="AO1233" i="79"/>
  <c r="AN1233" i="79"/>
  <c r="AM1233" i="79"/>
  <c r="AL1233" i="79"/>
  <c r="AK1233" i="79"/>
  <c r="AJ1233" i="79"/>
  <c r="AI1233" i="79"/>
  <c r="AH1233" i="79"/>
  <c r="AG1233" i="79"/>
  <c r="AF1233" i="79"/>
  <c r="AE1233" i="79"/>
  <c r="AS1232" i="79"/>
  <c r="AR1230" i="79"/>
  <c r="AQ1230" i="79"/>
  <c r="AP1230" i="79"/>
  <c r="AO1230" i="79"/>
  <c r="AN1230" i="79"/>
  <c r="AM1230" i="79"/>
  <c r="AL1230" i="79"/>
  <c r="AK1230" i="79"/>
  <c r="AJ1230" i="79"/>
  <c r="AI1230" i="79"/>
  <c r="AH1230" i="79"/>
  <c r="AG1230" i="79"/>
  <c r="AF1230" i="79"/>
  <c r="AE1230" i="79"/>
  <c r="AS1229" i="79"/>
  <c r="AR1227" i="79"/>
  <c r="AQ1227" i="79"/>
  <c r="AP1227" i="79"/>
  <c r="AO1227" i="79"/>
  <c r="AN1227" i="79"/>
  <c r="AM1227" i="79"/>
  <c r="AL1227" i="79"/>
  <c r="AK1227" i="79"/>
  <c r="AJ1227" i="79"/>
  <c r="AI1227" i="79"/>
  <c r="AH1227" i="79"/>
  <c r="AG1227" i="79"/>
  <c r="AF1227" i="79"/>
  <c r="AE1227" i="79"/>
  <c r="AS1226" i="79"/>
  <c r="AR1224" i="79"/>
  <c r="AQ1224" i="79"/>
  <c r="AP1224" i="79"/>
  <c r="AO1224" i="79"/>
  <c r="AN1224" i="79"/>
  <c r="AM1224" i="79"/>
  <c r="AL1224" i="79"/>
  <c r="AK1224" i="79"/>
  <c r="AJ1224" i="79"/>
  <c r="AI1224" i="79"/>
  <c r="AH1224" i="79"/>
  <c r="AG1224" i="79"/>
  <c r="AF1224" i="79"/>
  <c r="AE1224" i="79"/>
  <c r="AS1223" i="79"/>
  <c r="AR1221" i="79"/>
  <c r="AQ1221" i="79"/>
  <c r="AP1221" i="79"/>
  <c r="AO1221" i="79"/>
  <c r="AN1221" i="79"/>
  <c r="AM1221" i="79"/>
  <c r="AL1221" i="79"/>
  <c r="AK1221" i="79"/>
  <c r="AJ1221" i="79"/>
  <c r="AI1221" i="79"/>
  <c r="AH1221" i="79"/>
  <c r="AG1221" i="79"/>
  <c r="AF1221" i="79"/>
  <c r="AE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O57" i="45"/>
  <c r="P57" i="45"/>
  <c r="O64" i="45"/>
  <c r="P64" i="45"/>
  <c r="O71" i="45"/>
  <c r="P71" i="45"/>
  <c r="O78" i="45"/>
  <c r="P78" i="45"/>
  <c r="O85" i="45"/>
  <c r="P85" i="45"/>
  <c r="O92" i="45"/>
  <c r="P92" i="45"/>
  <c r="O99" i="45"/>
  <c r="P99" i="45"/>
  <c r="O106" i="45"/>
  <c r="P106" i="45"/>
  <c r="O113" i="45"/>
  <c r="P113" i="45"/>
  <c r="P114" i="45"/>
  <c r="V707" i="79" l="1"/>
  <c r="X26" i="85"/>
  <c r="P65" i="45"/>
  <c r="P86" i="45"/>
  <c r="P93" i="45"/>
  <c r="AE1389" i="79"/>
  <c r="AE1386" i="79"/>
  <c r="AE1388" i="79"/>
  <c r="AE1387" i="79"/>
  <c r="AE1390" i="79"/>
  <c r="AF1388" i="79"/>
  <c r="AF1385" i="79"/>
  <c r="AF1389" i="79"/>
  <c r="AF1387" i="79"/>
  <c r="AF1386" i="79"/>
  <c r="AF1390" i="79"/>
  <c r="AE1385" i="79"/>
  <c r="AF1580" i="79"/>
  <c r="AF1584" i="79"/>
  <c r="AF1581" i="79"/>
  <c r="AF1582" i="79"/>
  <c r="AF1583" i="79"/>
  <c r="AE1581" i="79"/>
  <c r="AE1584" i="79"/>
  <c r="AE1580" i="79"/>
  <c r="AE1583" i="79"/>
  <c r="AE1582" i="79"/>
  <c r="P107" i="45"/>
  <c r="P79" i="45"/>
  <c r="P100" i="45"/>
  <c r="P72" i="45"/>
  <c r="P58" i="45"/>
  <c r="W707" i="79" l="1"/>
  <c r="Y26" i="85"/>
  <c r="AS1009" i="79"/>
  <c r="AS1012" i="79"/>
  <c r="AS1015" i="79"/>
  <c r="AS1018" i="79"/>
  <c r="AS1021" i="79"/>
  <c r="AS1025" i="79"/>
  <c r="AS1028" i="79"/>
  <c r="AS1031" i="79"/>
  <c r="AS1034" i="79"/>
  <c r="AS1037" i="79"/>
  <c r="AS1041" i="79"/>
  <c r="AS1044" i="79"/>
  <c r="AS1047" i="79"/>
  <c r="AS1051" i="79"/>
  <c r="AS1055" i="79"/>
  <c r="AS1058" i="79"/>
  <c r="AS1062" i="79"/>
  <c r="AS1065" i="79"/>
  <c r="AS1068" i="79"/>
  <c r="AS1071" i="79"/>
  <c r="AS1076" i="79"/>
  <c r="AS1079" i="79"/>
  <c r="AS1082" i="79"/>
  <c r="AS1085" i="79"/>
  <c r="AS1089" i="79"/>
  <c r="AS1092" i="79"/>
  <c r="AS1095" i="79"/>
  <c r="AS1098" i="79"/>
  <c r="AS1101" i="79"/>
  <c r="AS1104" i="79"/>
  <c r="AS1107" i="79"/>
  <c r="AS1110" i="79"/>
  <c r="AS1114" i="79"/>
  <c r="AS1117" i="79"/>
  <c r="AS1120" i="79"/>
  <c r="AS1124" i="79"/>
  <c r="AS1127" i="79"/>
  <c r="AS1130" i="79"/>
  <c r="AS1133" i="79"/>
  <c r="AS1136" i="79"/>
  <c r="AS1139" i="79"/>
  <c r="AS1142" i="79"/>
  <c r="AS1145" i="79"/>
  <c r="AS1148" i="79"/>
  <c r="AS1151" i="79"/>
  <c r="AS1154" i="79"/>
  <c r="AS1157" i="79"/>
  <c r="AS1160" i="79"/>
  <c r="AS1163" i="79"/>
  <c r="X707" i="79" l="1"/>
  <c r="Z26" i="85"/>
  <c r="H155" i="47"/>
  <c r="H154" i="47"/>
  <c r="H153" i="47"/>
  <c r="Y707" i="79" l="1"/>
  <c r="AA26" i="85"/>
  <c r="I50" i="44"/>
  <c r="H50" i="44"/>
  <c r="Z707" i="79" l="1"/>
  <c r="AB26" i="85"/>
  <c r="Q187" i="79"/>
  <c r="AA707" i="79" l="1"/>
  <c r="AC26" i="85"/>
  <c r="AB707" i="79" s="1"/>
  <c r="R976" i="79"/>
  <c r="E44" i="44" l="1"/>
  <c r="AS142" i="79" l="1"/>
  <c r="Q46" i="44"/>
  <c r="P46" i="44"/>
  <c r="O46" i="44"/>
  <c r="N46" i="44"/>
  <c r="M46" i="44"/>
  <c r="L46" i="44"/>
  <c r="K46" i="44"/>
  <c r="J46" i="44"/>
  <c r="I46" i="44"/>
  <c r="H46" i="44"/>
  <c r="R1171" i="79" l="1"/>
  <c r="R781" i="79"/>
  <c r="R588" i="79"/>
  <c r="R389" i="79"/>
  <c r="R198" i="79"/>
  <c r="V537" i="46"/>
  <c r="V127" i="46"/>
  <c r="D198" i="79"/>
  <c r="Q654" i="79" l="1"/>
  <c r="Q455" i="79"/>
  <c r="Q264" i="79"/>
  <c r="Q72"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64" i="79"/>
  <c r="Q1161" i="79"/>
  <c r="Q1158" i="79"/>
  <c r="Q1155" i="79"/>
  <c r="Q1152" i="79"/>
  <c r="Q1149" i="79"/>
  <c r="Q1146" i="79"/>
  <c r="Q1140" i="79"/>
  <c r="Q1137" i="79"/>
  <c r="Q1134" i="79"/>
  <c r="Q1131" i="79"/>
  <c r="Q1128" i="79"/>
  <c r="Q1125" i="79"/>
  <c r="Q1121" i="79"/>
  <c r="Q1118" i="79"/>
  <c r="Q1115" i="79"/>
  <c r="Q1111" i="79"/>
  <c r="Q1108" i="79"/>
  <c r="Q1105" i="79"/>
  <c r="Q1102" i="79"/>
  <c r="Q1099" i="79"/>
  <c r="Q1096" i="79"/>
  <c r="Q1093" i="79"/>
  <c r="Q1090" i="79"/>
  <c r="Q1072" i="79"/>
  <c r="Q1069" i="79"/>
  <c r="Q1066" i="79"/>
  <c r="Q1063" i="79"/>
  <c r="Q1059" i="79"/>
  <c r="Q1056" i="79"/>
  <c r="Q1052" i="79"/>
  <c r="Q1048" i="79"/>
  <c r="Q1045" i="79"/>
  <c r="Q1042" i="79"/>
  <c r="Q969" i="79"/>
  <c r="Q966" i="79"/>
  <c r="Q963" i="79"/>
  <c r="Q960" i="79"/>
  <c r="Q957" i="79"/>
  <c r="Q954" i="79"/>
  <c r="Q951" i="79"/>
  <c r="Q945" i="79"/>
  <c r="Q942" i="79"/>
  <c r="Q939" i="79"/>
  <c r="Q936" i="79"/>
  <c r="Q933" i="79"/>
  <c r="Q930" i="79"/>
  <c r="Q926" i="79"/>
  <c r="Q920" i="79"/>
  <c r="Q916" i="79"/>
  <c r="Q913" i="79"/>
  <c r="Q910" i="79"/>
  <c r="Q907" i="79"/>
  <c r="Q904" i="79"/>
  <c r="Q901" i="79"/>
  <c r="Q898" i="79"/>
  <c r="Q895" i="79"/>
  <c r="Q877" i="79"/>
  <c r="Q874" i="79"/>
  <c r="Q871" i="79"/>
  <c r="Q868" i="79"/>
  <c r="Q864" i="79"/>
  <c r="Q861" i="79"/>
  <c r="Q857" i="79"/>
  <c r="Q853" i="79"/>
  <c r="Q850" i="79"/>
  <c r="Q847" i="79"/>
  <c r="Q779" i="79"/>
  <c r="Q776" i="79"/>
  <c r="Q773" i="79"/>
  <c r="Q770" i="79"/>
  <c r="Q767" i="79"/>
  <c r="Q764" i="79"/>
  <c r="Q761" i="79"/>
  <c r="Q755" i="79"/>
  <c r="Q752" i="79"/>
  <c r="Q749" i="79"/>
  <c r="Q746" i="79"/>
  <c r="Q743" i="79"/>
  <c r="Q740" i="79"/>
  <c r="Q736" i="79"/>
  <c r="Q733" i="79"/>
  <c r="Q726" i="79"/>
  <c r="Q723" i="79"/>
  <c r="Q720" i="79"/>
  <c r="Q714" i="79"/>
  <c r="Q711" i="79"/>
  <c r="Q705" i="79"/>
  <c r="Q702" i="79"/>
  <c r="Q684" i="79"/>
  <c r="Q681" i="79"/>
  <c r="Q678" i="79"/>
  <c r="Q675" i="79"/>
  <c r="Q671" i="79"/>
  <c r="Q668" i="79"/>
  <c r="Q664" i="79"/>
  <c r="Q660" i="79"/>
  <c r="Q657" i="79"/>
  <c r="Q586" i="79"/>
  <c r="Q583" i="79"/>
  <c r="Q580" i="79"/>
  <c r="Q577" i="79"/>
  <c r="Q574" i="79"/>
  <c r="Q571" i="79"/>
  <c r="Q568" i="79"/>
  <c r="Q562" i="79"/>
  <c r="Q559" i="79"/>
  <c r="Q556" i="79"/>
  <c r="Q553" i="79"/>
  <c r="Q550" i="79"/>
  <c r="Q547" i="79"/>
  <c r="Q543" i="79"/>
  <c r="Q540" i="79"/>
  <c r="Q537" i="79"/>
  <c r="Q533" i="79"/>
  <c r="Q530" i="79"/>
  <c r="Q527" i="79"/>
  <c r="Q524" i="79"/>
  <c r="Q521" i="79"/>
  <c r="Q518" i="79"/>
  <c r="Q512" i="79"/>
  <c r="Q509" i="79"/>
  <c r="Q485" i="79"/>
  <c r="Q482" i="79"/>
  <c r="Q479" i="79"/>
  <c r="Q476" i="79"/>
  <c r="Q472" i="79"/>
  <c r="Q469" i="79"/>
  <c r="Q465" i="79"/>
  <c r="Q461" i="79"/>
  <c r="Q458" i="79"/>
  <c r="Q387" i="79"/>
  <c r="Q384" i="79"/>
  <c r="Q381" i="79"/>
  <c r="Q378" i="79"/>
  <c r="Q375" i="79"/>
  <c r="Q372" i="79"/>
  <c r="Q369" i="79"/>
  <c r="Q363" i="79"/>
  <c r="Q360" i="79"/>
  <c r="Q357" i="79"/>
  <c r="Q354" i="79"/>
  <c r="Q351" i="79"/>
  <c r="Q348" i="79"/>
  <c r="Q344" i="79"/>
  <c r="Q341" i="79"/>
  <c r="Q334" i="79"/>
  <c r="Q331" i="79"/>
  <c r="Q328" i="79"/>
  <c r="Q325" i="79"/>
  <c r="Q322" i="79"/>
  <c r="Q319" i="79"/>
  <c r="Q315" i="79"/>
  <c r="Q316" i="79" s="1"/>
  <c r="Q312" i="79"/>
  <c r="Q294" i="79"/>
  <c r="Q291" i="79"/>
  <c r="Q288" i="79"/>
  <c r="Q281" i="79"/>
  <c r="Q278" i="79"/>
  <c r="Q274" i="79"/>
  <c r="Q270" i="79"/>
  <c r="Q267" i="79"/>
  <c r="Q196" i="79"/>
  <c r="Q193" i="79"/>
  <c r="Q190" i="79"/>
  <c r="Q184" i="79"/>
  <c r="Q181" i="79"/>
  <c r="Q178" i="79"/>
  <c r="Q172" i="79"/>
  <c r="Q169" i="79"/>
  <c r="Q166" i="79"/>
  <c r="Q163" i="79"/>
  <c r="Q160" i="79"/>
  <c r="Q157" i="79"/>
  <c r="Q153" i="79"/>
  <c r="Q150" i="79"/>
  <c r="Q143" i="79"/>
  <c r="Q140" i="79"/>
  <c r="Q131" i="79"/>
  <c r="Q128" i="79"/>
  <c r="Q123" i="79"/>
  <c r="Q124" i="79" s="1"/>
  <c r="Q125" i="79" s="1"/>
  <c r="Q102" i="79"/>
  <c r="Q99" i="79"/>
  <c r="Q96" i="79"/>
  <c r="Q93" i="79"/>
  <c r="Q89" i="79"/>
  <c r="Q75" i="79"/>
  <c r="Q65" i="79"/>
  <c r="Q62" i="79"/>
  <c r="Q55" i="79"/>
  <c r="Q58" i="79"/>
  <c r="Q59" i="79" s="1"/>
  <c r="AI611" i="79" l="1"/>
  <c r="AK1099" i="79"/>
  <c r="AF1099" i="79"/>
  <c r="AE1086" i="79"/>
  <c r="AE1083" i="79"/>
  <c r="AJ1056" i="79"/>
  <c r="AF1056" i="79"/>
  <c r="AE1056" i="79"/>
  <c r="AE1063" i="79"/>
  <c r="AR1059" i="79"/>
  <c r="AQ1059" i="79"/>
  <c r="AP1059" i="79"/>
  <c r="AO1059" i="79"/>
  <c r="AN1059" i="79"/>
  <c r="AM1059" i="79"/>
  <c r="AL1059" i="79"/>
  <c r="AK1059" i="79"/>
  <c r="AJ1059" i="79"/>
  <c r="AI1059" i="79"/>
  <c r="AH1059" i="79"/>
  <c r="AG1059" i="79"/>
  <c r="AF1059" i="79"/>
  <c r="AE1059" i="79"/>
  <c r="AR1056" i="79"/>
  <c r="AQ1056" i="79"/>
  <c r="AP1056" i="79"/>
  <c r="AO1056" i="79"/>
  <c r="AN1056" i="79"/>
  <c r="AM1056" i="79"/>
  <c r="AL1056" i="79"/>
  <c r="AK1056" i="79"/>
  <c r="AI1056" i="79"/>
  <c r="AH1056" i="79"/>
  <c r="AG1056" i="79"/>
  <c r="AE1052" i="79"/>
  <c r="AE1045" i="79"/>
  <c r="AE1042" i="79"/>
  <c r="AE1038" i="79"/>
  <c r="AE1029" i="79"/>
  <c r="AE1026" i="79"/>
  <c r="AE1022" i="79"/>
  <c r="AE920" i="79"/>
  <c r="AR916" i="79"/>
  <c r="AE895" i="79"/>
  <c r="AE877" i="79"/>
  <c r="AE864" i="79"/>
  <c r="AR864" i="79"/>
  <c r="AQ864" i="79"/>
  <c r="AP864" i="79"/>
  <c r="AO864" i="79"/>
  <c r="AN864" i="79"/>
  <c r="AM864" i="79"/>
  <c r="AL864" i="79"/>
  <c r="AK864" i="79"/>
  <c r="AJ864" i="79"/>
  <c r="AI864" i="79"/>
  <c r="AH864" i="79"/>
  <c r="AG864" i="79"/>
  <c r="AF864" i="79"/>
  <c r="AS863" i="79"/>
  <c r="AR861" i="79"/>
  <c r="AQ861" i="79"/>
  <c r="AP861" i="79"/>
  <c r="AO861" i="79"/>
  <c r="AN861" i="79"/>
  <c r="AM861" i="79"/>
  <c r="AL861" i="79"/>
  <c r="AK861" i="79"/>
  <c r="AJ861" i="79"/>
  <c r="AI861" i="79"/>
  <c r="AH861" i="79"/>
  <c r="AG861" i="79"/>
  <c r="AF861" i="79"/>
  <c r="AE861" i="79"/>
  <c r="AS860" i="79"/>
  <c r="AE857" i="79"/>
  <c r="AE736" i="79"/>
  <c r="AE730" i="79"/>
  <c r="AE714" i="79"/>
  <c r="AS694" i="79"/>
  <c r="AS691" i="79"/>
  <c r="AS688" i="79"/>
  <c r="AE684" i="79"/>
  <c r="AE681" i="79"/>
  <c r="AE671" i="79"/>
  <c r="AE668" i="79"/>
  <c r="AE664" i="79"/>
  <c r="AR671" i="79"/>
  <c r="AQ671" i="79"/>
  <c r="AP671" i="79"/>
  <c r="AO671" i="79"/>
  <c r="AN671" i="79"/>
  <c r="AM671" i="79"/>
  <c r="AL671" i="79"/>
  <c r="AK671" i="79"/>
  <c r="AJ671" i="79"/>
  <c r="AI671" i="79"/>
  <c r="AH671" i="79"/>
  <c r="AG671" i="79"/>
  <c r="AF671" i="79"/>
  <c r="AS670" i="79"/>
  <c r="AR668" i="79"/>
  <c r="AQ668" i="79"/>
  <c r="AP668" i="79"/>
  <c r="AO668" i="79"/>
  <c r="AN668" i="79"/>
  <c r="AM668" i="79"/>
  <c r="AL668" i="79"/>
  <c r="AK668" i="79"/>
  <c r="AJ668" i="79"/>
  <c r="AI668" i="79"/>
  <c r="AH668" i="79"/>
  <c r="AG668" i="79"/>
  <c r="AF668" i="79"/>
  <c r="AS667" i="79"/>
  <c r="AE650" i="79"/>
  <c r="AE641" i="79"/>
  <c r="AS546" i="79"/>
  <c r="AS542" i="79"/>
  <c r="AE547" i="79"/>
  <c r="AE469" i="79"/>
  <c r="AE472" i="79"/>
  <c r="AR472" i="79"/>
  <c r="AQ472" i="79"/>
  <c r="AP472" i="79"/>
  <c r="AO472" i="79"/>
  <c r="AN472" i="79"/>
  <c r="AM472" i="79"/>
  <c r="AL472" i="79"/>
  <c r="AK472" i="79"/>
  <c r="AJ472" i="79"/>
  <c r="AI472" i="79"/>
  <c r="AH472" i="79"/>
  <c r="AG472" i="79"/>
  <c r="AF472" i="79"/>
  <c r="AS471" i="79"/>
  <c r="AR469" i="79"/>
  <c r="AQ469" i="79"/>
  <c r="AP469" i="79"/>
  <c r="AO469" i="79"/>
  <c r="AN469" i="79"/>
  <c r="AM469" i="79"/>
  <c r="AL469" i="79"/>
  <c r="AK469" i="79"/>
  <c r="AJ469" i="79"/>
  <c r="AI469" i="79"/>
  <c r="AH469" i="79"/>
  <c r="AG469" i="79"/>
  <c r="AF469" i="79"/>
  <c r="AS468" i="79"/>
  <c r="AE465" i="79"/>
  <c r="AE381" i="79"/>
  <c r="AE387" i="79"/>
  <c r="AR281" i="79"/>
  <c r="AQ281" i="79"/>
  <c r="AP281" i="79"/>
  <c r="AO281" i="79"/>
  <c r="AN281" i="79"/>
  <c r="AM281" i="79"/>
  <c r="AL281" i="79"/>
  <c r="AK281" i="79"/>
  <c r="AJ281" i="79"/>
  <c r="AI281" i="79"/>
  <c r="AH281" i="79"/>
  <c r="AG281" i="79"/>
  <c r="AF281" i="79"/>
  <c r="AE281" i="79"/>
  <c r="AS280" i="79"/>
  <c r="AR278" i="79"/>
  <c r="AQ278" i="79"/>
  <c r="AP278" i="79"/>
  <c r="AO278" i="79"/>
  <c r="AN278" i="79"/>
  <c r="AM278" i="79"/>
  <c r="AL278" i="79"/>
  <c r="AK278" i="79"/>
  <c r="AJ278" i="79"/>
  <c r="AI278" i="79"/>
  <c r="AH278" i="79"/>
  <c r="AG278" i="79"/>
  <c r="AF278" i="79"/>
  <c r="AE278" i="79"/>
  <c r="AS277" i="79"/>
  <c r="AE274" i="79"/>
  <c r="AE244" i="79"/>
  <c r="AE235" i="79"/>
  <c r="AE232" i="79"/>
  <c r="AE157" i="79"/>
  <c r="AS88" i="79"/>
  <c r="AR89" i="79"/>
  <c r="AQ89" i="79"/>
  <c r="AP89" i="79"/>
  <c r="AO89" i="79"/>
  <c r="AN89" i="79"/>
  <c r="AM89" i="79"/>
  <c r="AL89" i="79"/>
  <c r="AK89" i="79"/>
  <c r="AJ89" i="79"/>
  <c r="AI89" i="79"/>
  <c r="AH89" i="79"/>
  <c r="AG89" i="79"/>
  <c r="AF89" i="79"/>
  <c r="AE89" i="79"/>
  <c r="AS81" i="79"/>
  <c r="AR86" i="79"/>
  <c r="AQ86" i="79"/>
  <c r="AP86" i="79"/>
  <c r="AO86" i="79"/>
  <c r="AN86" i="79"/>
  <c r="AM86" i="79"/>
  <c r="AL86" i="79"/>
  <c r="AK86" i="79"/>
  <c r="AJ86" i="79"/>
  <c r="AI86" i="79"/>
  <c r="AH86" i="79"/>
  <c r="AG86" i="79"/>
  <c r="AF86" i="79"/>
  <c r="AE86" i="79"/>
  <c r="AS85" i="79"/>
  <c r="AE82" i="79"/>
  <c r="AJ82" i="79"/>
  <c r="AS968" i="79"/>
  <c r="AS965" i="79"/>
  <c r="AS962" i="79"/>
  <c r="AS959" i="79"/>
  <c r="AS956" i="79"/>
  <c r="AS953" i="79"/>
  <c r="AS950" i="79"/>
  <c r="AS947" i="79"/>
  <c r="AS944" i="79"/>
  <c r="AS941" i="79"/>
  <c r="AS938" i="79"/>
  <c r="AS935" i="79"/>
  <c r="AS932" i="79"/>
  <c r="AS929" i="79"/>
  <c r="AS925" i="79"/>
  <c r="AS922" i="79"/>
  <c r="AS919" i="79"/>
  <c r="AS915" i="79"/>
  <c r="AS912" i="79"/>
  <c r="AS909" i="79"/>
  <c r="AS906" i="79"/>
  <c r="AS903" i="79"/>
  <c r="AS900" i="79"/>
  <c r="AS897" i="79"/>
  <c r="AS894" i="79"/>
  <c r="AS890" i="79"/>
  <c r="AS887" i="79"/>
  <c r="AS884" i="79"/>
  <c r="AS881" i="79"/>
  <c r="AS876" i="79"/>
  <c r="AS873" i="79"/>
  <c r="AS870" i="79"/>
  <c r="AS867" i="79"/>
  <c r="AS856" i="79"/>
  <c r="AS852" i="79"/>
  <c r="AS849" i="79"/>
  <c r="AS846" i="79"/>
  <c r="AS842" i="79"/>
  <c r="AS839" i="79"/>
  <c r="AS836" i="79"/>
  <c r="AS833" i="79"/>
  <c r="AS830" i="79"/>
  <c r="AS826" i="79"/>
  <c r="AS823" i="79"/>
  <c r="AS820" i="79"/>
  <c r="AS817" i="79"/>
  <c r="AS814" i="79"/>
  <c r="AS778" i="79"/>
  <c r="AS775" i="79"/>
  <c r="AS772" i="79"/>
  <c r="AS769" i="79"/>
  <c r="AS766" i="79"/>
  <c r="AS763" i="79"/>
  <c r="AS760" i="79"/>
  <c r="AS757" i="79"/>
  <c r="AS754" i="79"/>
  <c r="AS751" i="79"/>
  <c r="AS748" i="79"/>
  <c r="AS745" i="79"/>
  <c r="AS742" i="79"/>
  <c r="AS739" i="79"/>
  <c r="AS735" i="79"/>
  <c r="AS732" i="79"/>
  <c r="AS729" i="79"/>
  <c r="AS725" i="79"/>
  <c r="AS722" i="79"/>
  <c r="AS719" i="79"/>
  <c r="AS716" i="79"/>
  <c r="AS713" i="79"/>
  <c r="AS710" i="79"/>
  <c r="AS704" i="79"/>
  <c r="AS701" i="79"/>
  <c r="AS697" i="79"/>
  <c r="AS683" i="79"/>
  <c r="AS680" i="79"/>
  <c r="AS677" i="79"/>
  <c r="AS674" i="79"/>
  <c r="AS663" i="79"/>
  <c r="AS659" i="79"/>
  <c r="AS656" i="79"/>
  <c r="AS653" i="79"/>
  <c r="AS649" i="79"/>
  <c r="AS646" i="79"/>
  <c r="AS643" i="79"/>
  <c r="AS640" i="79"/>
  <c r="AS637" i="79"/>
  <c r="AS633" i="79"/>
  <c r="AS630" i="79"/>
  <c r="AS627" i="79"/>
  <c r="AS624" i="79"/>
  <c r="AS621" i="79"/>
  <c r="AS585" i="79"/>
  <c r="AS582" i="79"/>
  <c r="AS579" i="79"/>
  <c r="AS576" i="79"/>
  <c r="AS573" i="79"/>
  <c r="AS570" i="79"/>
  <c r="AS567" i="79"/>
  <c r="AS564" i="79"/>
  <c r="AS561" i="79"/>
  <c r="AS558" i="79"/>
  <c r="AS555" i="79"/>
  <c r="AS552" i="79"/>
  <c r="AS549" i="79"/>
  <c r="AS539" i="79"/>
  <c r="AS536" i="79"/>
  <c r="AS532" i="79"/>
  <c r="AS529" i="79"/>
  <c r="AS526" i="79"/>
  <c r="AS523" i="79"/>
  <c r="AS520" i="79"/>
  <c r="AS517" i="79"/>
  <c r="AS511" i="79"/>
  <c r="AS508" i="79"/>
  <c r="AS498" i="79"/>
  <c r="AS495" i="79"/>
  <c r="AS492" i="79"/>
  <c r="AS489" i="79"/>
  <c r="AS484" i="79"/>
  <c r="AS481" i="79"/>
  <c r="AS478" i="79"/>
  <c r="AS475" i="79"/>
  <c r="AS464" i="79"/>
  <c r="AS460" i="79"/>
  <c r="AS457" i="79"/>
  <c r="AS454" i="79"/>
  <c r="AS450" i="79"/>
  <c r="AS447" i="79"/>
  <c r="AS444" i="79"/>
  <c r="AS441" i="79"/>
  <c r="AS438" i="79"/>
  <c r="AS434" i="79"/>
  <c r="AS431" i="79"/>
  <c r="AS428" i="79"/>
  <c r="AS386" i="79"/>
  <c r="AS380" i="79"/>
  <c r="AS383" i="79"/>
  <c r="AS377" i="79"/>
  <c r="AS374" i="79"/>
  <c r="AS371" i="79"/>
  <c r="AS368" i="79"/>
  <c r="AS365" i="79"/>
  <c r="AS362" i="79"/>
  <c r="AS359" i="79"/>
  <c r="AS356" i="79"/>
  <c r="AS353" i="79"/>
  <c r="AS350" i="79"/>
  <c r="AS347" i="79"/>
  <c r="AS343" i="79"/>
  <c r="AS340" i="79"/>
  <c r="AS337" i="79"/>
  <c r="AS333" i="79"/>
  <c r="AS330" i="79"/>
  <c r="AS327" i="79"/>
  <c r="AS324" i="79"/>
  <c r="AS321" i="79"/>
  <c r="AS318" i="79"/>
  <c r="AS314" i="79"/>
  <c r="AS311" i="79"/>
  <c r="AS307" i="79"/>
  <c r="AS304" i="79"/>
  <c r="AS301" i="79"/>
  <c r="AS298" i="79"/>
  <c r="AS293" i="79"/>
  <c r="AS290" i="79"/>
  <c r="AS287" i="79"/>
  <c r="AS284" i="79"/>
  <c r="AS273" i="79"/>
  <c r="AS269" i="79"/>
  <c r="AS266" i="79"/>
  <c r="AS263" i="79"/>
  <c r="AS259" i="79"/>
  <c r="AS256" i="79"/>
  <c r="AS253" i="79"/>
  <c r="AS250" i="79"/>
  <c r="AS247" i="79"/>
  <c r="AS243" i="79"/>
  <c r="AS240" i="79"/>
  <c r="AS237" i="79"/>
  <c r="AS234" i="79"/>
  <c r="AS231" i="79"/>
  <c r="AS195" i="79"/>
  <c r="AS189" i="79"/>
  <c r="AS192" i="79"/>
  <c r="AS186" i="79"/>
  <c r="AS183" i="79"/>
  <c r="AS180" i="79"/>
  <c r="AS177" i="79"/>
  <c r="AS174" i="79"/>
  <c r="AS171" i="79"/>
  <c r="AS168" i="79"/>
  <c r="AS165" i="79"/>
  <c r="AS162" i="79"/>
  <c r="AS159" i="79"/>
  <c r="AS156" i="79"/>
  <c r="AS152" i="79"/>
  <c r="AS149" i="79"/>
  <c r="AS146" i="79"/>
  <c r="AS139" i="79"/>
  <c r="AS136" i="79"/>
  <c r="AS133" i="79"/>
  <c r="AS130" i="79"/>
  <c r="AS127" i="79"/>
  <c r="AS122" i="79"/>
  <c r="AS119" i="79"/>
  <c r="AS115" i="79"/>
  <c r="AS112" i="79"/>
  <c r="AS109" i="79"/>
  <c r="AS106" i="79"/>
  <c r="AS101" i="79"/>
  <c r="AS77" i="79"/>
  <c r="AS95" i="79"/>
  <c r="AS98" i="79"/>
  <c r="AS92" i="79"/>
  <c r="AS74" i="79"/>
  <c r="AS71" i="79"/>
  <c r="AS67" i="79"/>
  <c r="AS64" i="79"/>
  <c r="AS61" i="79"/>
  <c r="AS57" i="79"/>
  <c r="AS54" i="79"/>
  <c r="AS50" i="79"/>
  <c r="AS47" i="79"/>
  <c r="AS44" i="79"/>
  <c r="AS41" i="79"/>
  <c r="AS38" i="79"/>
  <c r="AR1072" i="79"/>
  <c r="AQ1072" i="79"/>
  <c r="AP1072" i="79"/>
  <c r="AO1072" i="79"/>
  <c r="AN1072" i="79"/>
  <c r="AM1072" i="79"/>
  <c r="AL1072" i="79"/>
  <c r="AK1072" i="79"/>
  <c r="AJ1072" i="79"/>
  <c r="AI1072" i="79"/>
  <c r="AH1072" i="79"/>
  <c r="AG1072" i="79"/>
  <c r="AF1072" i="79"/>
  <c r="AE1072" i="79"/>
  <c r="AR1069" i="79"/>
  <c r="AQ1069" i="79"/>
  <c r="AP1069" i="79"/>
  <c r="AO1069" i="79"/>
  <c r="AN1069" i="79"/>
  <c r="AM1069" i="79"/>
  <c r="AL1069" i="79"/>
  <c r="AK1069" i="79"/>
  <c r="AJ1069" i="79"/>
  <c r="AI1069" i="79"/>
  <c r="AH1069" i="79"/>
  <c r="AG1069" i="79"/>
  <c r="AF1069" i="79"/>
  <c r="AE1069" i="79"/>
  <c r="AR1066" i="79"/>
  <c r="AQ1066" i="79"/>
  <c r="AP1066" i="79"/>
  <c r="AO1066" i="79"/>
  <c r="AN1066" i="79"/>
  <c r="AM1066" i="79"/>
  <c r="AL1066" i="79"/>
  <c r="AK1066" i="79"/>
  <c r="AJ1066" i="79"/>
  <c r="AI1066" i="79"/>
  <c r="AH1066" i="79"/>
  <c r="AG1066" i="79"/>
  <c r="AF1066" i="79"/>
  <c r="AE1066" i="79"/>
  <c r="AR1063" i="79"/>
  <c r="AQ1063" i="79"/>
  <c r="AP1063" i="79"/>
  <c r="AO1063" i="79"/>
  <c r="AN1063" i="79"/>
  <c r="AM1063" i="79"/>
  <c r="AL1063" i="79"/>
  <c r="AK1063" i="79"/>
  <c r="AJ1063" i="79"/>
  <c r="AI1063" i="79"/>
  <c r="AH1063" i="79"/>
  <c r="AG1063" i="79"/>
  <c r="AF1063" i="79"/>
  <c r="AR877" i="79"/>
  <c r="AQ877" i="79"/>
  <c r="AP877" i="79"/>
  <c r="AO877" i="79"/>
  <c r="AN877" i="79"/>
  <c r="AM877" i="79"/>
  <c r="AL877" i="79"/>
  <c r="AK877" i="79"/>
  <c r="AJ877" i="79"/>
  <c r="AI877" i="79"/>
  <c r="AH877" i="79"/>
  <c r="AG877" i="79"/>
  <c r="AF877" i="79"/>
  <c r="AR874" i="79"/>
  <c r="AQ874" i="79"/>
  <c r="AP874" i="79"/>
  <c r="AO874" i="79"/>
  <c r="AN874" i="79"/>
  <c r="AM874" i="79"/>
  <c r="AL874" i="79"/>
  <c r="AK874" i="79"/>
  <c r="AJ874" i="79"/>
  <c r="AI874" i="79"/>
  <c r="AH874" i="79"/>
  <c r="AG874" i="79"/>
  <c r="AF874" i="79"/>
  <c r="AE874" i="79"/>
  <c r="AR871" i="79"/>
  <c r="AQ871" i="79"/>
  <c r="AP871" i="79"/>
  <c r="AO871" i="79"/>
  <c r="AN871" i="79"/>
  <c r="AM871" i="79"/>
  <c r="AL871" i="79"/>
  <c r="AK871" i="79"/>
  <c r="AJ871" i="79"/>
  <c r="AI871" i="79"/>
  <c r="AH871" i="79"/>
  <c r="AG871" i="79"/>
  <c r="AF871" i="79"/>
  <c r="AE871" i="79"/>
  <c r="AR868" i="79"/>
  <c r="AQ868" i="79"/>
  <c r="AP868" i="79"/>
  <c r="AO868" i="79"/>
  <c r="AN868" i="79"/>
  <c r="AM868" i="79"/>
  <c r="AL868" i="79"/>
  <c r="AK868" i="79"/>
  <c r="AJ868" i="79"/>
  <c r="AI868" i="79"/>
  <c r="AH868" i="79"/>
  <c r="AG868" i="79"/>
  <c r="AF868" i="79"/>
  <c r="AE868" i="79"/>
  <c r="U109" i="46" l="1"/>
  <c r="U103" i="46"/>
  <c r="U99" i="46"/>
  <c r="U82" i="46"/>
  <c r="U79" i="46"/>
  <c r="U76" i="46"/>
  <c r="Q86" i="79"/>
  <c r="AR684" i="79"/>
  <c r="AQ684" i="79"/>
  <c r="AP684" i="79"/>
  <c r="AO684" i="79"/>
  <c r="AN684" i="79"/>
  <c r="AM684" i="79"/>
  <c r="AL684" i="79"/>
  <c r="AK684" i="79"/>
  <c r="AJ684" i="79"/>
  <c r="AI684" i="79"/>
  <c r="AH684" i="79"/>
  <c r="AG684" i="79"/>
  <c r="AF684" i="79"/>
  <c r="AR681" i="79"/>
  <c r="AQ681" i="79"/>
  <c r="AP681" i="79"/>
  <c r="AO681" i="79"/>
  <c r="AN681" i="79"/>
  <c r="AM681" i="79"/>
  <c r="AL681" i="79"/>
  <c r="AK681" i="79"/>
  <c r="AJ681" i="79"/>
  <c r="AI681" i="79"/>
  <c r="AH681" i="79"/>
  <c r="AG681" i="79"/>
  <c r="AF681" i="79"/>
  <c r="AR678" i="79"/>
  <c r="AQ678" i="79"/>
  <c r="AP678" i="79"/>
  <c r="AO678" i="79"/>
  <c r="AN678" i="79"/>
  <c r="AM678" i="79"/>
  <c r="AL678" i="79"/>
  <c r="AK678" i="79"/>
  <c r="AJ678" i="79"/>
  <c r="AI678" i="79"/>
  <c r="AH678" i="79"/>
  <c r="AG678" i="79"/>
  <c r="AF678" i="79"/>
  <c r="AE678" i="79"/>
  <c r="AR675" i="79"/>
  <c r="AQ675" i="79"/>
  <c r="AP675" i="79"/>
  <c r="AO675" i="79"/>
  <c r="AN675" i="79"/>
  <c r="AM675" i="79"/>
  <c r="AL675" i="79"/>
  <c r="AK675" i="79"/>
  <c r="AJ675" i="79"/>
  <c r="AI675" i="79"/>
  <c r="AH675" i="79"/>
  <c r="AG675" i="79"/>
  <c r="AF675" i="79"/>
  <c r="AE675" i="79"/>
  <c r="AR485" i="79"/>
  <c r="AQ485" i="79"/>
  <c r="AP485" i="79"/>
  <c r="AO485" i="79"/>
  <c r="AN485" i="79"/>
  <c r="AM485" i="79"/>
  <c r="AL485" i="79"/>
  <c r="AK485" i="79"/>
  <c r="AJ485" i="79"/>
  <c r="AI485" i="79"/>
  <c r="AH485" i="79"/>
  <c r="AG485" i="79"/>
  <c r="AF485" i="79"/>
  <c r="AE485"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476" i="79"/>
  <c r="AQ476" i="79"/>
  <c r="AP476" i="79"/>
  <c r="AO476" i="79"/>
  <c r="AN476" i="79"/>
  <c r="AM476" i="79"/>
  <c r="AL476" i="79"/>
  <c r="AK476" i="79"/>
  <c r="AJ476" i="79"/>
  <c r="AI476" i="79"/>
  <c r="AH476" i="79"/>
  <c r="AG476" i="79"/>
  <c r="AF476" i="79"/>
  <c r="AE476" i="79"/>
  <c r="AR294" i="79"/>
  <c r="AQ294" i="79"/>
  <c r="AP294" i="79"/>
  <c r="AO294" i="79"/>
  <c r="AN294" i="79"/>
  <c r="AM294" i="79"/>
  <c r="AL294" i="79"/>
  <c r="AK294" i="79"/>
  <c r="AJ294" i="79"/>
  <c r="AI294" i="79"/>
  <c r="AH294" i="79"/>
  <c r="AG294" i="79"/>
  <c r="AF294" i="79"/>
  <c r="AE294"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8" i="79" l="1"/>
  <c r="AQ78" i="79"/>
  <c r="AP78" i="79"/>
  <c r="AO78" i="79"/>
  <c r="AN78" i="79"/>
  <c r="AM78" i="79"/>
  <c r="AL78" i="79"/>
  <c r="AK78" i="79"/>
  <c r="AJ78" i="79"/>
  <c r="AI78" i="79"/>
  <c r="AH78" i="79"/>
  <c r="AG78" i="79"/>
  <c r="AF78" i="79"/>
  <c r="AE78" i="79"/>
  <c r="Q78" i="79"/>
  <c r="AR99" i="79"/>
  <c r="AQ99" i="79"/>
  <c r="AP99" i="79"/>
  <c r="AO99" i="79"/>
  <c r="AN99" i="79"/>
  <c r="AM99" i="79"/>
  <c r="AL99" i="79"/>
  <c r="AK99" i="79"/>
  <c r="AJ99" i="79"/>
  <c r="AI99" i="79"/>
  <c r="AH99" i="79"/>
  <c r="AG99" i="79"/>
  <c r="AF99" i="79"/>
  <c r="AE99" i="79"/>
  <c r="AR93" i="79"/>
  <c r="AQ93" i="79"/>
  <c r="AP93" i="79"/>
  <c r="AO93" i="79"/>
  <c r="AN93" i="79"/>
  <c r="AM93" i="79"/>
  <c r="AL93" i="79"/>
  <c r="AK93" i="79"/>
  <c r="AJ93" i="79"/>
  <c r="AI93" i="79"/>
  <c r="AH93" i="79"/>
  <c r="AG93" i="79"/>
  <c r="AF93" i="79"/>
  <c r="AE93"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Z476" i="46"/>
  <c r="AY476" i="46"/>
  <c r="AX476" i="46"/>
  <c r="AW476" i="46"/>
  <c r="AV476" i="46"/>
  <c r="AU476" i="46"/>
  <c r="AT476" i="46"/>
  <c r="AS476" i="46"/>
  <c r="AR476" i="46"/>
  <c r="AQ476" i="46"/>
  <c r="AZ454" i="46"/>
  <c r="AY454" i="46"/>
  <c r="AX454" i="46"/>
  <c r="AW454" i="46"/>
  <c r="AV454" i="46"/>
  <c r="AU454" i="46"/>
  <c r="AT454" i="46"/>
  <c r="AS454" i="46"/>
  <c r="AR454" i="46"/>
  <c r="AQ454" i="46"/>
  <c r="AZ373" i="46"/>
  <c r="AY373" i="46"/>
  <c r="AX373" i="46"/>
  <c r="AW373" i="46"/>
  <c r="AV373" i="46"/>
  <c r="AU373" i="46"/>
  <c r="AT373" i="46"/>
  <c r="AS373" i="46"/>
  <c r="AR373" i="46"/>
  <c r="AQ373" i="46"/>
  <c r="AP373" i="46"/>
  <c r="AZ370" i="46"/>
  <c r="AY370" i="46"/>
  <c r="AX370" i="46"/>
  <c r="AW370" i="46"/>
  <c r="AV370" i="46"/>
  <c r="AU370" i="46"/>
  <c r="AT370" i="46"/>
  <c r="AS370" i="46"/>
  <c r="AR370" i="46"/>
  <c r="AQ370" i="46"/>
  <c r="AP370" i="46"/>
  <c r="AZ343" i="46"/>
  <c r="AY343" i="46"/>
  <c r="AX343" i="46"/>
  <c r="AW343" i="46"/>
  <c r="AV343" i="46"/>
  <c r="AU343" i="46"/>
  <c r="AT343" i="46"/>
  <c r="AS343" i="46"/>
  <c r="AR343" i="46"/>
  <c r="AQ343" i="46"/>
  <c r="AP343" i="46"/>
  <c r="AZ340" i="46"/>
  <c r="AY340" i="46"/>
  <c r="AX340" i="46"/>
  <c r="AW340" i="46"/>
  <c r="AV340" i="46"/>
  <c r="AU340" i="46"/>
  <c r="AT340" i="46"/>
  <c r="AS340" i="46"/>
  <c r="AR340" i="46"/>
  <c r="AQ340" i="46"/>
  <c r="AP340" i="46"/>
  <c r="AZ318" i="46"/>
  <c r="AY318" i="46"/>
  <c r="AX318" i="46"/>
  <c r="AW318" i="46"/>
  <c r="AV318" i="46"/>
  <c r="AU318" i="46"/>
  <c r="AT318" i="46"/>
  <c r="AS318" i="46"/>
  <c r="AR318" i="46"/>
  <c r="AQ318" i="46"/>
  <c r="AP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7" i="79" l="1"/>
  <c r="AP106" i="46" l="1"/>
  <c r="AO106" i="46"/>
  <c r="AR1164" i="79" l="1"/>
  <c r="AQ1164" i="79"/>
  <c r="AP1164" i="79"/>
  <c r="AO1164" i="79"/>
  <c r="AN1164" i="79"/>
  <c r="AM1164" i="79"/>
  <c r="AL1164" i="79"/>
  <c r="AK1164" i="79"/>
  <c r="AJ1164" i="79"/>
  <c r="AI1164" i="79"/>
  <c r="AH1164" i="79"/>
  <c r="AG1164" i="79"/>
  <c r="AF1164" i="79"/>
  <c r="AE1164" i="79"/>
  <c r="AR1161" i="79"/>
  <c r="AQ1161" i="79"/>
  <c r="AP1161" i="79"/>
  <c r="AO1161" i="79"/>
  <c r="AN1161" i="79"/>
  <c r="AM1161" i="79"/>
  <c r="AL1161" i="79"/>
  <c r="AK1161" i="79"/>
  <c r="AJ1161" i="79"/>
  <c r="AI1161" i="79"/>
  <c r="AH1161" i="79"/>
  <c r="AG1161" i="79"/>
  <c r="AF1161" i="79"/>
  <c r="AE1161" i="79"/>
  <c r="AR1158" i="79"/>
  <c r="AQ1158" i="79"/>
  <c r="AP1158" i="79"/>
  <c r="AO1158" i="79"/>
  <c r="AN1158" i="79"/>
  <c r="AM1158" i="79"/>
  <c r="AL1158" i="79"/>
  <c r="AK1158" i="79"/>
  <c r="AJ1158" i="79"/>
  <c r="AI1158" i="79"/>
  <c r="AH1158" i="79"/>
  <c r="AG1158" i="79"/>
  <c r="AF1158" i="79"/>
  <c r="AE1158" i="79"/>
  <c r="AR1155" i="79"/>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1" i="79"/>
  <c r="AQ1111" i="79"/>
  <c r="AP1111" i="79"/>
  <c r="AO1111" i="79"/>
  <c r="AN1111" i="79"/>
  <c r="AM1111" i="79"/>
  <c r="AL1111" i="79"/>
  <c r="AK1111" i="79"/>
  <c r="AJ1111" i="79"/>
  <c r="AI1111" i="79"/>
  <c r="AH1111" i="79"/>
  <c r="AG1111" i="79"/>
  <c r="AF1111" i="79"/>
  <c r="AE1111"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J1099" i="79"/>
  <c r="AI1099" i="79"/>
  <c r="AH1099" i="79"/>
  <c r="AG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K1090" i="79"/>
  <c r="AJ1090" i="79"/>
  <c r="AI1090" i="79"/>
  <c r="AH1090" i="79"/>
  <c r="AG1090" i="79"/>
  <c r="AF1090" i="79"/>
  <c r="AE1090" i="79"/>
  <c r="AR1086" i="79"/>
  <c r="AQ1086" i="79"/>
  <c r="AP1086" i="79"/>
  <c r="AO1086" i="79"/>
  <c r="AN1086" i="79"/>
  <c r="AM1086" i="79"/>
  <c r="AL1086" i="79"/>
  <c r="AK1086" i="79"/>
  <c r="AJ1086" i="79"/>
  <c r="AI1086" i="79"/>
  <c r="AH1086" i="79"/>
  <c r="AG1086" i="79"/>
  <c r="AF1086" i="79"/>
  <c r="AR1083" i="79"/>
  <c r="AQ1083" i="79"/>
  <c r="AP1083" i="79"/>
  <c r="AO1083" i="79"/>
  <c r="AN1083" i="79"/>
  <c r="AM1083" i="79"/>
  <c r="AL1083" i="79"/>
  <c r="AK1083" i="79"/>
  <c r="AJ1083" i="79"/>
  <c r="AI1083" i="79"/>
  <c r="AH1083" i="79"/>
  <c r="AG1083" i="79"/>
  <c r="AF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52" i="79"/>
  <c r="AQ1052" i="79"/>
  <c r="AP1052" i="79"/>
  <c r="AO1052" i="79"/>
  <c r="AN1052" i="79"/>
  <c r="AM1052" i="79"/>
  <c r="AL1052" i="79"/>
  <c r="AK1052" i="79"/>
  <c r="AJ1052" i="79"/>
  <c r="AI1052" i="79"/>
  <c r="AH1052" i="79"/>
  <c r="AG1052" i="79"/>
  <c r="AF1052" i="79"/>
  <c r="AR1048" i="79"/>
  <c r="AQ1048" i="79"/>
  <c r="AP1048" i="79"/>
  <c r="AO1048" i="79"/>
  <c r="AN1048" i="79"/>
  <c r="AM1048" i="79"/>
  <c r="AL1048" i="79"/>
  <c r="AK1048" i="79"/>
  <c r="AJ1048" i="79"/>
  <c r="AI1048" i="79"/>
  <c r="AH1048" i="79"/>
  <c r="AG1048" i="79"/>
  <c r="AF1048" i="79"/>
  <c r="AE1048" i="79"/>
  <c r="AR1045" i="79"/>
  <c r="AQ1045" i="79"/>
  <c r="AP1045" i="79"/>
  <c r="AO1045" i="79"/>
  <c r="AN1045" i="79"/>
  <c r="AM1045" i="79"/>
  <c r="AL1045" i="79"/>
  <c r="AK1045" i="79"/>
  <c r="AJ1045" i="79"/>
  <c r="AI1045" i="79"/>
  <c r="AH1045" i="79"/>
  <c r="AG1045" i="79"/>
  <c r="AF1045" i="79"/>
  <c r="AR1042" i="79"/>
  <c r="AQ1042" i="79"/>
  <c r="AP1042" i="79"/>
  <c r="AO1042" i="79"/>
  <c r="AN1042" i="79"/>
  <c r="AM1042" i="79"/>
  <c r="AL1042" i="79"/>
  <c r="AK1042" i="79"/>
  <c r="AJ1042" i="79"/>
  <c r="AI1042" i="79"/>
  <c r="AH1042" i="79"/>
  <c r="AG1042" i="79"/>
  <c r="AF1042" i="79"/>
  <c r="AR1038" i="79"/>
  <c r="AQ1038" i="79"/>
  <c r="AP1038" i="79"/>
  <c r="AO1038" i="79"/>
  <c r="AN1038" i="79"/>
  <c r="AM1038" i="79"/>
  <c r="AL1038" i="79"/>
  <c r="AK1038" i="79"/>
  <c r="AJ1038" i="79"/>
  <c r="AI1038" i="79"/>
  <c r="AH1038" i="79"/>
  <c r="AG1038" i="79"/>
  <c r="AF1038" i="79"/>
  <c r="AR1035" i="79"/>
  <c r="AQ1035" i="79"/>
  <c r="AP1035" i="79"/>
  <c r="AO1035" i="79"/>
  <c r="AN1035" i="79"/>
  <c r="AM1035" i="79"/>
  <c r="AL1035" i="79"/>
  <c r="AK1035" i="79"/>
  <c r="AJ1035" i="79"/>
  <c r="AI1035" i="79"/>
  <c r="AH1035" i="79"/>
  <c r="AG1035" i="79"/>
  <c r="AF1035" i="79"/>
  <c r="AE1035"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E1013" i="79"/>
  <c r="AR1010" i="79"/>
  <c r="AQ1010" i="79"/>
  <c r="AP1010" i="79"/>
  <c r="AO1010" i="79"/>
  <c r="AN1010" i="79"/>
  <c r="AM1010" i="79"/>
  <c r="AL1010" i="79"/>
  <c r="AK1010" i="79"/>
  <c r="AJ1010" i="79"/>
  <c r="AI1010" i="79"/>
  <c r="AH1010" i="79"/>
  <c r="AG1010" i="79"/>
  <c r="AF1010" i="79"/>
  <c r="AE1010" i="79"/>
  <c r="AR969" i="79"/>
  <c r="AQ969" i="79"/>
  <c r="AP969" i="79"/>
  <c r="AO969" i="79"/>
  <c r="AN969" i="79"/>
  <c r="AM969" i="79"/>
  <c r="AL969" i="79"/>
  <c r="AK969" i="79"/>
  <c r="AJ969" i="79"/>
  <c r="AI969" i="79"/>
  <c r="AH969" i="79"/>
  <c r="AG969" i="79"/>
  <c r="AF969" i="79"/>
  <c r="AE969" i="79"/>
  <c r="AR966" i="79"/>
  <c r="AQ966" i="79"/>
  <c r="AP966" i="79"/>
  <c r="AO966" i="79"/>
  <c r="AN966" i="79"/>
  <c r="AM966" i="79"/>
  <c r="AL966" i="79"/>
  <c r="AK966" i="79"/>
  <c r="AJ966" i="79"/>
  <c r="AI966" i="79"/>
  <c r="AH966" i="79"/>
  <c r="AG966" i="79"/>
  <c r="AF966" i="79"/>
  <c r="AE966" i="79"/>
  <c r="AR963" i="79"/>
  <c r="AQ963" i="79"/>
  <c r="AP963" i="79"/>
  <c r="AO963" i="79"/>
  <c r="AN963" i="79"/>
  <c r="AM963" i="79"/>
  <c r="AL963" i="79"/>
  <c r="AK963" i="79"/>
  <c r="AJ963" i="79"/>
  <c r="AI963" i="79"/>
  <c r="AH963" i="79"/>
  <c r="AG963" i="79"/>
  <c r="AF963" i="79"/>
  <c r="AE963" i="79"/>
  <c r="AR960" i="79"/>
  <c r="AQ960" i="79"/>
  <c r="AP960" i="79"/>
  <c r="AO960" i="79"/>
  <c r="AN960" i="79"/>
  <c r="AM960" i="79"/>
  <c r="AL960" i="79"/>
  <c r="AK960" i="79"/>
  <c r="AJ960" i="79"/>
  <c r="AI960" i="79"/>
  <c r="AH960" i="79"/>
  <c r="AG960" i="79"/>
  <c r="AF960" i="79"/>
  <c r="AE960" i="79"/>
  <c r="AR957" i="79"/>
  <c r="AQ957" i="79"/>
  <c r="AP957" i="79"/>
  <c r="AO957" i="79"/>
  <c r="AN957" i="79"/>
  <c r="AM957" i="79"/>
  <c r="AL957" i="79"/>
  <c r="AK957" i="79"/>
  <c r="AJ957" i="79"/>
  <c r="AI957" i="79"/>
  <c r="AH957" i="79"/>
  <c r="AG957" i="79"/>
  <c r="AF957" i="79"/>
  <c r="AE957" i="79"/>
  <c r="AR954" i="79"/>
  <c r="AQ954" i="79"/>
  <c r="AP954" i="79"/>
  <c r="AO954" i="79"/>
  <c r="AN954" i="79"/>
  <c r="AM954" i="79"/>
  <c r="AL954" i="79"/>
  <c r="AK954" i="79"/>
  <c r="AJ954" i="79"/>
  <c r="AI954" i="79"/>
  <c r="AH954" i="79"/>
  <c r="AG954" i="79"/>
  <c r="AF954" i="79"/>
  <c r="AE954" i="79"/>
  <c r="AR951" i="79"/>
  <c r="AQ951" i="79"/>
  <c r="AP951" i="79"/>
  <c r="AO951" i="79"/>
  <c r="AN951" i="79"/>
  <c r="AM951" i="79"/>
  <c r="AL951" i="79"/>
  <c r="AK951" i="79"/>
  <c r="AJ951" i="79"/>
  <c r="AI951" i="79"/>
  <c r="AH951" i="79"/>
  <c r="AG951" i="79"/>
  <c r="AF951" i="79"/>
  <c r="AE951" i="79"/>
  <c r="AR948" i="79"/>
  <c r="AQ948" i="79"/>
  <c r="AP948" i="79"/>
  <c r="AO948" i="79"/>
  <c r="AN948" i="79"/>
  <c r="AM948" i="79"/>
  <c r="AL948" i="79"/>
  <c r="AK948" i="79"/>
  <c r="AJ948" i="79"/>
  <c r="AI948" i="79"/>
  <c r="AH948" i="79"/>
  <c r="AG948" i="79"/>
  <c r="AF948" i="79"/>
  <c r="AE948" i="79"/>
  <c r="AR945" i="79"/>
  <c r="AQ945" i="79"/>
  <c r="AP945" i="79"/>
  <c r="AO945" i="79"/>
  <c r="AN945" i="79"/>
  <c r="AM945" i="79"/>
  <c r="AL945" i="79"/>
  <c r="AK945" i="79"/>
  <c r="AJ945" i="79"/>
  <c r="AI945" i="79"/>
  <c r="AH945" i="79"/>
  <c r="AG945" i="79"/>
  <c r="AF945" i="79"/>
  <c r="AE945" i="79"/>
  <c r="AR942" i="79"/>
  <c r="AQ942" i="79"/>
  <c r="AP942" i="79"/>
  <c r="AO942" i="79"/>
  <c r="AN942" i="79"/>
  <c r="AM942" i="79"/>
  <c r="AL942" i="79"/>
  <c r="AK942" i="79"/>
  <c r="AJ942" i="79"/>
  <c r="AI942" i="79"/>
  <c r="AH942" i="79"/>
  <c r="AG942" i="79"/>
  <c r="AF942" i="79"/>
  <c r="AE942" i="79"/>
  <c r="AR939" i="79"/>
  <c r="AQ939" i="79"/>
  <c r="AP939" i="79"/>
  <c r="AO939" i="79"/>
  <c r="AN939" i="79"/>
  <c r="AM939" i="79"/>
  <c r="AL939" i="79"/>
  <c r="AK939" i="79"/>
  <c r="AJ939" i="79"/>
  <c r="AI939" i="79"/>
  <c r="AH939" i="79"/>
  <c r="AG939" i="79"/>
  <c r="AF939" i="79"/>
  <c r="AE939" i="79"/>
  <c r="AR936" i="79"/>
  <c r="AQ936" i="79"/>
  <c r="AP936" i="79"/>
  <c r="AO936" i="79"/>
  <c r="AN936" i="79"/>
  <c r="AM936" i="79"/>
  <c r="AL936" i="79"/>
  <c r="AK936" i="79"/>
  <c r="AJ936" i="79"/>
  <c r="AI936" i="79"/>
  <c r="AH936" i="79"/>
  <c r="AG936" i="79"/>
  <c r="AF936" i="79"/>
  <c r="AE936" i="79"/>
  <c r="AR933" i="79"/>
  <c r="AQ933" i="79"/>
  <c r="AP933" i="79"/>
  <c r="AO933" i="79"/>
  <c r="AN933" i="79"/>
  <c r="AM933" i="79"/>
  <c r="AL933" i="79"/>
  <c r="AK933" i="79"/>
  <c r="AJ933" i="79"/>
  <c r="AI933" i="79"/>
  <c r="AH933" i="79"/>
  <c r="AG933" i="79"/>
  <c r="AF933" i="79"/>
  <c r="AE933" i="79"/>
  <c r="AR930" i="79"/>
  <c r="AQ930" i="79"/>
  <c r="AP930" i="79"/>
  <c r="AO930" i="79"/>
  <c r="AN930" i="79"/>
  <c r="AM930" i="79"/>
  <c r="AL930" i="79"/>
  <c r="AK930" i="79"/>
  <c r="AJ930" i="79"/>
  <c r="AI930" i="79"/>
  <c r="AH930" i="79"/>
  <c r="AG930" i="79"/>
  <c r="AF930" i="79"/>
  <c r="AE930"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Q916" i="79"/>
  <c r="AP916" i="79"/>
  <c r="AO916" i="79"/>
  <c r="AN916" i="79"/>
  <c r="AM916" i="79"/>
  <c r="AL916" i="79"/>
  <c r="AK916" i="79"/>
  <c r="AJ916" i="79"/>
  <c r="AI916" i="79"/>
  <c r="AH916" i="79"/>
  <c r="AG916" i="79"/>
  <c r="AF916" i="79"/>
  <c r="AE916" i="79"/>
  <c r="AR913" i="79"/>
  <c r="AQ913" i="79"/>
  <c r="AP913" i="79"/>
  <c r="AO913" i="79"/>
  <c r="AN913" i="79"/>
  <c r="AM913" i="79"/>
  <c r="AL913" i="79"/>
  <c r="AK913" i="79"/>
  <c r="AJ913" i="79"/>
  <c r="AI913" i="79"/>
  <c r="AH913" i="79"/>
  <c r="AG913" i="79"/>
  <c r="AF913" i="79"/>
  <c r="AE913"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E904" i="79"/>
  <c r="AR901" i="79"/>
  <c r="AQ901" i="79"/>
  <c r="AP901" i="79"/>
  <c r="AO901" i="79"/>
  <c r="AN901" i="79"/>
  <c r="AM901" i="79"/>
  <c r="AL901" i="79"/>
  <c r="AK901" i="79"/>
  <c r="AJ901" i="79"/>
  <c r="AI901" i="79"/>
  <c r="AH901" i="79"/>
  <c r="AG901" i="79"/>
  <c r="AF901" i="79"/>
  <c r="AE901" i="79"/>
  <c r="AR898" i="79"/>
  <c r="AQ898" i="79"/>
  <c r="AP898" i="79"/>
  <c r="AO898" i="79"/>
  <c r="AN898" i="79"/>
  <c r="AM898" i="79"/>
  <c r="AL898" i="79"/>
  <c r="AK898" i="79"/>
  <c r="AJ898" i="79"/>
  <c r="AI898" i="79"/>
  <c r="AH898" i="79"/>
  <c r="AG898" i="79"/>
  <c r="AF898" i="79"/>
  <c r="AE898" i="79"/>
  <c r="AR895" i="79"/>
  <c r="AQ895" i="79"/>
  <c r="AP895" i="79"/>
  <c r="AO895" i="79"/>
  <c r="AN895" i="79"/>
  <c r="AM895" i="79"/>
  <c r="AL895" i="79"/>
  <c r="AK895" i="79"/>
  <c r="AJ895" i="79"/>
  <c r="AI895" i="79"/>
  <c r="AH895" i="79"/>
  <c r="AG895" i="79"/>
  <c r="AF895"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57" i="79"/>
  <c r="AQ857" i="79"/>
  <c r="AP857" i="79"/>
  <c r="AO857" i="79"/>
  <c r="AN857" i="79"/>
  <c r="AM857" i="79"/>
  <c r="AL857" i="79"/>
  <c r="AK857" i="79"/>
  <c r="AJ857" i="79"/>
  <c r="AI857" i="79"/>
  <c r="AH857" i="79"/>
  <c r="AG857" i="79"/>
  <c r="AF857" i="79"/>
  <c r="AR853" i="79"/>
  <c r="AQ853" i="79"/>
  <c r="AP853" i="79"/>
  <c r="AO853" i="79"/>
  <c r="AN853" i="79"/>
  <c r="AM853" i="79"/>
  <c r="AL853" i="79"/>
  <c r="AK853" i="79"/>
  <c r="AJ853" i="79"/>
  <c r="AI853" i="79"/>
  <c r="AH853" i="79"/>
  <c r="AG853" i="79"/>
  <c r="AF853" i="79"/>
  <c r="AE853" i="79"/>
  <c r="AR850" i="79"/>
  <c r="AQ850" i="79"/>
  <c r="AP850" i="79"/>
  <c r="AO850" i="79"/>
  <c r="AN850" i="79"/>
  <c r="AM850" i="79"/>
  <c r="AL850" i="79"/>
  <c r="AK850" i="79"/>
  <c r="AJ850" i="79"/>
  <c r="AI850" i="79"/>
  <c r="AH850" i="79"/>
  <c r="AG850" i="79"/>
  <c r="AF850" i="79"/>
  <c r="AE850" i="79"/>
  <c r="AR847" i="79"/>
  <c r="AQ847" i="79"/>
  <c r="AP847" i="79"/>
  <c r="AO847" i="79"/>
  <c r="AN847" i="79"/>
  <c r="AM847" i="79"/>
  <c r="AL847" i="79"/>
  <c r="AK847" i="79"/>
  <c r="AJ847" i="79"/>
  <c r="AI847" i="79"/>
  <c r="AH847" i="79"/>
  <c r="AG847" i="79"/>
  <c r="AF847" i="79"/>
  <c r="AE847" i="79"/>
  <c r="AR843" i="79"/>
  <c r="AQ843" i="79"/>
  <c r="AP843" i="79"/>
  <c r="AO843" i="79"/>
  <c r="AN843" i="79"/>
  <c r="AM843" i="79"/>
  <c r="AL843" i="79"/>
  <c r="AK843" i="79"/>
  <c r="AJ843" i="79"/>
  <c r="AI843" i="79"/>
  <c r="AH843" i="79"/>
  <c r="AG843" i="79"/>
  <c r="AF843" i="79"/>
  <c r="AE843" i="79"/>
  <c r="AR840" i="79"/>
  <c r="AQ840" i="79"/>
  <c r="AP840" i="79"/>
  <c r="AO840" i="79"/>
  <c r="AN840" i="79"/>
  <c r="AM840" i="79"/>
  <c r="AL840" i="79"/>
  <c r="AK840" i="79"/>
  <c r="AJ840" i="79"/>
  <c r="AI840" i="79"/>
  <c r="AH840" i="79"/>
  <c r="AG840" i="79"/>
  <c r="AF840" i="79"/>
  <c r="AE840"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779" i="79"/>
  <c r="AQ779" i="79"/>
  <c r="AP779" i="79"/>
  <c r="AO779" i="79"/>
  <c r="AN779" i="79"/>
  <c r="AM779" i="79"/>
  <c r="AL779" i="79"/>
  <c r="AK779" i="79"/>
  <c r="AJ779" i="79"/>
  <c r="AI779" i="79"/>
  <c r="AH779" i="79"/>
  <c r="AG779" i="79"/>
  <c r="AF779" i="79"/>
  <c r="AE779" i="79"/>
  <c r="AR776" i="79"/>
  <c r="AQ776" i="79"/>
  <c r="AP776" i="79"/>
  <c r="AO776" i="79"/>
  <c r="AN776" i="79"/>
  <c r="AM776" i="79"/>
  <c r="AL776" i="79"/>
  <c r="AK776" i="79"/>
  <c r="AJ776" i="79"/>
  <c r="AI776" i="79"/>
  <c r="AH776" i="79"/>
  <c r="AG776" i="79"/>
  <c r="AF776" i="79"/>
  <c r="AE776" i="79"/>
  <c r="AR773" i="79"/>
  <c r="AQ773" i="79"/>
  <c r="AP773" i="79"/>
  <c r="AO773" i="79"/>
  <c r="AN773" i="79"/>
  <c r="AM773" i="79"/>
  <c r="AL773" i="79"/>
  <c r="AK773" i="79"/>
  <c r="AJ773" i="79"/>
  <c r="AI773" i="79"/>
  <c r="AH773" i="79"/>
  <c r="AG773" i="79"/>
  <c r="AF773" i="79"/>
  <c r="AE773" i="79"/>
  <c r="AR770" i="79"/>
  <c r="AQ770" i="79"/>
  <c r="AP770" i="79"/>
  <c r="AO770" i="79"/>
  <c r="AN770" i="79"/>
  <c r="AM770" i="79"/>
  <c r="AL770" i="79"/>
  <c r="AK770" i="79"/>
  <c r="AJ770" i="79"/>
  <c r="AI770" i="79"/>
  <c r="AH770" i="79"/>
  <c r="AG770" i="79"/>
  <c r="AF770" i="79"/>
  <c r="AE770" i="79"/>
  <c r="AR767" i="79"/>
  <c r="AQ767" i="79"/>
  <c r="AP767" i="79"/>
  <c r="AO767" i="79"/>
  <c r="AN767" i="79"/>
  <c r="AM767" i="79"/>
  <c r="AL767" i="79"/>
  <c r="AK767" i="79"/>
  <c r="AJ767" i="79"/>
  <c r="AI767" i="79"/>
  <c r="AH767" i="79"/>
  <c r="AG767" i="79"/>
  <c r="AF767" i="79"/>
  <c r="AE767" i="79"/>
  <c r="AR764" i="79"/>
  <c r="AQ764" i="79"/>
  <c r="AP764" i="79"/>
  <c r="AO764" i="79"/>
  <c r="AN764" i="79"/>
  <c r="AM764" i="79"/>
  <c r="AL764" i="79"/>
  <c r="AK764" i="79"/>
  <c r="AJ764" i="79"/>
  <c r="AI764" i="79"/>
  <c r="AH764" i="79"/>
  <c r="AG764" i="79"/>
  <c r="AF764" i="79"/>
  <c r="AE764" i="79"/>
  <c r="AR761" i="79"/>
  <c r="AQ761" i="79"/>
  <c r="AP761" i="79"/>
  <c r="AO761" i="79"/>
  <c r="AN761" i="79"/>
  <c r="AM761" i="79"/>
  <c r="AL761" i="79"/>
  <c r="AK761" i="79"/>
  <c r="AJ761" i="79"/>
  <c r="AI761" i="79"/>
  <c r="AH761" i="79"/>
  <c r="AG761" i="79"/>
  <c r="AF761" i="79"/>
  <c r="AE761" i="79"/>
  <c r="AR758" i="79"/>
  <c r="AQ758" i="79"/>
  <c r="AP758" i="79"/>
  <c r="AO758" i="79"/>
  <c r="AN758" i="79"/>
  <c r="AM758" i="79"/>
  <c r="AL758" i="79"/>
  <c r="AK758" i="79"/>
  <c r="AJ758" i="79"/>
  <c r="AI758" i="79"/>
  <c r="AH758" i="79"/>
  <c r="AG758" i="79"/>
  <c r="AF758" i="79"/>
  <c r="AE758" i="79"/>
  <c r="AR755" i="79"/>
  <c r="AQ755" i="79"/>
  <c r="AP755" i="79"/>
  <c r="AO755" i="79"/>
  <c r="AN755" i="79"/>
  <c r="AM755" i="79"/>
  <c r="AL755" i="79"/>
  <c r="AK755" i="79"/>
  <c r="AJ755" i="79"/>
  <c r="AI755" i="79"/>
  <c r="AH755" i="79"/>
  <c r="AG755" i="79"/>
  <c r="AF755" i="79"/>
  <c r="AE755" i="79"/>
  <c r="AR752" i="79"/>
  <c r="AQ752" i="79"/>
  <c r="AP752" i="79"/>
  <c r="AO752" i="79"/>
  <c r="AN752" i="79"/>
  <c r="AM752" i="79"/>
  <c r="AL752" i="79"/>
  <c r="AK752" i="79"/>
  <c r="AJ752" i="79"/>
  <c r="AI752" i="79"/>
  <c r="AH752" i="79"/>
  <c r="AG752" i="79"/>
  <c r="AF752" i="79"/>
  <c r="AE752" i="79"/>
  <c r="AR749" i="79"/>
  <c r="AQ749" i="79"/>
  <c r="AP749" i="79"/>
  <c r="AO749" i="79"/>
  <c r="AN749" i="79"/>
  <c r="AM749" i="79"/>
  <c r="AL749" i="79"/>
  <c r="AK749" i="79"/>
  <c r="AJ749" i="79"/>
  <c r="AI749" i="79"/>
  <c r="AH749" i="79"/>
  <c r="AG749" i="79"/>
  <c r="AF749" i="79"/>
  <c r="AE749" i="79"/>
  <c r="AR746" i="79"/>
  <c r="AQ746" i="79"/>
  <c r="AP746" i="79"/>
  <c r="AO746" i="79"/>
  <c r="AN746" i="79"/>
  <c r="AM746" i="79"/>
  <c r="AL746" i="79"/>
  <c r="AK746" i="79"/>
  <c r="AJ746" i="79"/>
  <c r="AI746" i="79"/>
  <c r="AH746" i="79"/>
  <c r="AG746" i="79"/>
  <c r="AF746" i="79"/>
  <c r="AE746" i="79"/>
  <c r="AR743" i="79"/>
  <c r="AQ743" i="79"/>
  <c r="AP743" i="79"/>
  <c r="AO743" i="79"/>
  <c r="AN743" i="79"/>
  <c r="AM743" i="79"/>
  <c r="AL743" i="79"/>
  <c r="AK743" i="79"/>
  <c r="AJ743" i="79"/>
  <c r="AI743" i="79"/>
  <c r="AH743" i="79"/>
  <c r="AG743" i="79"/>
  <c r="AF743" i="79"/>
  <c r="AE743" i="79"/>
  <c r="AR740" i="79"/>
  <c r="AQ740" i="79"/>
  <c r="AP740" i="79"/>
  <c r="AO740" i="79"/>
  <c r="AN740" i="79"/>
  <c r="AM740" i="79"/>
  <c r="AL740" i="79"/>
  <c r="AK740" i="79"/>
  <c r="AJ740" i="79"/>
  <c r="AI740" i="79"/>
  <c r="AH740" i="79"/>
  <c r="AG740" i="79"/>
  <c r="AF740" i="79"/>
  <c r="AE740" i="79"/>
  <c r="AR736" i="79"/>
  <c r="AQ736" i="79"/>
  <c r="AP736" i="79"/>
  <c r="AO736" i="79"/>
  <c r="AN736" i="79"/>
  <c r="AM736" i="79"/>
  <c r="AL736" i="79"/>
  <c r="AK736" i="79"/>
  <c r="AJ736" i="79"/>
  <c r="AI736" i="79"/>
  <c r="AH736" i="79"/>
  <c r="AG736" i="79"/>
  <c r="AF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R726" i="79"/>
  <c r="AQ726" i="79"/>
  <c r="AP726" i="79"/>
  <c r="AO726" i="79"/>
  <c r="AN726" i="79"/>
  <c r="AM726" i="79"/>
  <c r="AL726" i="79"/>
  <c r="AK726" i="79"/>
  <c r="AJ726" i="79"/>
  <c r="AI726" i="79"/>
  <c r="AH726" i="79"/>
  <c r="AG726" i="79"/>
  <c r="AF726" i="79"/>
  <c r="AE726" i="79"/>
  <c r="AR723" i="79"/>
  <c r="AQ723" i="79"/>
  <c r="AP723" i="79"/>
  <c r="AO723" i="79"/>
  <c r="AN723" i="79"/>
  <c r="AM723" i="79"/>
  <c r="AL723" i="79"/>
  <c r="AK723" i="79"/>
  <c r="AJ723" i="79"/>
  <c r="AI723" i="79"/>
  <c r="AH723" i="79"/>
  <c r="AG723" i="79"/>
  <c r="AF723" i="79"/>
  <c r="AE723" i="79"/>
  <c r="AR720" i="79"/>
  <c r="AQ720" i="79"/>
  <c r="AP720" i="79"/>
  <c r="AO720" i="79"/>
  <c r="AN720" i="79"/>
  <c r="AM720" i="79"/>
  <c r="AL720" i="79"/>
  <c r="AK720" i="79"/>
  <c r="AJ720" i="79"/>
  <c r="AI720" i="79"/>
  <c r="AH720" i="79"/>
  <c r="AG720" i="79"/>
  <c r="AF720" i="79"/>
  <c r="AE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1" i="79"/>
  <c r="AQ711" i="79"/>
  <c r="AP711" i="79"/>
  <c r="AO711" i="79"/>
  <c r="AN711" i="79"/>
  <c r="AM711" i="79"/>
  <c r="AL711" i="79"/>
  <c r="AK711" i="79"/>
  <c r="AJ711" i="79"/>
  <c r="AI711" i="79"/>
  <c r="AH711" i="79"/>
  <c r="AG711" i="79"/>
  <c r="AF711" i="79"/>
  <c r="AE711" i="79"/>
  <c r="AR705" i="79"/>
  <c r="AQ705" i="79"/>
  <c r="AP705" i="79"/>
  <c r="AO705" i="79"/>
  <c r="AN705" i="79"/>
  <c r="AM705" i="79"/>
  <c r="AL705" i="79"/>
  <c r="AK705" i="79"/>
  <c r="AJ705" i="79"/>
  <c r="AI705" i="79"/>
  <c r="AH705" i="79"/>
  <c r="AG705" i="79"/>
  <c r="AF705" i="79"/>
  <c r="AE705" i="79"/>
  <c r="AR702" i="79"/>
  <c r="AQ702" i="79"/>
  <c r="AP702" i="79"/>
  <c r="AO702" i="79"/>
  <c r="AN702" i="79"/>
  <c r="AM702" i="79"/>
  <c r="AL702" i="79"/>
  <c r="AK702" i="79"/>
  <c r="AJ702" i="79"/>
  <c r="AI702" i="79"/>
  <c r="AH702" i="79"/>
  <c r="AG702" i="79"/>
  <c r="AF702" i="79"/>
  <c r="AE702" i="79"/>
  <c r="AR698" i="79"/>
  <c r="AQ698" i="79"/>
  <c r="AP698" i="79"/>
  <c r="AO698" i="79"/>
  <c r="AN698" i="79"/>
  <c r="AM698" i="79"/>
  <c r="AL698" i="79"/>
  <c r="AK698" i="79"/>
  <c r="AJ698" i="79"/>
  <c r="AI698" i="79"/>
  <c r="AH698" i="79"/>
  <c r="AG698" i="79"/>
  <c r="AF698" i="79"/>
  <c r="AE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64" i="79"/>
  <c r="AQ664" i="79"/>
  <c r="AP664" i="79"/>
  <c r="AO664" i="79"/>
  <c r="AN664" i="79"/>
  <c r="AM664" i="79"/>
  <c r="AL664" i="79"/>
  <c r="AK664" i="79"/>
  <c r="AJ664" i="79"/>
  <c r="AI664" i="79"/>
  <c r="AH664" i="79"/>
  <c r="AG664" i="79"/>
  <c r="AF664" i="79"/>
  <c r="AR660" i="79"/>
  <c r="AQ660" i="79"/>
  <c r="AP660" i="79"/>
  <c r="AO660" i="79"/>
  <c r="AN660" i="79"/>
  <c r="AM660" i="79"/>
  <c r="AL660" i="79"/>
  <c r="AK660" i="79"/>
  <c r="AJ660" i="79"/>
  <c r="AI660" i="79"/>
  <c r="AH660" i="79"/>
  <c r="AG660" i="79"/>
  <c r="AF660" i="79"/>
  <c r="AE660" i="79"/>
  <c r="AR657" i="79"/>
  <c r="AQ657" i="79"/>
  <c r="AP657" i="79"/>
  <c r="AO657" i="79"/>
  <c r="AN657" i="79"/>
  <c r="AM657" i="79"/>
  <c r="AL657" i="79"/>
  <c r="AK657" i="79"/>
  <c r="AJ657" i="79"/>
  <c r="AI657" i="79"/>
  <c r="AH657" i="79"/>
  <c r="AG657" i="79"/>
  <c r="AF657" i="79"/>
  <c r="AE657" i="79"/>
  <c r="AR654" i="79"/>
  <c r="AQ654" i="79"/>
  <c r="AP654" i="79"/>
  <c r="AO654" i="79"/>
  <c r="AN654" i="79"/>
  <c r="AM654" i="79"/>
  <c r="AL654" i="79"/>
  <c r="AK654" i="79"/>
  <c r="AJ654" i="79"/>
  <c r="AI654" i="79"/>
  <c r="AH654" i="79"/>
  <c r="AG654" i="79"/>
  <c r="AF654" i="79"/>
  <c r="AE654" i="79"/>
  <c r="AR650" i="79"/>
  <c r="AQ650" i="79"/>
  <c r="AP650" i="79"/>
  <c r="AO650" i="79"/>
  <c r="AN650" i="79"/>
  <c r="AM650" i="79"/>
  <c r="AL650" i="79"/>
  <c r="AK650" i="79"/>
  <c r="AJ650" i="79"/>
  <c r="AI650" i="79"/>
  <c r="AH650" i="79"/>
  <c r="AG650" i="79"/>
  <c r="AF650"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R638" i="79"/>
  <c r="AQ638" i="79"/>
  <c r="AP638" i="79"/>
  <c r="AO638" i="79"/>
  <c r="AN638" i="79"/>
  <c r="AM638" i="79"/>
  <c r="AL638" i="79"/>
  <c r="AK638" i="79"/>
  <c r="AJ638" i="79"/>
  <c r="AI638" i="79"/>
  <c r="AH638" i="79"/>
  <c r="AG638" i="79"/>
  <c r="AF638" i="79"/>
  <c r="AE638"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E628" i="79"/>
  <c r="AR625" i="79"/>
  <c r="AQ625" i="79"/>
  <c r="AP625" i="79"/>
  <c r="AO625" i="79"/>
  <c r="AN625" i="79"/>
  <c r="AM625" i="79"/>
  <c r="AL625" i="79"/>
  <c r="AK625" i="79"/>
  <c r="AJ625" i="79"/>
  <c r="AI625" i="79"/>
  <c r="AH625" i="79"/>
  <c r="AG625" i="79"/>
  <c r="AF625" i="79"/>
  <c r="AE625" i="79"/>
  <c r="AR622" i="79"/>
  <c r="AQ622" i="79"/>
  <c r="AP622" i="79"/>
  <c r="AO622" i="79"/>
  <c r="AN622" i="79"/>
  <c r="AM622" i="79"/>
  <c r="AL622" i="79"/>
  <c r="AK622" i="79"/>
  <c r="AJ622" i="79"/>
  <c r="AI622" i="79"/>
  <c r="AH622" i="79"/>
  <c r="AG622" i="79"/>
  <c r="AF622" i="79"/>
  <c r="AE622" i="79"/>
  <c r="AR586" i="79"/>
  <c r="AQ586" i="79"/>
  <c r="AP586" i="79"/>
  <c r="AO586" i="79"/>
  <c r="AN586" i="79"/>
  <c r="AM586" i="79"/>
  <c r="AL586" i="79"/>
  <c r="AK586" i="79"/>
  <c r="AJ586" i="79"/>
  <c r="AI586" i="79"/>
  <c r="AH586" i="79"/>
  <c r="AG586" i="79"/>
  <c r="AF586" i="79"/>
  <c r="AE586" i="79"/>
  <c r="AR583" i="79"/>
  <c r="AQ583" i="79"/>
  <c r="AP583" i="79"/>
  <c r="AO583" i="79"/>
  <c r="AN583" i="79"/>
  <c r="AM583" i="79"/>
  <c r="AL583" i="79"/>
  <c r="AK583" i="79"/>
  <c r="AJ583" i="79"/>
  <c r="AI583" i="79"/>
  <c r="AH583" i="79"/>
  <c r="AG583" i="79"/>
  <c r="AF583" i="79"/>
  <c r="AE583" i="79"/>
  <c r="AR580" i="79"/>
  <c r="AQ580" i="79"/>
  <c r="AP580" i="79"/>
  <c r="AO580" i="79"/>
  <c r="AN580" i="79"/>
  <c r="AM580" i="79"/>
  <c r="AL580" i="79"/>
  <c r="AK580" i="79"/>
  <c r="AJ580" i="79"/>
  <c r="AI580" i="79"/>
  <c r="AH580" i="79"/>
  <c r="AG580" i="79"/>
  <c r="AF580" i="79"/>
  <c r="AE580" i="79"/>
  <c r="AR577" i="79"/>
  <c r="AQ577" i="79"/>
  <c r="AP577" i="79"/>
  <c r="AO577" i="79"/>
  <c r="AN577" i="79"/>
  <c r="AM577" i="79"/>
  <c r="AL577" i="79"/>
  <c r="AK577" i="79"/>
  <c r="AJ577" i="79"/>
  <c r="AI577" i="79"/>
  <c r="AH577" i="79"/>
  <c r="AG577" i="79"/>
  <c r="AF577" i="79"/>
  <c r="AE577" i="79"/>
  <c r="AR574" i="79"/>
  <c r="AQ574" i="79"/>
  <c r="AP574" i="79"/>
  <c r="AO574" i="79"/>
  <c r="AN574" i="79"/>
  <c r="AM574" i="79"/>
  <c r="AL574" i="79"/>
  <c r="AK574" i="79"/>
  <c r="AJ574" i="79"/>
  <c r="AI574" i="79"/>
  <c r="AH574" i="79"/>
  <c r="AG574" i="79"/>
  <c r="AF574" i="79"/>
  <c r="AE574" i="79"/>
  <c r="AR571" i="79"/>
  <c r="AQ571" i="79"/>
  <c r="AP571" i="79"/>
  <c r="AO571" i="79"/>
  <c r="AN571" i="79"/>
  <c r="AM571" i="79"/>
  <c r="AL571" i="79"/>
  <c r="AK571" i="79"/>
  <c r="AJ571" i="79"/>
  <c r="AI571" i="79"/>
  <c r="AH571" i="79"/>
  <c r="AG571" i="79"/>
  <c r="AF571" i="79"/>
  <c r="AE571" i="79"/>
  <c r="AR568" i="79"/>
  <c r="AQ568" i="79"/>
  <c r="AP568" i="79"/>
  <c r="AO568" i="79"/>
  <c r="AN568" i="79"/>
  <c r="AM568" i="79"/>
  <c r="AL568" i="79"/>
  <c r="AK568" i="79"/>
  <c r="AJ568" i="79"/>
  <c r="AI568" i="79"/>
  <c r="AH568" i="79"/>
  <c r="AG568" i="79"/>
  <c r="AF568" i="79"/>
  <c r="AE568" i="79"/>
  <c r="AR565" i="79"/>
  <c r="AQ565" i="79"/>
  <c r="AP565" i="79"/>
  <c r="AO565" i="79"/>
  <c r="AN565" i="79"/>
  <c r="AM565" i="79"/>
  <c r="AL565" i="79"/>
  <c r="AK565" i="79"/>
  <c r="AJ565" i="79"/>
  <c r="AI565" i="79"/>
  <c r="AH565" i="79"/>
  <c r="AG565" i="79"/>
  <c r="AF565" i="79"/>
  <c r="AE565" i="79"/>
  <c r="AR562" i="79"/>
  <c r="AQ562" i="79"/>
  <c r="AP562" i="79"/>
  <c r="AO562" i="79"/>
  <c r="AN562" i="79"/>
  <c r="AM562" i="79"/>
  <c r="AL562" i="79"/>
  <c r="AK562" i="79"/>
  <c r="AJ562" i="79"/>
  <c r="AI562" i="79"/>
  <c r="AH562" i="79"/>
  <c r="AG562" i="79"/>
  <c r="AF562" i="79"/>
  <c r="AE562" i="79"/>
  <c r="AR559" i="79"/>
  <c r="AQ559" i="79"/>
  <c r="AP559" i="79"/>
  <c r="AO559" i="79"/>
  <c r="AN559" i="79"/>
  <c r="AM559" i="79"/>
  <c r="AL559" i="79"/>
  <c r="AK559" i="79"/>
  <c r="AJ559" i="79"/>
  <c r="AI559" i="79"/>
  <c r="AH559" i="79"/>
  <c r="AG559" i="79"/>
  <c r="AF559" i="79"/>
  <c r="AE559" i="79"/>
  <c r="AR556" i="79"/>
  <c r="AQ556" i="79"/>
  <c r="AP556" i="79"/>
  <c r="AO556" i="79"/>
  <c r="AN556" i="79"/>
  <c r="AM556" i="79"/>
  <c r="AL556" i="79"/>
  <c r="AK556" i="79"/>
  <c r="AJ556" i="79"/>
  <c r="AI556" i="79"/>
  <c r="AH556" i="79"/>
  <c r="AG556" i="79"/>
  <c r="AF556" i="79"/>
  <c r="AE556" i="79"/>
  <c r="AR553" i="79"/>
  <c r="AQ553" i="79"/>
  <c r="AP553" i="79"/>
  <c r="AO553" i="79"/>
  <c r="AN553" i="79"/>
  <c r="AM553" i="79"/>
  <c r="AL553" i="79"/>
  <c r="AK553" i="79"/>
  <c r="AJ553" i="79"/>
  <c r="AI553" i="79"/>
  <c r="AH553" i="79"/>
  <c r="AG553" i="79"/>
  <c r="AF553" i="79"/>
  <c r="AE553" i="79"/>
  <c r="AR550" i="79"/>
  <c r="AQ550" i="79"/>
  <c r="AP550" i="79"/>
  <c r="AO550" i="79"/>
  <c r="AN550" i="79"/>
  <c r="AM550" i="79"/>
  <c r="AL550" i="79"/>
  <c r="AK550" i="79"/>
  <c r="AJ550" i="79"/>
  <c r="AI550" i="79"/>
  <c r="AH550" i="79"/>
  <c r="AG550" i="79"/>
  <c r="AF550" i="79"/>
  <c r="AE550" i="79"/>
  <c r="AR547" i="79"/>
  <c r="AQ547" i="79"/>
  <c r="AP547" i="79"/>
  <c r="AO547" i="79"/>
  <c r="AN547" i="79"/>
  <c r="AM547" i="79"/>
  <c r="AL547" i="79"/>
  <c r="AK547" i="79"/>
  <c r="AJ547" i="79"/>
  <c r="AI547" i="79"/>
  <c r="AH547" i="79"/>
  <c r="AG547" i="79"/>
  <c r="AF547"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3" i="79"/>
  <c r="AQ533" i="79"/>
  <c r="AP533" i="79"/>
  <c r="AO533" i="79"/>
  <c r="AN533" i="79"/>
  <c r="AM533" i="79"/>
  <c r="AL533" i="79"/>
  <c r="AK533" i="79"/>
  <c r="AJ533" i="79"/>
  <c r="AI533" i="79"/>
  <c r="AH533" i="79"/>
  <c r="AG533" i="79"/>
  <c r="AF533" i="79"/>
  <c r="AE533"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1" i="79"/>
  <c r="AQ521" i="79"/>
  <c r="AP521" i="79"/>
  <c r="AO521" i="79"/>
  <c r="AN521" i="79"/>
  <c r="AM521" i="79"/>
  <c r="AL521" i="79"/>
  <c r="AK521" i="79"/>
  <c r="AJ521" i="79"/>
  <c r="AI521" i="79"/>
  <c r="AH521" i="79"/>
  <c r="AG521" i="79"/>
  <c r="AF521" i="79"/>
  <c r="AE521" i="79"/>
  <c r="AR518" i="79"/>
  <c r="AQ518" i="79"/>
  <c r="AP518" i="79"/>
  <c r="AO518" i="79"/>
  <c r="AN518" i="79"/>
  <c r="AM518" i="79"/>
  <c r="AL518" i="79"/>
  <c r="AK518" i="79"/>
  <c r="AJ518" i="79"/>
  <c r="AI518" i="79"/>
  <c r="AH518" i="79"/>
  <c r="AG518" i="79"/>
  <c r="AF518" i="79"/>
  <c r="AE518" i="79"/>
  <c r="AR512" i="79"/>
  <c r="AQ512" i="79"/>
  <c r="AP512" i="79"/>
  <c r="AO512" i="79"/>
  <c r="AN512" i="79"/>
  <c r="AM512" i="79"/>
  <c r="AL512" i="79"/>
  <c r="AK512" i="79"/>
  <c r="AJ512" i="79"/>
  <c r="AI512" i="79"/>
  <c r="AH512" i="79"/>
  <c r="AG512" i="79"/>
  <c r="AF512" i="79"/>
  <c r="AE512" i="79"/>
  <c r="AR509" i="79"/>
  <c r="AQ509" i="79"/>
  <c r="AP509" i="79"/>
  <c r="AO509" i="79"/>
  <c r="AN509" i="79"/>
  <c r="AM509" i="79"/>
  <c r="AL509" i="79"/>
  <c r="AK509" i="79"/>
  <c r="AJ509" i="79"/>
  <c r="AI509" i="79"/>
  <c r="AH509" i="79"/>
  <c r="AG509" i="79"/>
  <c r="AF509" i="79"/>
  <c r="AE509" i="79"/>
  <c r="AR499" i="79"/>
  <c r="AQ499" i="79"/>
  <c r="AP499" i="79"/>
  <c r="AO499" i="79"/>
  <c r="AN499" i="79"/>
  <c r="AM499" i="79"/>
  <c r="AL499" i="79"/>
  <c r="AK499" i="79"/>
  <c r="AJ499" i="79"/>
  <c r="AI499" i="79"/>
  <c r="AH499" i="79"/>
  <c r="AG499" i="79"/>
  <c r="AF499" i="79"/>
  <c r="AE499" i="79"/>
  <c r="AR496" i="79"/>
  <c r="AQ496" i="79"/>
  <c r="AP496" i="79"/>
  <c r="AO496" i="79"/>
  <c r="AN496" i="79"/>
  <c r="AM496" i="79"/>
  <c r="AL496" i="79"/>
  <c r="AK496" i="79"/>
  <c r="AJ496" i="79"/>
  <c r="AI496" i="79"/>
  <c r="AH496" i="79"/>
  <c r="AG496" i="79"/>
  <c r="AF496" i="79"/>
  <c r="AE496" i="79"/>
  <c r="AR493" i="79"/>
  <c r="AQ493" i="79"/>
  <c r="AP493" i="79"/>
  <c r="AO493" i="79"/>
  <c r="AN493" i="79"/>
  <c r="AM493" i="79"/>
  <c r="AL493" i="79"/>
  <c r="AK493" i="79"/>
  <c r="AJ493" i="79"/>
  <c r="AI493" i="79"/>
  <c r="AH493" i="79"/>
  <c r="AG493" i="79"/>
  <c r="AF493" i="79"/>
  <c r="AE493" i="79"/>
  <c r="AR490" i="79"/>
  <c r="AQ490" i="79"/>
  <c r="AP490" i="79"/>
  <c r="AO490" i="79"/>
  <c r="AN490" i="79"/>
  <c r="AM490" i="79"/>
  <c r="AL490" i="79"/>
  <c r="AK490" i="79"/>
  <c r="AJ490" i="79"/>
  <c r="AI490" i="79"/>
  <c r="AH490" i="79"/>
  <c r="AG490" i="79"/>
  <c r="AF490" i="79"/>
  <c r="AE490" i="79"/>
  <c r="AR465" i="79"/>
  <c r="AQ465" i="79"/>
  <c r="AP465" i="79"/>
  <c r="AO465" i="79"/>
  <c r="AN465" i="79"/>
  <c r="AM465" i="79"/>
  <c r="AL465" i="79"/>
  <c r="AK465" i="79"/>
  <c r="AJ465" i="79"/>
  <c r="AI465" i="79"/>
  <c r="AH465" i="79"/>
  <c r="AG465" i="79"/>
  <c r="AF465" i="79"/>
  <c r="AR461" i="79"/>
  <c r="AQ461" i="79"/>
  <c r="AP461" i="79"/>
  <c r="AO461" i="79"/>
  <c r="AN461" i="79"/>
  <c r="AM461" i="79"/>
  <c r="AL461" i="79"/>
  <c r="AK461" i="79"/>
  <c r="AJ461" i="79"/>
  <c r="AI461" i="79"/>
  <c r="AH461" i="79"/>
  <c r="AG461" i="79"/>
  <c r="AF461" i="79"/>
  <c r="AE461" i="79"/>
  <c r="AR458" i="79"/>
  <c r="AQ458" i="79"/>
  <c r="AP458" i="79"/>
  <c r="AO458" i="79"/>
  <c r="AN458" i="79"/>
  <c r="AM458" i="79"/>
  <c r="AL458" i="79"/>
  <c r="AK458" i="79"/>
  <c r="AJ458" i="79"/>
  <c r="AI458" i="79"/>
  <c r="AH458" i="79"/>
  <c r="AG458" i="79"/>
  <c r="AF458" i="79"/>
  <c r="AE458" i="79"/>
  <c r="AR455" i="79"/>
  <c r="AQ455" i="79"/>
  <c r="AP455" i="79"/>
  <c r="AO455" i="79"/>
  <c r="AN455" i="79"/>
  <c r="AM455" i="79"/>
  <c r="AL455" i="79"/>
  <c r="AK455" i="79"/>
  <c r="AJ455" i="79"/>
  <c r="AI455" i="79"/>
  <c r="AH455" i="79"/>
  <c r="AG455" i="79"/>
  <c r="AF455" i="79"/>
  <c r="AE455" i="79"/>
  <c r="AR451" i="79"/>
  <c r="AQ451" i="79"/>
  <c r="AP451" i="79"/>
  <c r="AO451" i="79"/>
  <c r="AN451" i="79"/>
  <c r="AM451" i="79"/>
  <c r="AL451" i="79"/>
  <c r="AK451" i="79"/>
  <c r="AJ451" i="79"/>
  <c r="AI451" i="79"/>
  <c r="AH451" i="79"/>
  <c r="AG451" i="79"/>
  <c r="AF451" i="79"/>
  <c r="AE451" i="79"/>
  <c r="AR448" i="79"/>
  <c r="AQ448" i="79"/>
  <c r="AP448" i="79"/>
  <c r="AO448" i="79"/>
  <c r="AN448" i="79"/>
  <c r="AM448" i="79"/>
  <c r="AL448" i="79"/>
  <c r="AK448" i="79"/>
  <c r="AJ448" i="79"/>
  <c r="AI448" i="79"/>
  <c r="AH448" i="79"/>
  <c r="AG448" i="79"/>
  <c r="AF448" i="79"/>
  <c r="AE448" i="79"/>
  <c r="AR445" i="79"/>
  <c r="AQ445" i="79"/>
  <c r="AP445" i="79"/>
  <c r="AO445" i="79"/>
  <c r="AN445" i="79"/>
  <c r="AM445" i="79"/>
  <c r="AL445" i="79"/>
  <c r="AK445" i="79"/>
  <c r="AJ445" i="79"/>
  <c r="AI445" i="79"/>
  <c r="AH445" i="79"/>
  <c r="AG445" i="79"/>
  <c r="AF445" i="79"/>
  <c r="AE445" i="79"/>
  <c r="AR442" i="79"/>
  <c r="AQ442" i="79"/>
  <c r="AP442" i="79"/>
  <c r="AO442" i="79"/>
  <c r="AN442" i="79"/>
  <c r="AM442" i="79"/>
  <c r="AL442" i="79"/>
  <c r="AK442" i="79"/>
  <c r="AJ442" i="79"/>
  <c r="AI442" i="79"/>
  <c r="AH442" i="79"/>
  <c r="AG442" i="79"/>
  <c r="AF442" i="79"/>
  <c r="AE442" i="79"/>
  <c r="AR439" i="79"/>
  <c r="AQ439" i="79"/>
  <c r="AP439" i="79"/>
  <c r="AO439" i="79"/>
  <c r="AN439" i="79"/>
  <c r="AM439" i="79"/>
  <c r="AL439" i="79"/>
  <c r="AK439" i="79"/>
  <c r="AJ439" i="79"/>
  <c r="AI439" i="79"/>
  <c r="AH439" i="79"/>
  <c r="AG439" i="79"/>
  <c r="AF439" i="79"/>
  <c r="AE439" i="79"/>
  <c r="AR435" i="79"/>
  <c r="AQ435" i="79"/>
  <c r="AP435" i="79"/>
  <c r="AO435" i="79"/>
  <c r="AN435" i="79"/>
  <c r="AM435" i="79"/>
  <c r="AL435" i="79"/>
  <c r="AK435" i="79"/>
  <c r="AJ435" i="79"/>
  <c r="AI435" i="79"/>
  <c r="AH435" i="79"/>
  <c r="AG435" i="79"/>
  <c r="AF435" i="79"/>
  <c r="AE435" i="79"/>
  <c r="AR432" i="79"/>
  <c r="AQ432" i="79"/>
  <c r="AP432" i="79"/>
  <c r="AO432" i="79"/>
  <c r="AN432" i="79"/>
  <c r="AM432" i="79"/>
  <c r="AL432" i="79"/>
  <c r="AK432" i="79"/>
  <c r="AJ432" i="79"/>
  <c r="AI432" i="79"/>
  <c r="AH432" i="79"/>
  <c r="AG432" i="79"/>
  <c r="AF432" i="79"/>
  <c r="AE432" i="79"/>
  <c r="AR429" i="79"/>
  <c r="AQ429" i="79"/>
  <c r="AP429" i="79"/>
  <c r="AO429" i="79"/>
  <c r="AN429" i="79"/>
  <c r="AM429" i="79"/>
  <c r="AL429" i="79"/>
  <c r="AK429" i="79"/>
  <c r="AJ429" i="79"/>
  <c r="AI429" i="79"/>
  <c r="AH429" i="79"/>
  <c r="AG429" i="79"/>
  <c r="AF429" i="79"/>
  <c r="AE429" i="79"/>
  <c r="AR387" i="79"/>
  <c r="AQ387" i="79"/>
  <c r="AP387" i="79"/>
  <c r="AO387" i="79"/>
  <c r="AN387" i="79"/>
  <c r="AM387" i="79"/>
  <c r="AL387" i="79"/>
  <c r="AK387" i="79"/>
  <c r="AJ387" i="79"/>
  <c r="AI387" i="79"/>
  <c r="AH387" i="79"/>
  <c r="AG387" i="79"/>
  <c r="AF387" i="79"/>
  <c r="AR384" i="79"/>
  <c r="AQ384" i="79"/>
  <c r="AP384" i="79"/>
  <c r="AO384" i="79"/>
  <c r="AN384" i="79"/>
  <c r="AM384" i="79"/>
  <c r="AL384" i="79"/>
  <c r="AK384" i="79"/>
  <c r="AJ384" i="79"/>
  <c r="AI384" i="79"/>
  <c r="AH384" i="79"/>
  <c r="AG384" i="79"/>
  <c r="AF384" i="79"/>
  <c r="AE384" i="79"/>
  <c r="AR381" i="79"/>
  <c r="AQ381" i="79"/>
  <c r="AP381" i="79"/>
  <c r="AO381" i="79"/>
  <c r="AN381" i="79"/>
  <c r="AM381" i="79"/>
  <c r="AL381" i="79"/>
  <c r="AK381" i="79"/>
  <c r="AJ381" i="79"/>
  <c r="AI381" i="79"/>
  <c r="AH381" i="79"/>
  <c r="AG381" i="79"/>
  <c r="AF381" i="79"/>
  <c r="AR378" i="79"/>
  <c r="AQ378" i="79"/>
  <c r="AP378" i="79"/>
  <c r="AO378" i="79"/>
  <c r="AN378" i="79"/>
  <c r="AM378" i="79"/>
  <c r="AL378" i="79"/>
  <c r="AK378" i="79"/>
  <c r="AJ378" i="79"/>
  <c r="AI378" i="79"/>
  <c r="AH378" i="79"/>
  <c r="AG378" i="79"/>
  <c r="AF378" i="79"/>
  <c r="AE378" i="79"/>
  <c r="AR375" i="79"/>
  <c r="AQ375" i="79"/>
  <c r="AP375" i="79"/>
  <c r="AO375" i="79"/>
  <c r="AN375" i="79"/>
  <c r="AM375" i="79"/>
  <c r="AL375" i="79"/>
  <c r="AK375" i="79"/>
  <c r="AJ375" i="79"/>
  <c r="AI375" i="79"/>
  <c r="AH375" i="79"/>
  <c r="AG375" i="79"/>
  <c r="AF375" i="79"/>
  <c r="AE375" i="79"/>
  <c r="AR372" i="79"/>
  <c r="AQ372" i="79"/>
  <c r="AP372" i="79"/>
  <c r="AO372" i="79"/>
  <c r="AN372" i="79"/>
  <c r="AM372" i="79"/>
  <c r="AL372" i="79"/>
  <c r="AK372" i="79"/>
  <c r="AJ372" i="79"/>
  <c r="AI372" i="79"/>
  <c r="AH372" i="79"/>
  <c r="AG372" i="79"/>
  <c r="AF372" i="79"/>
  <c r="AE372" i="79"/>
  <c r="AR369" i="79"/>
  <c r="AQ369" i="79"/>
  <c r="AP369" i="79"/>
  <c r="AO369" i="79"/>
  <c r="AN369" i="79"/>
  <c r="AM369" i="79"/>
  <c r="AL369" i="79"/>
  <c r="AK369" i="79"/>
  <c r="AJ369" i="79"/>
  <c r="AI369" i="79"/>
  <c r="AH369" i="79"/>
  <c r="AG369" i="79"/>
  <c r="AF369" i="79"/>
  <c r="AE369" i="79"/>
  <c r="AR366" i="79"/>
  <c r="AQ366" i="79"/>
  <c r="AP366" i="79"/>
  <c r="AO366" i="79"/>
  <c r="AN366" i="79"/>
  <c r="AM366" i="79"/>
  <c r="AL366" i="79"/>
  <c r="AK366" i="79"/>
  <c r="AJ366" i="79"/>
  <c r="AI366" i="79"/>
  <c r="AH366" i="79"/>
  <c r="AG366" i="79"/>
  <c r="AF366" i="79"/>
  <c r="AE366" i="79"/>
  <c r="AR363" i="79"/>
  <c r="AQ363" i="79"/>
  <c r="AP363" i="79"/>
  <c r="AO363" i="79"/>
  <c r="AN363" i="79"/>
  <c r="AM363" i="79"/>
  <c r="AL363" i="79"/>
  <c r="AK363" i="79"/>
  <c r="AJ363" i="79"/>
  <c r="AI363" i="79"/>
  <c r="AH363" i="79"/>
  <c r="AG363" i="79"/>
  <c r="AF363" i="79"/>
  <c r="AE363" i="79"/>
  <c r="AR360" i="79"/>
  <c r="AQ360" i="79"/>
  <c r="AP360" i="79"/>
  <c r="AO360" i="79"/>
  <c r="AN360" i="79"/>
  <c r="AM360" i="79"/>
  <c r="AL360" i="79"/>
  <c r="AK360" i="79"/>
  <c r="AJ360" i="79"/>
  <c r="AI360" i="79"/>
  <c r="AH360" i="79"/>
  <c r="AG360" i="79"/>
  <c r="AF360" i="79"/>
  <c r="AE360" i="79"/>
  <c r="AR357" i="79"/>
  <c r="AQ357" i="79"/>
  <c r="AP357" i="79"/>
  <c r="AO357" i="79"/>
  <c r="AN357" i="79"/>
  <c r="AM357" i="79"/>
  <c r="AL357" i="79"/>
  <c r="AK357" i="79"/>
  <c r="AJ357" i="79"/>
  <c r="AI357" i="79"/>
  <c r="AH357" i="79"/>
  <c r="AG357" i="79"/>
  <c r="AF357" i="79"/>
  <c r="AE357" i="79"/>
  <c r="AR354" i="79"/>
  <c r="AQ354" i="79"/>
  <c r="AP354" i="79"/>
  <c r="AO354" i="79"/>
  <c r="AN354" i="79"/>
  <c r="AM354" i="79"/>
  <c r="AL354" i="79"/>
  <c r="AK354" i="79"/>
  <c r="AJ354" i="79"/>
  <c r="AI354" i="79"/>
  <c r="AH354" i="79"/>
  <c r="AG354" i="79"/>
  <c r="AF354" i="79"/>
  <c r="AE354" i="79"/>
  <c r="AR351" i="79"/>
  <c r="AQ351" i="79"/>
  <c r="AP351" i="79"/>
  <c r="AO351" i="79"/>
  <c r="AN351" i="79"/>
  <c r="AM351" i="79"/>
  <c r="AL351" i="79"/>
  <c r="AK351" i="79"/>
  <c r="AJ351" i="79"/>
  <c r="AI351" i="79"/>
  <c r="AH351" i="79"/>
  <c r="AG351" i="79"/>
  <c r="AF351" i="79"/>
  <c r="AE351" i="79"/>
  <c r="AR348" i="79"/>
  <c r="AQ348" i="79"/>
  <c r="AP348" i="79"/>
  <c r="AO348" i="79"/>
  <c r="AN348" i="79"/>
  <c r="AM348" i="79"/>
  <c r="AL348" i="79"/>
  <c r="AK348" i="79"/>
  <c r="AJ348" i="79"/>
  <c r="AI348" i="79"/>
  <c r="AH348" i="79"/>
  <c r="AG348" i="79"/>
  <c r="AF348" i="79"/>
  <c r="AE348" i="79"/>
  <c r="AR344" i="79"/>
  <c r="AQ344" i="79"/>
  <c r="AP344" i="79"/>
  <c r="AO344" i="79"/>
  <c r="AN344" i="79"/>
  <c r="AM344" i="79"/>
  <c r="AL344" i="79"/>
  <c r="AK344" i="79"/>
  <c r="AJ344" i="79"/>
  <c r="AI344" i="79"/>
  <c r="AH344" i="79"/>
  <c r="AG344" i="79"/>
  <c r="AF344" i="79"/>
  <c r="AE344" i="79"/>
  <c r="AR341" i="79"/>
  <c r="AQ341" i="79"/>
  <c r="AP341" i="79"/>
  <c r="AO341" i="79"/>
  <c r="AN341" i="79"/>
  <c r="AM341" i="79"/>
  <c r="AL341" i="79"/>
  <c r="AK341" i="79"/>
  <c r="AJ341" i="79"/>
  <c r="AI341" i="79"/>
  <c r="AH341" i="79"/>
  <c r="AG341" i="79"/>
  <c r="AF341" i="79"/>
  <c r="AE341" i="79"/>
  <c r="AR338" i="79"/>
  <c r="AQ338" i="79"/>
  <c r="AP338" i="79"/>
  <c r="AO338" i="79"/>
  <c r="AN338" i="79"/>
  <c r="AM338" i="79"/>
  <c r="AL338" i="79"/>
  <c r="AK338" i="79"/>
  <c r="AJ338" i="79"/>
  <c r="AI338" i="79"/>
  <c r="AH338" i="79"/>
  <c r="AG338" i="79"/>
  <c r="AF338" i="79"/>
  <c r="AE338" i="79"/>
  <c r="AR334" i="79"/>
  <c r="AQ334" i="79"/>
  <c r="AP334" i="79"/>
  <c r="AO334" i="79"/>
  <c r="AN334" i="79"/>
  <c r="AM334" i="79"/>
  <c r="AL334" i="79"/>
  <c r="AK334" i="79"/>
  <c r="AJ334" i="79"/>
  <c r="AI334" i="79"/>
  <c r="AH334" i="79"/>
  <c r="AG334" i="79"/>
  <c r="AF334" i="79"/>
  <c r="AE334" i="79"/>
  <c r="AR331" i="79"/>
  <c r="AQ331" i="79"/>
  <c r="AP331" i="79"/>
  <c r="AO331" i="79"/>
  <c r="AN331" i="79"/>
  <c r="AM331" i="79"/>
  <c r="AL331" i="79"/>
  <c r="AK331" i="79"/>
  <c r="AJ331" i="79"/>
  <c r="AI331" i="79"/>
  <c r="AH331" i="79"/>
  <c r="AG331" i="79"/>
  <c r="AF331" i="79"/>
  <c r="AE331" i="79"/>
  <c r="AR328" i="79"/>
  <c r="AQ328" i="79"/>
  <c r="AP328" i="79"/>
  <c r="AO328" i="79"/>
  <c r="AN328" i="79"/>
  <c r="AM328" i="79"/>
  <c r="AL328" i="79"/>
  <c r="AK328" i="79"/>
  <c r="AJ328" i="79"/>
  <c r="AI328" i="79"/>
  <c r="AH328" i="79"/>
  <c r="AE328" i="79"/>
  <c r="AR325" i="79"/>
  <c r="AQ325" i="79"/>
  <c r="AP325" i="79"/>
  <c r="AO325" i="79"/>
  <c r="AN325" i="79"/>
  <c r="AM325" i="79"/>
  <c r="AL325" i="79"/>
  <c r="AK325" i="79"/>
  <c r="AJ325" i="79"/>
  <c r="AI325" i="79"/>
  <c r="AH325" i="79"/>
  <c r="AG325" i="79"/>
  <c r="AF325" i="79"/>
  <c r="AE325" i="79"/>
  <c r="AR322" i="79"/>
  <c r="AQ322" i="79"/>
  <c r="AP322" i="79"/>
  <c r="AO322" i="79"/>
  <c r="AN322" i="79"/>
  <c r="AM322" i="79"/>
  <c r="AL322" i="79"/>
  <c r="AK322" i="79"/>
  <c r="AJ322" i="79"/>
  <c r="AI322" i="79"/>
  <c r="AH322" i="79"/>
  <c r="AE322" i="79"/>
  <c r="AR319" i="79"/>
  <c r="AQ319" i="79"/>
  <c r="AP319" i="79"/>
  <c r="AO319" i="79"/>
  <c r="AN319" i="79"/>
  <c r="AM319" i="79"/>
  <c r="AL319" i="79"/>
  <c r="AK319" i="79"/>
  <c r="AJ319" i="79"/>
  <c r="AI319" i="79"/>
  <c r="AH319" i="79"/>
  <c r="AG319" i="79"/>
  <c r="AF319" i="79"/>
  <c r="AE319" i="79"/>
  <c r="AR315" i="79"/>
  <c r="AR316" i="79" s="1"/>
  <c r="AQ315" i="79"/>
  <c r="AQ316" i="79" s="1"/>
  <c r="AP315" i="79"/>
  <c r="AP316" i="79" s="1"/>
  <c r="AO315" i="79"/>
  <c r="AO316" i="79" s="1"/>
  <c r="AN315" i="79"/>
  <c r="AN316" i="79" s="1"/>
  <c r="AM315" i="79"/>
  <c r="AM316" i="79" s="1"/>
  <c r="AL315" i="79"/>
  <c r="AL316" i="79" s="1"/>
  <c r="AK315" i="79"/>
  <c r="AK316" i="79" s="1"/>
  <c r="AJ315" i="79"/>
  <c r="AJ316" i="79" s="1"/>
  <c r="AI315" i="79"/>
  <c r="AI316" i="79" s="1"/>
  <c r="AH315" i="79"/>
  <c r="AH316" i="79" s="1"/>
  <c r="AG316" i="79"/>
  <c r="AF316" i="79"/>
  <c r="AE316" i="79"/>
  <c r="AR312" i="79"/>
  <c r="AQ312" i="79"/>
  <c r="AP312" i="79"/>
  <c r="AO312" i="79"/>
  <c r="AN312" i="79"/>
  <c r="AM312" i="79"/>
  <c r="AL312" i="79"/>
  <c r="AK312" i="79"/>
  <c r="AJ312" i="79"/>
  <c r="AI312" i="79"/>
  <c r="AH312" i="79"/>
  <c r="AG312" i="79"/>
  <c r="AF312" i="79"/>
  <c r="AE312" i="79"/>
  <c r="AR308" i="79"/>
  <c r="AQ308" i="79"/>
  <c r="AP308" i="79"/>
  <c r="AO308" i="79"/>
  <c r="AN308" i="79"/>
  <c r="AM308" i="79"/>
  <c r="AL308" i="79"/>
  <c r="AK308" i="79"/>
  <c r="AJ308" i="79"/>
  <c r="AI308" i="79"/>
  <c r="AH308" i="79"/>
  <c r="AG308" i="79"/>
  <c r="AF308" i="79"/>
  <c r="AE308"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74" i="79"/>
  <c r="AQ274" i="79"/>
  <c r="AP274" i="79"/>
  <c r="AO274" i="79"/>
  <c r="AN274" i="79"/>
  <c r="AM274" i="79"/>
  <c r="AL274" i="79"/>
  <c r="AK274" i="79"/>
  <c r="AJ274" i="79"/>
  <c r="AI274" i="79"/>
  <c r="AH274" i="79"/>
  <c r="AG274" i="79"/>
  <c r="AF274" i="79"/>
  <c r="AR270" i="79"/>
  <c r="AQ270" i="79"/>
  <c r="AP270" i="79"/>
  <c r="AO270" i="79"/>
  <c r="AN270" i="79"/>
  <c r="AM270" i="79"/>
  <c r="AL270" i="79"/>
  <c r="AK270" i="79"/>
  <c r="AJ270" i="79"/>
  <c r="AI270" i="79"/>
  <c r="AH270" i="79"/>
  <c r="AG270" i="79"/>
  <c r="AF270" i="79"/>
  <c r="AE270"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0" i="79"/>
  <c r="AQ260" i="79"/>
  <c r="AP260" i="79"/>
  <c r="AO260" i="79"/>
  <c r="AN260" i="79"/>
  <c r="AM260" i="79"/>
  <c r="AL260" i="79"/>
  <c r="AK260" i="79"/>
  <c r="AJ260" i="79"/>
  <c r="AI260" i="79"/>
  <c r="AH260" i="79"/>
  <c r="AG260" i="79"/>
  <c r="AF260" i="79"/>
  <c r="AE260"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4" i="79"/>
  <c r="AQ244" i="79"/>
  <c r="AP244" i="79"/>
  <c r="AO244" i="79"/>
  <c r="AN244" i="79"/>
  <c r="AM244" i="79"/>
  <c r="AL244" i="79"/>
  <c r="AK244" i="79"/>
  <c r="AJ244" i="79"/>
  <c r="AI244" i="79"/>
  <c r="AH244" i="79"/>
  <c r="AG244" i="79"/>
  <c r="AF244" i="79"/>
  <c r="AR241" i="79"/>
  <c r="AQ241" i="79"/>
  <c r="AP241" i="79"/>
  <c r="AO241" i="79"/>
  <c r="AN241" i="79"/>
  <c r="AM241" i="79"/>
  <c r="AL241" i="79"/>
  <c r="AK241" i="79"/>
  <c r="AJ241" i="79"/>
  <c r="AI241" i="79"/>
  <c r="AH241" i="79"/>
  <c r="AG241" i="79"/>
  <c r="AF241" i="79"/>
  <c r="AE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R232" i="79"/>
  <c r="AQ232" i="79"/>
  <c r="AP232" i="79"/>
  <c r="AO232" i="79"/>
  <c r="AN232" i="79"/>
  <c r="AM232" i="79"/>
  <c r="AL232" i="79"/>
  <c r="AK232" i="79"/>
  <c r="AJ232" i="79"/>
  <c r="AI232" i="79"/>
  <c r="AH232" i="79"/>
  <c r="AG232" i="79"/>
  <c r="AF232" i="79"/>
  <c r="AR196" i="79"/>
  <c r="AQ196" i="79"/>
  <c r="AP196" i="79"/>
  <c r="AO196" i="79"/>
  <c r="AN196" i="79"/>
  <c r="AM196" i="79"/>
  <c r="AL196" i="79"/>
  <c r="AK196" i="79"/>
  <c r="AJ196" i="79"/>
  <c r="AI196" i="79"/>
  <c r="AH196" i="79"/>
  <c r="AG196" i="79"/>
  <c r="AF196" i="79"/>
  <c r="AE196"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R153" i="79"/>
  <c r="AQ153" i="79"/>
  <c r="AP153" i="79"/>
  <c r="AO153" i="79"/>
  <c r="AN153" i="79"/>
  <c r="AM153" i="79"/>
  <c r="AL153" i="79"/>
  <c r="AK153" i="79"/>
  <c r="AJ153" i="79"/>
  <c r="AI153" i="79"/>
  <c r="AH153" i="79"/>
  <c r="AG153" i="79"/>
  <c r="AF153" i="79"/>
  <c r="AE153"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3" i="79"/>
  <c r="AQ143" i="79"/>
  <c r="AP143" i="79"/>
  <c r="AO143" i="79"/>
  <c r="AN143" i="79"/>
  <c r="AM143" i="79"/>
  <c r="AL143" i="79"/>
  <c r="AK143" i="79"/>
  <c r="AJ143" i="79"/>
  <c r="AI143" i="79"/>
  <c r="AH143" i="79"/>
  <c r="AG143" i="79"/>
  <c r="AF143" i="79"/>
  <c r="AE143"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3" i="79"/>
  <c r="AR124" i="79" s="1"/>
  <c r="AR125" i="79" s="1"/>
  <c r="AQ123" i="79"/>
  <c r="AQ124" i="79" s="1"/>
  <c r="AQ125" i="79" s="1"/>
  <c r="AP123" i="79"/>
  <c r="AP124" i="79" s="1"/>
  <c r="AP125" i="79" s="1"/>
  <c r="AO123" i="79"/>
  <c r="AO124" i="79" s="1"/>
  <c r="AO125" i="79" s="1"/>
  <c r="AN123" i="79"/>
  <c r="AN124" i="79" s="1"/>
  <c r="AN125" i="79" s="1"/>
  <c r="AM123" i="79"/>
  <c r="AM124" i="79" s="1"/>
  <c r="AM125" i="79" s="1"/>
  <c r="AL123" i="79"/>
  <c r="AL124" i="79" s="1"/>
  <c r="AL125" i="79" s="1"/>
  <c r="AK123" i="79"/>
  <c r="AK124" i="79" s="1"/>
  <c r="AK125" i="79" s="1"/>
  <c r="AJ123" i="79"/>
  <c r="AJ124" i="79" s="1"/>
  <c r="AJ125" i="79" s="1"/>
  <c r="AI123" i="79"/>
  <c r="AI124" i="79" s="1"/>
  <c r="AI125" i="79" s="1"/>
  <c r="AH123" i="79"/>
  <c r="AH124" i="79" s="1"/>
  <c r="AH125" i="79" s="1"/>
  <c r="AG123" i="79"/>
  <c r="AG124" i="79" s="1"/>
  <c r="AG125" i="79" s="1"/>
  <c r="AF123" i="79"/>
  <c r="AF124" i="79" s="1"/>
  <c r="AF125" i="79" s="1"/>
  <c r="AE123" i="79"/>
  <c r="AE124" i="79" s="1"/>
  <c r="AE125" i="79" s="1"/>
  <c r="AR120" i="79"/>
  <c r="AQ120" i="79"/>
  <c r="AP120" i="79"/>
  <c r="AO120" i="79"/>
  <c r="AN120" i="79"/>
  <c r="AM120" i="79"/>
  <c r="AL120" i="79"/>
  <c r="AK120" i="79"/>
  <c r="AJ120" i="79"/>
  <c r="AI120" i="79"/>
  <c r="AH120" i="79"/>
  <c r="AG120" i="79"/>
  <c r="AF120" i="79"/>
  <c r="AE120" i="79"/>
  <c r="AR116" i="79"/>
  <c r="AQ116" i="79"/>
  <c r="AP116" i="79"/>
  <c r="AO116" i="79"/>
  <c r="AN116" i="79"/>
  <c r="AM116" i="79"/>
  <c r="AL116" i="79"/>
  <c r="AK116" i="79"/>
  <c r="AJ116" i="79"/>
  <c r="AI116" i="79"/>
  <c r="AH116" i="79"/>
  <c r="AG116" i="79"/>
  <c r="AF116" i="79"/>
  <c r="AE116" i="79"/>
  <c r="AR113" i="79"/>
  <c r="AQ113" i="79"/>
  <c r="AP113" i="79"/>
  <c r="AO113" i="79"/>
  <c r="AN113" i="79"/>
  <c r="AM113" i="79"/>
  <c r="AL113" i="79"/>
  <c r="AK113" i="79"/>
  <c r="AJ113" i="79"/>
  <c r="AI113" i="79"/>
  <c r="AH113" i="79"/>
  <c r="AG113" i="79"/>
  <c r="AF113" i="79"/>
  <c r="AE113" i="79"/>
  <c r="AR110" i="79"/>
  <c r="AQ110" i="79"/>
  <c r="AP110" i="79"/>
  <c r="AO110" i="79"/>
  <c r="AN110" i="79"/>
  <c r="AM110" i="79"/>
  <c r="AL110" i="79"/>
  <c r="AK110" i="79"/>
  <c r="AJ110" i="79"/>
  <c r="AI110" i="79"/>
  <c r="AH110" i="79"/>
  <c r="AG110" i="79"/>
  <c r="AF110" i="79"/>
  <c r="AE110" i="79"/>
  <c r="AR107" i="79"/>
  <c r="AQ107" i="79"/>
  <c r="AP107" i="79"/>
  <c r="AO107" i="79"/>
  <c r="AN107" i="79"/>
  <c r="AM107" i="79"/>
  <c r="AL107" i="79"/>
  <c r="AK107" i="79"/>
  <c r="AJ107" i="79"/>
  <c r="AI107" i="79"/>
  <c r="AH107" i="79"/>
  <c r="AG107" i="79"/>
  <c r="AF107" i="79"/>
  <c r="AE107" i="79"/>
  <c r="AR102" i="79"/>
  <c r="AQ102" i="79"/>
  <c r="AP102" i="79"/>
  <c r="AO102" i="79"/>
  <c r="AN102" i="79"/>
  <c r="AM102" i="79"/>
  <c r="AL102" i="79"/>
  <c r="AK102" i="79"/>
  <c r="AJ102" i="79"/>
  <c r="AI102" i="79"/>
  <c r="AH102" i="79"/>
  <c r="AG102" i="79"/>
  <c r="AF102" i="79"/>
  <c r="AE102" i="79"/>
  <c r="AR96" i="79"/>
  <c r="AQ96" i="79"/>
  <c r="AP96" i="79"/>
  <c r="AO96" i="79"/>
  <c r="AN96" i="79"/>
  <c r="AM96" i="79"/>
  <c r="AL96" i="79"/>
  <c r="AK96" i="79"/>
  <c r="AJ96" i="79"/>
  <c r="AI96" i="79"/>
  <c r="AH96" i="79"/>
  <c r="AG96" i="79"/>
  <c r="AF96" i="79"/>
  <c r="AE96" i="79"/>
  <c r="AR82" i="79"/>
  <c r="AQ82" i="79"/>
  <c r="AP82" i="79"/>
  <c r="AO82" i="79"/>
  <c r="AN82" i="79"/>
  <c r="AM82" i="79"/>
  <c r="AL82" i="79"/>
  <c r="AK82" i="79"/>
  <c r="AI82" i="79"/>
  <c r="AH82" i="79"/>
  <c r="AG82" i="79"/>
  <c r="AF82" i="79"/>
  <c r="AR75" i="79"/>
  <c r="AQ75" i="79"/>
  <c r="AP75" i="79"/>
  <c r="AO75" i="79"/>
  <c r="AN75" i="79"/>
  <c r="AM75" i="79"/>
  <c r="AL75" i="79"/>
  <c r="AK75" i="79"/>
  <c r="AJ75" i="79"/>
  <c r="AI75" i="79"/>
  <c r="AH75" i="79"/>
  <c r="AG75" i="79"/>
  <c r="AF75" i="79"/>
  <c r="AE75" i="79"/>
  <c r="AR72" i="79"/>
  <c r="AQ72" i="79"/>
  <c r="AP72" i="79"/>
  <c r="AO72" i="79"/>
  <c r="AN72" i="79"/>
  <c r="AM72" i="79"/>
  <c r="AL72" i="79"/>
  <c r="AK72" i="79"/>
  <c r="AJ72" i="79"/>
  <c r="AI72" i="79"/>
  <c r="AH72" i="79"/>
  <c r="AG72" i="79"/>
  <c r="AF72" i="79"/>
  <c r="AE72" i="79"/>
  <c r="AR68" i="79"/>
  <c r="AQ68" i="79"/>
  <c r="AP68" i="79"/>
  <c r="AO68" i="79"/>
  <c r="AN68" i="79"/>
  <c r="AM68" i="79"/>
  <c r="AL68" i="79"/>
  <c r="AK68" i="79"/>
  <c r="AJ68" i="79"/>
  <c r="AI68" i="79"/>
  <c r="AH68" i="79"/>
  <c r="AG68" i="79"/>
  <c r="AF68" i="79"/>
  <c r="AE68" i="79"/>
  <c r="AR65" i="79"/>
  <c r="AQ65" i="79"/>
  <c r="AP65" i="79"/>
  <c r="AO65" i="79"/>
  <c r="AN65" i="79"/>
  <c r="AM65" i="79"/>
  <c r="AL65" i="79"/>
  <c r="AK65" i="79"/>
  <c r="AJ65" i="79"/>
  <c r="AI65" i="79"/>
  <c r="AH65" i="79"/>
  <c r="AG65" i="79"/>
  <c r="AF65" i="79"/>
  <c r="AE65" i="79"/>
  <c r="AR62" i="79"/>
  <c r="AQ62" i="79"/>
  <c r="AP62" i="79"/>
  <c r="AO62" i="79"/>
  <c r="AN62" i="79"/>
  <c r="AM62" i="79"/>
  <c r="AL62" i="79"/>
  <c r="AK62" i="79"/>
  <c r="AJ62" i="79"/>
  <c r="AI62" i="79"/>
  <c r="AH62" i="79"/>
  <c r="AG62" i="79"/>
  <c r="AF62" i="79"/>
  <c r="AE62" i="79"/>
  <c r="AR58" i="79"/>
  <c r="AR59" i="79" s="1"/>
  <c r="AQ58" i="79"/>
  <c r="AQ59" i="79" s="1"/>
  <c r="AP58" i="79"/>
  <c r="AP59" i="79" s="1"/>
  <c r="AO58" i="79"/>
  <c r="AO59" i="79" s="1"/>
  <c r="AN58" i="79"/>
  <c r="AN59" i="79" s="1"/>
  <c r="AM58" i="79"/>
  <c r="AM59" i="79" s="1"/>
  <c r="AL58" i="79"/>
  <c r="AL59" i="79" s="1"/>
  <c r="AK58" i="79"/>
  <c r="AK59" i="79" s="1"/>
  <c r="AJ58" i="79"/>
  <c r="AJ59" i="79" s="1"/>
  <c r="AI58" i="79"/>
  <c r="AI59" i="79" s="1"/>
  <c r="AH58" i="79"/>
  <c r="AH59" i="79" s="1"/>
  <c r="AG59" i="79"/>
  <c r="AF59" i="79"/>
  <c r="AE58" i="79"/>
  <c r="AE59" i="79" s="1"/>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7" i="79"/>
  <c r="Q134" i="79"/>
  <c r="Q120" i="79"/>
  <c r="Q68"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Z498" i="46"/>
  <c r="AY498" i="46"/>
  <c r="AX498" i="46"/>
  <c r="AW498" i="46"/>
  <c r="AV498" i="46"/>
  <c r="AU498" i="46"/>
  <c r="AT498" i="46"/>
  <c r="AS498" i="46"/>
  <c r="AR498" i="46"/>
  <c r="AQ498" i="46"/>
  <c r="AZ495" i="46"/>
  <c r="AY495" i="46"/>
  <c r="AX495" i="46"/>
  <c r="AW495" i="46"/>
  <c r="AV495" i="46"/>
  <c r="AU495" i="46"/>
  <c r="AT495" i="46"/>
  <c r="AS495" i="46"/>
  <c r="AR495" i="46"/>
  <c r="AQ495" i="46"/>
  <c r="AZ492" i="46"/>
  <c r="AY492" i="46"/>
  <c r="AX492" i="46"/>
  <c r="AW492" i="46"/>
  <c r="AV492" i="46"/>
  <c r="AU492" i="46"/>
  <c r="AT492" i="46"/>
  <c r="AS492" i="46"/>
  <c r="AR492" i="46"/>
  <c r="AQ492" i="46"/>
  <c r="AZ489" i="46"/>
  <c r="AY489" i="46"/>
  <c r="AX489" i="46"/>
  <c r="AW489" i="46"/>
  <c r="AV489" i="46"/>
  <c r="AU489" i="46"/>
  <c r="AT489" i="46"/>
  <c r="AS489" i="46"/>
  <c r="AR489" i="46"/>
  <c r="AQ489" i="46"/>
  <c r="AZ486" i="46"/>
  <c r="AY486" i="46"/>
  <c r="AX486" i="46"/>
  <c r="AW486" i="46"/>
  <c r="AV486" i="46"/>
  <c r="AU486" i="46"/>
  <c r="AT486" i="46"/>
  <c r="AS486" i="46"/>
  <c r="AR486" i="46"/>
  <c r="AQ486" i="46"/>
  <c r="AZ482" i="46"/>
  <c r="AY482" i="46"/>
  <c r="AX482" i="46"/>
  <c r="AW482" i="46"/>
  <c r="AV482" i="46"/>
  <c r="AU482" i="46"/>
  <c r="AT482" i="46"/>
  <c r="AS482" i="46"/>
  <c r="AR482" i="46"/>
  <c r="AQ482" i="46"/>
  <c r="AZ473" i="46"/>
  <c r="AY473" i="46"/>
  <c r="AX473" i="46"/>
  <c r="AW473" i="46"/>
  <c r="AV473" i="46"/>
  <c r="AU473" i="46"/>
  <c r="AT473" i="46"/>
  <c r="AS473" i="46"/>
  <c r="AR473" i="46"/>
  <c r="AQ473" i="46"/>
  <c r="AZ470" i="46"/>
  <c r="AY470" i="46"/>
  <c r="AX470" i="46"/>
  <c r="AW470" i="46"/>
  <c r="AV470" i="46"/>
  <c r="AU470" i="46"/>
  <c r="AT470" i="46"/>
  <c r="AS470" i="46"/>
  <c r="AR470" i="46"/>
  <c r="AQ470" i="46"/>
  <c r="AZ467" i="46"/>
  <c r="AY467" i="46"/>
  <c r="AX467" i="46"/>
  <c r="AW467" i="46"/>
  <c r="AV467" i="46"/>
  <c r="AU467" i="46"/>
  <c r="AT467" i="46"/>
  <c r="AS467" i="46"/>
  <c r="AR467" i="46"/>
  <c r="AQ467" i="46"/>
  <c r="AZ464" i="46"/>
  <c r="AY464" i="46"/>
  <c r="AX464" i="46"/>
  <c r="AW464" i="46"/>
  <c r="AV464" i="46"/>
  <c r="AU464" i="46"/>
  <c r="AT464" i="46"/>
  <c r="AS464" i="46"/>
  <c r="AR464" i="46"/>
  <c r="AQ464" i="46"/>
  <c r="AZ461" i="46"/>
  <c r="AY461" i="46"/>
  <c r="AX461" i="46"/>
  <c r="AW461" i="46"/>
  <c r="AV461" i="46"/>
  <c r="AU461" i="46"/>
  <c r="AT461" i="46"/>
  <c r="AS461" i="46"/>
  <c r="AR461" i="46"/>
  <c r="AQ461" i="46"/>
  <c r="AZ457" i="46"/>
  <c r="AY457" i="46"/>
  <c r="AX457" i="46"/>
  <c r="AW457" i="46"/>
  <c r="AV457" i="46"/>
  <c r="AU457" i="46"/>
  <c r="AT457" i="46"/>
  <c r="AS457" i="46"/>
  <c r="AR457" i="46"/>
  <c r="AQ457" i="46"/>
  <c r="AZ451" i="46"/>
  <c r="AY451" i="46"/>
  <c r="AX451" i="46"/>
  <c r="AW451" i="46"/>
  <c r="AV451" i="46"/>
  <c r="AU451" i="46"/>
  <c r="AT451" i="46"/>
  <c r="AS451" i="46"/>
  <c r="AR451" i="46"/>
  <c r="AQ451" i="46"/>
  <c r="AZ448" i="46"/>
  <c r="AY448" i="46"/>
  <c r="AX448" i="46"/>
  <c r="AW448" i="46"/>
  <c r="AV448" i="46"/>
  <c r="AU448" i="46"/>
  <c r="AT448" i="46"/>
  <c r="AS448" i="46"/>
  <c r="AR448" i="46"/>
  <c r="AQ448" i="46"/>
  <c r="AZ445" i="46"/>
  <c r="AY445" i="46"/>
  <c r="AX445" i="46"/>
  <c r="AW445" i="46"/>
  <c r="AV445" i="46"/>
  <c r="AU445" i="46"/>
  <c r="AT445" i="46"/>
  <c r="AS445" i="46"/>
  <c r="AR445" i="46"/>
  <c r="AQ445" i="46"/>
  <c r="AZ442" i="46"/>
  <c r="AY442" i="46"/>
  <c r="AX442" i="46"/>
  <c r="AW442" i="46"/>
  <c r="AV442" i="46"/>
  <c r="AU442" i="46"/>
  <c r="AT442" i="46"/>
  <c r="AS442" i="46"/>
  <c r="AR442" i="46"/>
  <c r="AQ442" i="46"/>
  <c r="AZ439" i="46"/>
  <c r="AY439" i="46"/>
  <c r="AX439" i="46"/>
  <c r="AW439" i="46"/>
  <c r="AV439" i="46"/>
  <c r="AU439" i="46"/>
  <c r="AT439" i="46"/>
  <c r="AS439" i="46"/>
  <c r="AR439" i="46"/>
  <c r="AQ439" i="46"/>
  <c r="AZ436" i="46"/>
  <c r="AY436" i="46"/>
  <c r="AX436" i="46"/>
  <c r="AW436" i="46"/>
  <c r="AV436" i="46"/>
  <c r="AU436" i="46"/>
  <c r="AT436" i="46"/>
  <c r="AS436" i="46"/>
  <c r="AR436" i="46"/>
  <c r="AQ436" i="46"/>
  <c r="AZ433" i="46"/>
  <c r="AY433" i="46"/>
  <c r="AX433" i="46"/>
  <c r="AW433" i="46"/>
  <c r="AV433" i="46"/>
  <c r="AU433" i="46"/>
  <c r="AT433" i="46"/>
  <c r="AS433" i="46"/>
  <c r="AR433" i="46"/>
  <c r="AQ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Z377" i="46"/>
  <c r="AY377" i="46"/>
  <c r="AX377" i="46"/>
  <c r="AW377" i="46"/>
  <c r="AV377" i="46"/>
  <c r="AU377" i="46"/>
  <c r="AT377" i="46"/>
  <c r="AS377" i="46"/>
  <c r="AR377" i="46"/>
  <c r="AQ377" i="46"/>
  <c r="AP377" i="46"/>
  <c r="AZ366" i="46"/>
  <c r="AY366" i="46"/>
  <c r="AX366" i="46"/>
  <c r="AW366" i="46"/>
  <c r="AV366" i="46"/>
  <c r="AU366" i="46"/>
  <c r="AT366" i="46"/>
  <c r="AS366" i="46"/>
  <c r="AR366" i="46"/>
  <c r="AQ366" i="46"/>
  <c r="AP366" i="46"/>
  <c r="AZ362" i="46"/>
  <c r="AY362" i="46"/>
  <c r="AX362" i="46"/>
  <c r="AW362" i="46"/>
  <c r="AV362" i="46"/>
  <c r="AU362" i="46"/>
  <c r="AT362" i="46"/>
  <c r="AS362" i="46"/>
  <c r="AR362" i="46"/>
  <c r="AQ362" i="46"/>
  <c r="AP362" i="46"/>
  <c r="AZ359" i="46"/>
  <c r="AY359" i="46"/>
  <c r="AX359" i="46"/>
  <c r="AW359" i="46"/>
  <c r="AV359" i="46"/>
  <c r="AU359" i="46"/>
  <c r="AT359" i="46"/>
  <c r="AS359" i="46"/>
  <c r="AR359" i="46"/>
  <c r="AQ359" i="46"/>
  <c r="AP359" i="46"/>
  <c r="AZ356" i="46"/>
  <c r="AY356" i="46"/>
  <c r="AX356" i="46"/>
  <c r="AW356" i="46"/>
  <c r="AV356" i="46"/>
  <c r="AU356" i="46"/>
  <c r="AT356" i="46"/>
  <c r="AS356" i="46"/>
  <c r="AR356" i="46"/>
  <c r="AQ356" i="46"/>
  <c r="AP356" i="46"/>
  <c r="AZ353" i="46"/>
  <c r="AY353" i="46"/>
  <c r="AX353" i="46"/>
  <c r="AW353" i="46"/>
  <c r="AV353" i="46"/>
  <c r="AU353" i="46"/>
  <c r="AT353" i="46"/>
  <c r="AS353" i="46"/>
  <c r="AR353" i="46"/>
  <c r="AQ353" i="46"/>
  <c r="AP353" i="46"/>
  <c r="AZ350" i="46"/>
  <c r="AY350" i="46"/>
  <c r="AX350" i="46"/>
  <c r="AW350" i="46"/>
  <c r="AV350" i="46"/>
  <c r="AU350" i="46"/>
  <c r="AT350" i="46"/>
  <c r="AS350" i="46"/>
  <c r="AR350" i="46"/>
  <c r="AQ350" i="46"/>
  <c r="AP350" i="46"/>
  <c r="AZ346" i="46"/>
  <c r="AY346" i="46"/>
  <c r="AX346" i="46"/>
  <c r="AW346" i="46"/>
  <c r="AV346" i="46"/>
  <c r="AU346" i="46"/>
  <c r="AT346" i="46"/>
  <c r="AS346" i="46"/>
  <c r="AR346" i="46"/>
  <c r="AQ346" i="46"/>
  <c r="AP346" i="46"/>
  <c r="AZ337" i="46"/>
  <c r="AY337" i="46"/>
  <c r="AX337" i="46"/>
  <c r="AW337" i="46"/>
  <c r="AV337" i="46"/>
  <c r="AU337" i="46"/>
  <c r="AT337" i="46"/>
  <c r="AS337" i="46"/>
  <c r="AR337" i="46"/>
  <c r="AQ337" i="46"/>
  <c r="AP337" i="46"/>
  <c r="AZ334" i="46"/>
  <c r="AY334" i="46"/>
  <c r="AX334" i="46"/>
  <c r="AW334" i="46"/>
  <c r="AV334" i="46"/>
  <c r="AU334" i="46"/>
  <c r="AT334" i="46"/>
  <c r="AS334" i="46"/>
  <c r="AR334" i="46"/>
  <c r="AQ334" i="46"/>
  <c r="AP334" i="46"/>
  <c r="AZ331" i="46"/>
  <c r="AY331" i="46"/>
  <c r="AX331" i="46"/>
  <c r="AW331" i="46"/>
  <c r="AV331" i="46"/>
  <c r="AU331" i="46"/>
  <c r="AT331" i="46"/>
  <c r="AS331" i="46"/>
  <c r="AR331" i="46"/>
  <c r="AQ331" i="46"/>
  <c r="AP331" i="46"/>
  <c r="AZ328" i="46"/>
  <c r="AY328" i="46"/>
  <c r="AX328" i="46"/>
  <c r="AW328" i="46"/>
  <c r="AV328" i="46"/>
  <c r="AU328" i="46"/>
  <c r="AT328" i="46"/>
  <c r="AS328" i="46"/>
  <c r="AR328" i="46"/>
  <c r="AQ328" i="46"/>
  <c r="AP328" i="46"/>
  <c r="AZ325" i="46"/>
  <c r="AY325" i="46"/>
  <c r="AX325" i="46"/>
  <c r="AW325" i="46"/>
  <c r="AV325" i="46"/>
  <c r="AU325" i="46"/>
  <c r="AT325" i="46"/>
  <c r="AS325" i="46"/>
  <c r="AR325" i="46"/>
  <c r="AQ325" i="46"/>
  <c r="AP325" i="46"/>
  <c r="AZ321" i="46"/>
  <c r="AY321" i="46"/>
  <c r="AX321" i="46"/>
  <c r="AW321" i="46"/>
  <c r="AV321" i="46"/>
  <c r="AU321" i="46"/>
  <c r="AT321" i="46"/>
  <c r="AS321" i="46"/>
  <c r="AR321" i="46"/>
  <c r="AQ321" i="46"/>
  <c r="AP321" i="46"/>
  <c r="AZ315" i="46"/>
  <c r="AY315" i="46"/>
  <c r="AX315" i="46"/>
  <c r="AW315" i="46"/>
  <c r="AV315" i="46"/>
  <c r="AU315" i="46"/>
  <c r="AT315" i="46"/>
  <c r="AS315" i="46"/>
  <c r="AR315" i="46"/>
  <c r="AQ315" i="46"/>
  <c r="AP315" i="46"/>
  <c r="AZ312" i="46"/>
  <c r="AY312" i="46"/>
  <c r="AX312" i="46"/>
  <c r="AW312" i="46"/>
  <c r="AV312" i="46"/>
  <c r="AU312" i="46"/>
  <c r="AT312" i="46"/>
  <c r="AS312" i="46"/>
  <c r="AR312" i="46"/>
  <c r="AQ312" i="46"/>
  <c r="AP312" i="46"/>
  <c r="AZ309" i="46"/>
  <c r="AY309" i="46"/>
  <c r="AX309" i="46"/>
  <c r="AW309" i="46"/>
  <c r="AV309" i="46"/>
  <c r="AU309" i="46"/>
  <c r="AT309" i="46"/>
  <c r="AS309" i="46"/>
  <c r="AR309" i="46"/>
  <c r="AQ309" i="46"/>
  <c r="AP309" i="46"/>
  <c r="AZ306" i="46"/>
  <c r="AY306" i="46"/>
  <c r="AX306" i="46"/>
  <c r="AW306" i="46"/>
  <c r="AV306" i="46"/>
  <c r="AU306" i="46"/>
  <c r="AT306" i="46"/>
  <c r="AS306" i="46"/>
  <c r="AR306" i="46"/>
  <c r="AQ306" i="46"/>
  <c r="AP306" i="46"/>
  <c r="AZ303" i="46"/>
  <c r="AY303" i="46"/>
  <c r="AX303" i="46"/>
  <c r="AW303" i="46"/>
  <c r="AV303" i="46"/>
  <c r="AU303" i="46"/>
  <c r="AT303" i="46"/>
  <c r="AS303" i="46"/>
  <c r="AR303" i="46"/>
  <c r="AQ303" i="46"/>
  <c r="AP303" i="46"/>
  <c r="AZ300" i="46"/>
  <c r="AY300" i="46"/>
  <c r="AX300" i="46"/>
  <c r="AW300" i="46"/>
  <c r="AV300" i="46"/>
  <c r="AU300" i="46"/>
  <c r="AT300" i="46"/>
  <c r="AS300" i="46"/>
  <c r="AR300" i="46"/>
  <c r="AQ300" i="46"/>
  <c r="AP300" i="46"/>
  <c r="AZ297" i="46"/>
  <c r="AY297" i="46"/>
  <c r="AX297" i="46"/>
  <c r="AW297" i="46"/>
  <c r="AV297" i="46"/>
  <c r="AU297" i="46"/>
  <c r="AT297" i="46"/>
  <c r="AS297" i="46"/>
  <c r="AR297" i="46"/>
  <c r="AQ297" i="46"/>
  <c r="AP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G611" i="79" l="1"/>
  <c r="AF993" i="79"/>
  <c r="AF797" i="79"/>
  <c r="AF805" i="79"/>
  <c r="AF802" i="79"/>
  <c r="AF798" i="79"/>
  <c r="AF799" i="79"/>
  <c r="AF803" i="79"/>
  <c r="AF800" i="79"/>
  <c r="AF801" i="79"/>
  <c r="AF804" i="79"/>
  <c r="AE798" i="79"/>
  <c r="AE805" i="79"/>
  <c r="AE797" i="79"/>
  <c r="AE801" i="79"/>
  <c r="AE804" i="79"/>
  <c r="AE803" i="79"/>
  <c r="AE799" i="79"/>
  <c r="AE802" i="79"/>
  <c r="AE800" i="79"/>
  <c r="AM424" i="46"/>
  <c r="AM425" i="46"/>
  <c r="AN425" i="46"/>
  <c r="AN424" i="46"/>
  <c r="AF1189" i="79"/>
  <c r="AF1193" i="79"/>
  <c r="AF1195" i="79"/>
  <c r="AF1190" i="79"/>
  <c r="AF1194" i="79"/>
  <c r="AF1192" i="79"/>
  <c r="AF1191" i="79"/>
  <c r="AF994" i="79"/>
  <c r="AF998" i="79"/>
  <c r="AF995" i="79"/>
  <c r="AF999" i="79"/>
  <c r="AF997" i="79"/>
  <c r="AF996" i="79"/>
  <c r="AF1000" i="79"/>
  <c r="AE410" i="79"/>
  <c r="AE413" i="79"/>
  <c r="AE404" i="79"/>
  <c r="AE408" i="79"/>
  <c r="AE406" i="79"/>
  <c r="AE409" i="79"/>
  <c r="AE407" i="79"/>
  <c r="AE412" i="79"/>
  <c r="AE405" i="79"/>
  <c r="AE403" i="79"/>
  <c r="AE411" i="79"/>
  <c r="AF405" i="79"/>
  <c r="AF409" i="79"/>
  <c r="AF413" i="79"/>
  <c r="AF403" i="79"/>
  <c r="AF404" i="79"/>
  <c r="AF406" i="79"/>
  <c r="AF410" i="79"/>
  <c r="AF407" i="79"/>
  <c r="AF408" i="79"/>
  <c r="AF411" i="79"/>
  <c r="AF412" i="79"/>
  <c r="AF211" i="79"/>
  <c r="AF215" i="79"/>
  <c r="AF219" i="79"/>
  <c r="AF214" i="79"/>
  <c r="AF212" i="79"/>
  <c r="AF216" i="79"/>
  <c r="AF220" i="79"/>
  <c r="AF218" i="79"/>
  <c r="AF213" i="79"/>
  <c r="AF221" i="79"/>
  <c r="AF222"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603" i="79"/>
  <c r="AF608" i="79"/>
  <c r="AF610" i="79"/>
  <c r="AF607" i="79"/>
  <c r="AF612" i="79"/>
  <c r="AF606" i="79"/>
  <c r="AF611" i="79"/>
  <c r="AF605" i="79"/>
  <c r="AF604" i="79"/>
  <c r="AF609" i="79"/>
  <c r="AE610" i="79"/>
  <c r="AE612" i="79"/>
  <c r="AE607" i="79"/>
  <c r="AE606" i="79"/>
  <c r="AE608" i="79"/>
  <c r="AE603" i="79"/>
  <c r="AE609" i="79"/>
  <c r="AE604" i="79"/>
  <c r="AE605" i="79"/>
  <c r="AE611" i="79"/>
  <c r="AE1193" i="79"/>
  <c r="AE1189" i="79"/>
  <c r="AE1192" i="79"/>
  <c r="AE1195" i="79"/>
  <c r="AE1194" i="79"/>
  <c r="AE1191" i="79"/>
  <c r="AE1190" i="79"/>
  <c r="AE997" i="79"/>
  <c r="AE993" i="79"/>
  <c r="AE1000" i="79"/>
  <c r="AE996" i="79"/>
  <c r="AE998" i="79"/>
  <c r="AE995" i="79"/>
  <c r="AE994" i="79"/>
  <c r="AE999"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700" i="79" l="1"/>
  <c r="AL1646" i="79"/>
  <c r="AL1593" i="79"/>
  <c r="AL1396" i="79"/>
  <c r="AL1619" i="79"/>
  <c r="AL229" i="79"/>
  <c r="AL36" i="79"/>
  <c r="AL1673" i="79"/>
  <c r="AL619" i="79"/>
  <c r="AL420" i="79"/>
  <c r="AL1202" i="79"/>
  <c r="AL812" i="79"/>
  <c r="AL993" i="79" s="1"/>
  <c r="AM1700" i="79"/>
  <c r="AM1646" i="79"/>
  <c r="AM1593" i="79"/>
  <c r="AM1202" i="79"/>
  <c r="AM619" i="79"/>
  <c r="AM229" i="79"/>
  <c r="AM1619" i="79"/>
  <c r="AM36" i="79"/>
  <c r="AM1673" i="79"/>
  <c r="AM420" i="79"/>
  <c r="AM812" i="79"/>
  <c r="AM993" i="79" s="1"/>
  <c r="AM1396" i="79"/>
  <c r="AQ1700" i="79"/>
  <c r="AQ1646" i="79"/>
  <c r="AQ1593" i="79"/>
  <c r="AQ1202" i="79"/>
  <c r="AQ619" i="79"/>
  <c r="AQ229" i="79"/>
  <c r="AQ1396" i="79"/>
  <c r="AQ1619" i="79"/>
  <c r="AQ36" i="79"/>
  <c r="AQ420" i="79"/>
  <c r="AQ1673" i="79"/>
  <c r="AQ812" i="79"/>
  <c r="AO1673" i="79"/>
  <c r="AO1619" i="79"/>
  <c r="AO1396" i="79"/>
  <c r="AO812" i="79"/>
  <c r="AO993" i="79" s="1"/>
  <c r="AO420" i="79"/>
  <c r="AO36" i="79"/>
  <c r="AO619" i="79"/>
  <c r="AO1646" i="79"/>
  <c r="AO1202" i="79"/>
  <c r="AO1593" i="79"/>
  <c r="AO1700" i="79"/>
  <c r="AO229" i="79"/>
  <c r="AP1700" i="79"/>
  <c r="AP1646" i="79"/>
  <c r="AP1673" i="79"/>
  <c r="AP1202" i="79"/>
  <c r="AP812" i="79"/>
  <c r="AP993" i="79" s="1"/>
  <c r="AP1593" i="79"/>
  <c r="AP1396" i="79"/>
  <c r="AP1619" i="79"/>
  <c r="AP229" i="79"/>
  <c r="AP36" i="79"/>
  <c r="AP619" i="79"/>
  <c r="AP420" i="79"/>
  <c r="AN1673" i="79"/>
  <c r="AN1700" i="79"/>
  <c r="AN420" i="79"/>
  <c r="AN229" i="79"/>
  <c r="AN812" i="79"/>
  <c r="AN993" i="79" s="1"/>
  <c r="AN619" i="79"/>
  <c r="AN1646" i="79"/>
  <c r="AN1396" i="79"/>
  <c r="AN1202" i="79"/>
  <c r="AN1619" i="79"/>
  <c r="AN1593" i="79"/>
  <c r="AN36" i="79"/>
  <c r="AR1673" i="79"/>
  <c r="AR1619" i="79"/>
  <c r="AR1646" i="79"/>
  <c r="AR1593" i="79"/>
  <c r="AR36" i="79"/>
  <c r="AR420" i="79"/>
  <c r="AR229" i="79"/>
  <c r="AR1700" i="79"/>
  <c r="AR812" i="79"/>
  <c r="AR993" i="79" s="1"/>
  <c r="AR619" i="79"/>
  <c r="AR1396" i="79"/>
  <c r="AR1202" i="79"/>
  <c r="AL1007" i="79"/>
  <c r="AP1007" i="79"/>
  <c r="AM1007" i="79"/>
  <c r="AQ1007" i="79"/>
  <c r="AO1007" i="79"/>
  <c r="AN1007" i="79"/>
  <c r="AR1007"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AR976" i="79"/>
  <c r="AN976"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N610" i="79" l="1"/>
  <c r="AN611" i="79"/>
  <c r="AN609" i="79"/>
  <c r="AN612" i="79"/>
  <c r="AN607" i="79"/>
  <c r="AN604" i="79"/>
  <c r="AN603" i="79"/>
  <c r="AN608" i="79"/>
  <c r="AN605" i="79"/>
  <c r="AN606" i="79"/>
  <c r="AQ976" i="79"/>
  <c r="AQ993" i="79"/>
  <c r="AX550" i="46"/>
  <c r="AX553" i="46"/>
  <c r="AX551" i="46"/>
  <c r="AX552" i="46"/>
  <c r="AX555" i="46"/>
  <c r="AX554" i="46"/>
  <c r="AR609" i="79"/>
  <c r="AR612" i="79"/>
  <c r="AR611" i="79"/>
  <c r="AR610" i="79"/>
  <c r="AR605" i="79"/>
  <c r="AR606" i="79"/>
  <c r="AR604" i="79"/>
  <c r="AR603" i="79"/>
  <c r="AR608" i="79"/>
  <c r="AR607" i="79"/>
  <c r="AP609" i="79"/>
  <c r="AP610" i="79"/>
  <c r="AP612" i="79"/>
  <c r="AP611" i="79"/>
  <c r="AP604" i="79"/>
  <c r="AP608" i="79"/>
  <c r="AP606" i="79"/>
  <c r="AP605" i="79"/>
  <c r="AP603" i="79"/>
  <c r="AP607" i="79"/>
  <c r="AZ552" i="46"/>
  <c r="AZ555" i="46"/>
  <c r="AZ550" i="46"/>
  <c r="AZ553" i="46"/>
  <c r="AZ554" i="46"/>
  <c r="AZ551" i="46"/>
  <c r="AT554" i="46"/>
  <c r="AT555" i="46"/>
  <c r="AT552" i="46"/>
  <c r="AT550" i="46"/>
  <c r="AT551" i="46"/>
  <c r="AT553" i="46"/>
  <c r="AY555" i="46"/>
  <c r="AY550" i="46"/>
  <c r="AY553" i="46"/>
  <c r="AY551" i="46"/>
  <c r="AY552" i="46"/>
  <c r="AY554" i="46"/>
  <c r="AM611" i="79"/>
  <c r="AM610" i="79"/>
  <c r="AM612" i="79"/>
  <c r="AM609" i="79"/>
  <c r="AM603" i="79"/>
  <c r="AM606" i="79"/>
  <c r="AM604" i="79"/>
  <c r="AM607" i="79"/>
  <c r="AM608" i="79"/>
  <c r="AM605" i="79"/>
  <c r="AU551" i="46"/>
  <c r="AU552" i="46"/>
  <c r="AU554" i="46"/>
  <c r="AU553" i="46"/>
  <c r="AU550" i="46"/>
  <c r="AU555" i="46"/>
  <c r="AQ609" i="79"/>
  <c r="AQ611" i="79"/>
  <c r="AQ612" i="79"/>
  <c r="AQ610" i="79"/>
  <c r="AQ605" i="79"/>
  <c r="AQ603" i="79"/>
  <c r="AQ606" i="79"/>
  <c r="AQ604" i="79"/>
  <c r="AQ607" i="79"/>
  <c r="AQ608" i="79"/>
  <c r="AL611" i="79"/>
  <c r="AL610" i="79"/>
  <c r="AL609" i="79"/>
  <c r="AL612" i="79"/>
  <c r="AL608" i="79"/>
  <c r="AL605" i="79"/>
  <c r="AL606" i="79"/>
  <c r="AL603" i="79"/>
  <c r="AL604" i="79"/>
  <c r="AL607" i="79"/>
  <c r="AV551" i="46"/>
  <c r="AV554" i="46"/>
  <c r="AV550" i="46"/>
  <c r="AV553" i="46"/>
  <c r="AV555" i="46"/>
  <c r="AV552" i="46"/>
  <c r="AW553" i="46"/>
  <c r="AW554" i="46"/>
  <c r="AW551" i="46"/>
  <c r="AW555" i="46"/>
  <c r="AW550" i="46"/>
  <c r="AW552" i="46"/>
  <c r="AP976" i="79"/>
  <c r="AO612" i="79"/>
  <c r="AO610" i="79"/>
  <c r="AO611" i="79"/>
  <c r="AO609" i="79"/>
  <c r="AO604" i="79"/>
  <c r="AO606" i="79"/>
  <c r="AO608" i="79"/>
  <c r="AO603" i="79"/>
  <c r="AO607" i="79"/>
  <c r="AO605" i="79"/>
  <c r="AV138" i="46"/>
  <c r="AV148" i="46"/>
  <c r="AV139" i="46"/>
  <c r="AV145" i="46"/>
  <c r="AV144" i="46"/>
  <c r="AV142" i="46"/>
  <c r="AV137" i="46"/>
  <c r="AV149" i="46"/>
  <c r="AV141" i="46"/>
  <c r="AV135" i="46"/>
  <c r="AV140" i="46"/>
  <c r="AV147" i="46"/>
  <c r="AV136" i="46"/>
  <c r="AV150" i="46"/>
  <c r="AV146" i="46"/>
  <c r="AV143" i="46"/>
  <c r="AR1385" i="79"/>
  <c r="AR1387" i="79"/>
  <c r="AR1389" i="79"/>
  <c r="AR1386" i="79"/>
  <c r="AR1388" i="79"/>
  <c r="AR1390" i="79"/>
  <c r="AN1583" i="79"/>
  <c r="AN1580" i="79"/>
  <c r="AN1584" i="79"/>
  <c r="AN1582" i="79"/>
  <c r="AN1581" i="79"/>
  <c r="AO407" i="79"/>
  <c r="AO406" i="79"/>
  <c r="AO409" i="79"/>
  <c r="AO411" i="79"/>
  <c r="AO410" i="79"/>
  <c r="AO408" i="79"/>
  <c r="AO412" i="79"/>
  <c r="AO413" i="79"/>
  <c r="AQ995" i="79"/>
  <c r="AQ996" i="79"/>
  <c r="AQ1000" i="79"/>
  <c r="AQ994" i="79"/>
  <c r="AQ997" i="79"/>
  <c r="AQ998" i="79"/>
  <c r="AQ999" i="79"/>
  <c r="AQ1386" i="79"/>
  <c r="AQ1390" i="79"/>
  <c r="AQ1388" i="79"/>
  <c r="AQ1385" i="79"/>
  <c r="AQ1387" i="79"/>
  <c r="AQ1389" i="79"/>
  <c r="AM1582" i="79"/>
  <c r="AM1581" i="79"/>
  <c r="AM1584" i="79"/>
  <c r="AM1583" i="79"/>
  <c r="AM1580" i="79"/>
  <c r="AM1388" i="79"/>
  <c r="AM1390" i="79"/>
  <c r="AM1387" i="79"/>
  <c r="AM1385" i="79"/>
  <c r="AM1389" i="79"/>
  <c r="AM1386" i="79"/>
  <c r="AL998" i="79"/>
  <c r="AL996" i="79"/>
  <c r="AL994" i="79"/>
  <c r="AL1000" i="79"/>
  <c r="AL995" i="79"/>
  <c r="AL999" i="79"/>
  <c r="AL997" i="79"/>
  <c r="AL1580" i="79"/>
  <c r="AL1582" i="79"/>
  <c r="AL1584" i="79"/>
  <c r="AL1581" i="79"/>
  <c r="AL1583" i="79"/>
  <c r="C102" i="45"/>
  <c r="P55" i="44"/>
  <c r="P56" i="44"/>
  <c r="K53" i="44"/>
  <c r="K56" i="44"/>
  <c r="K55" i="44"/>
  <c r="AR1583" i="79"/>
  <c r="AR1582" i="79"/>
  <c r="AR1584" i="79"/>
  <c r="AR1580" i="79"/>
  <c r="AR1581" i="79"/>
  <c r="AR406" i="79"/>
  <c r="AR408" i="79"/>
  <c r="AR410" i="79"/>
  <c r="AR412" i="79"/>
  <c r="AR407" i="79"/>
  <c r="AR413" i="79"/>
  <c r="AR411" i="79"/>
  <c r="AR409" i="79"/>
  <c r="AP803" i="79"/>
  <c r="AP799" i="79"/>
  <c r="AP804" i="79"/>
  <c r="AP800" i="79"/>
  <c r="AP805" i="79"/>
  <c r="AP801" i="79"/>
  <c r="AP798" i="79"/>
  <c r="AP797" i="79"/>
  <c r="AP802" i="79"/>
  <c r="AP1582" i="79"/>
  <c r="AP1584" i="79"/>
  <c r="AP1581" i="79"/>
  <c r="AP1580" i="79"/>
  <c r="AP1583" i="79"/>
  <c r="AO802" i="79"/>
  <c r="AO797" i="79"/>
  <c r="AO799" i="79"/>
  <c r="AO803" i="79"/>
  <c r="AO804" i="79"/>
  <c r="AO800" i="79"/>
  <c r="AO801" i="79"/>
  <c r="AO798" i="79"/>
  <c r="AO805" i="79"/>
  <c r="AO1581" i="79"/>
  <c r="AO1580" i="79"/>
  <c r="AO1583" i="79"/>
  <c r="AO1582" i="79"/>
  <c r="AO1584" i="79"/>
  <c r="AQ1580" i="79"/>
  <c r="AQ1582" i="79"/>
  <c r="AQ1581" i="79"/>
  <c r="AQ1584" i="79"/>
  <c r="AQ1583" i="79"/>
  <c r="AM999" i="79"/>
  <c r="AM995" i="79"/>
  <c r="AM996" i="79"/>
  <c r="AM998" i="79"/>
  <c r="AM997" i="79"/>
  <c r="AM1000" i="79"/>
  <c r="AM994" i="79"/>
  <c r="AL1387" i="79"/>
  <c r="AL1385" i="79"/>
  <c r="AL1386" i="79"/>
  <c r="AL1389" i="79"/>
  <c r="AL1390" i="79"/>
  <c r="AL1388" i="79"/>
  <c r="C95" i="45"/>
  <c r="O56" i="44"/>
  <c r="O55" i="44"/>
  <c r="AL976"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801" i="79"/>
  <c r="AR804" i="79"/>
  <c r="AR798" i="79"/>
  <c r="AR797" i="79"/>
  <c r="AR805" i="79"/>
  <c r="AR799" i="79"/>
  <c r="AR800" i="79"/>
  <c r="AR802" i="79"/>
  <c r="AR803" i="79"/>
  <c r="AN804" i="79"/>
  <c r="AN797" i="79"/>
  <c r="AN799" i="79"/>
  <c r="AN803" i="79"/>
  <c r="AN800" i="79"/>
  <c r="AN802" i="79"/>
  <c r="AN798" i="79"/>
  <c r="AN801" i="79"/>
  <c r="AN805" i="79"/>
  <c r="AQ409" i="79"/>
  <c r="AQ407" i="79"/>
  <c r="AQ413" i="79"/>
  <c r="AQ411" i="79"/>
  <c r="AQ406" i="79"/>
  <c r="AQ412" i="79"/>
  <c r="AQ410" i="79"/>
  <c r="AQ408" i="79"/>
  <c r="AM409" i="79"/>
  <c r="AM412" i="79"/>
  <c r="AM407" i="79"/>
  <c r="AM413" i="79"/>
  <c r="AM406" i="79"/>
  <c r="AM410" i="79"/>
  <c r="AM408" i="79"/>
  <c r="AM411" i="79"/>
  <c r="AL408" i="79"/>
  <c r="AL411" i="79"/>
  <c r="AL412" i="79"/>
  <c r="AL413" i="79"/>
  <c r="AL409" i="79"/>
  <c r="AL406" i="79"/>
  <c r="AL407" i="79"/>
  <c r="AL410" i="79"/>
  <c r="L53" i="44"/>
  <c r="L55" i="44"/>
  <c r="L56" i="44"/>
  <c r="M56" i="44"/>
  <c r="M55" i="44"/>
  <c r="AW135" i="46"/>
  <c r="AW139" i="46"/>
  <c r="AW143" i="46"/>
  <c r="AW147" i="46"/>
  <c r="AW141" i="46"/>
  <c r="AW150" i="46"/>
  <c r="AW142" i="46"/>
  <c r="AW149" i="46"/>
  <c r="AW136" i="46"/>
  <c r="AW140" i="46"/>
  <c r="AW144" i="46"/>
  <c r="AW148" i="46"/>
  <c r="AW137" i="46"/>
  <c r="AW145" i="46"/>
  <c r="AW138" i="46"/>
  <c r="AW146" i="46"/>
  <c r="AN406" i="79"/>
  <c r="AN411" i="79"/>
  <c r="AN410" i="79"/>
  <c r="AN409" i="79"/>
  <c r="AN408" i="79"/>
  <c r="AN413" i="79"/>
  <c r="AN412" i="79"/>
  <c r="AN407" i="79"/>
  <c r="AP1390" i="79"/>
  <c r="AP1385" i="79"/>
  <c r="AP1387" i="79"/>
  <c r="AP1389" i="79"/>
  <c r="AP1386" i="79"/>
  <c r="AP1388" i="79"/>
  <c r="AO995" i="79"/>
  <c r="AO997" i="79"/>
  <c r="AO996" i="79"/>
  <c r="AO994" i="79"/>
  <c r="AO998" i="79"/>
  <c r="AO1000" i="79"/>
  <c r="AO999" i="79"/>
  <c r="AO976" i="79"/>
  <c r="AT135" i="46"/>
  <c r="AT139" i="46"/>
  <c r="AT143" i="46"/>
  <c r="AT147" i="46"/>
  <c r="AT137" i="46"/>
  <c r="AT138" i="46"/>
  <c r="AT150" i="46"/>
  <c r="AT136" i="46"/>
  <c r="AT140" i="46"/>
  <c r="AT144" i="46"/>
  <c r="AT148" i="46"/>
  <c r="AT141" i="46"/>
  <c r="AT145" i="46"/>
  <c r="AT149" i="46"/>
  <c r="AT142" i="46"/>
  <c r="AT146" i="46"/>
  <c r="AM976"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98" i="79"/>
  <c r="AR1000" i="79"/>
  <c r="AR999" i="79"/>
  <c r="AR996" i="79"/>
  <c r="AR995" i="79"/>
  <c r="AR997" i="79"/>
  <c r="AR994" i="79"/>
  <c r="AN1386" i="79"/>
  <c r="AN1388" i="79"/>
  <c r="AN1385" i="79"/>
  <c r="AN1387" i="79"/>
  <c r="AN1389" i="79"/>
  <c r="AN1390" i="79"/>
  <c r="AN999" i="79"/>
  <c r="AN1000" i="79"/>
  <c r="AN995" i="79"/>
  <c r="AN994" i="79"/>
  <c r="AN998" i="79"/>
  <c r="AN996" i="79"/>
  <c r="AN997" i="79"/>
  <c r="AP408" i="79"/>
  <c r="AP411" i="79"/>
  <c r="AP412" i="79"/>
  <c r="AP409" i="79"/>
  <c r="AP413" i="79"/>
  <c r="AP406" i="79"/>
  <c r="AP407" i="79"/>
  <c r="AP410" i="79"/>
  <c r="AP995" i="79"/>
  <c r="AP1000" i="79"/>
  <c r="AP998" i="79"/>
  <c r="AP996" i="79"/>
  <c r="AP999" i="79"/>
  <c r="AP997" i="79"/>
  <c r="AP994" i="79"/>
  <c r="AO1385" i="79"/>
  <c r="AO1389" i="79"/>
  <c r="AO1386" i="79"/>
  <c r="AO1388" i="79"/>
  <c r="AO1390" i="79"/>
  <c r="AO1387" i="79"/>
  <c r="AQ797" i="79"/>
  <c r="AQ805" i="79"/>
  <c r="AQ802" i="79"/>
  <c r="AQ798" i="79"/>
  <c r="AQ800" i="79"/>
  <c r="AQ799" i="79"/>
  <c r="AQ804" i="79"/>
  <c r="AQ801" i="79"/>
  <c r="AQ803" i="79"/>
  <c r="AM802" i="79"/>
  <c r="AM805" i="79"/>
  <c r="AM799" i="79"/>
  <c r="AM797" i="79"/>
  <c r="AM798" i="79"/>
  <c r="AM800" i="79"/>
  <c r="AM801" i="79"/>
  <c r="AM803" i="79"/>
  <c r="AM804" i="79"/>
  <c r="AL803" i="79"/>
  <c r="AL798" i="79"/>
  <c r="AL802" i="79"/>
  <c r="AL804" i="79"/>
  <c r="AL801" i="79"/>
  <c r="AL805" i="79"/>
  <c r="AL799" i="79"/>
  <c r="AL797" i="79"/>
  <c r="AL800" i="79"/>
  <c r="AQ1171" i="79"/>
  <c r="AQ1189" i="79"/>
  <c r="AQ1192" i="79"/>
  <c r="AQ1193" i="79"/>
  <c r="AQ1194" i="79"/>
  <c r="AQ1195" i="79"/>
  <c r="AQ1190" i="79"/>
  <c r="AQ1191" i="79"/>
  <c r="AR1171" i="79"/>
  <c r="AR1194" i="79"/>
  <c r="AR1190" i="79"/>
  <c r="AR1191" i="79"/>
  <c r="AR1192" i="79"/>
  <c r="AR1195" i="79"/>
  <c r="AR1189" i="79"/>
  <c r="AR1193" i="79"/>
  <c r="AM1171" i="79"/>
  <c r="AM1194" i="79"/>
  <c r="AM1195" i="79"/>
  <c r="AM1190" i="79"/>
  <c r="AM1191" i="79"/>
  <c r="AM1192" i="79"/>
  <c r="AM1193" i="79"/>
  <c r="AM1189" i="79"/>
  <c r="AN1171" i="79"/>
  <c r="AN1190" i="79"/>
  <c r="AN1189" i="79"/>
  <c r="AN1193" i="79"/>
  <c r="AN1194" i="79"/>
  <c r="AN1195" i="79"/>
  <c r="AN1191" i="79"/>
  <c r="AN1192" i="79"/>
  <c r="AP1171" i="79"/>
  <c r="AP1189" i="79"/>
  <c r="AP1192" i="79"/>
  <c r="AP1193" i="79"/>
  <c r="AP1194" i="79"/>
  <c r="AP1195" i="79"/>
  <c r="AP1191" i="79"/>
  <c r="AP1190" i="79"/>
  <c r="AO1171" i="79"/>
  <c r="AO1193" i="79"/>
  <c r="AO1194" i="79"/>
  <c r="AO1189" i="79"/>
  <c r="AO1190" i="79"/>
  <c r="AO1191" i="79"/>
  <c r="AO1192" i="79"/>
  <c r="AO1195" i="79"/>
  <c r="AL1171" i="79"/>
  <c r="AL1192" i="79"/>
  <c r="AL1193" i="79"/>
  <c r="AL1189" i="79"/>
  <c r="AL1190" i="79"/>
  <c r="AL1191" i="79"/>
  <c r="AL1194" i="79"/>
  <c r="AL1195" i="79"/>
  <c r="AO1560" i="79"/>
  <c r="AO1366"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60" i="79"/>
  <c r="AM1560"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66" i="79"/>
  <c r="AN1366" i="79"/>
  <c r="AP1366" i="79"/>
  <c r="AL1366"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66" i="79"/>
  <c r="AM1366"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60" i="79"/>
  <c r="AN1560" i="79"/>
  <c r="AP1560" i="79"/>
  <c r="AL1560" i="79"/>
  <c r="AM212" i="79"/>
  <c r="AM216" i="79"/>
  <c r="AM220" i="79"/>
  <c r="AM211" i="79"/>
  <c r="AM215" i="79"/>
  <c r="AM219" i="79"/>
  <c r="AM217" i="79"/>
  <c r="AM218" i="79"/>
  <c r="AM213" i="79"/>
  <c r="AM221" i="79"/>
  <c r="AM214" i="79"/>
  <c r="AM222" i="79"/>
  <c r="AN404" i="79"/>
  <c r="AN403" i="79"/>
  <c r="AN405" i="79"/>
  <c r="AL405" i="79"/>
  <c r="AL403" i="79"/>
  <c r="AL404" i="79"/>
  <c r="AQ212" i="79"/>
  <c r="AQ216" i="79"/>
  <c r="AQ220" i="79"/>
  <c r="AQ211" i="79"/>
  <c r="AQ215" i="79"/>
  <c r="AQ219" i="79"/>
  <c r="AQ213" i="79"/>
  <c r="AQ221" i="79"/>
  <c r="AQ214" i="79"/>
  <c r="AQ222" i="79"/>
  <c r="AQ217" i="79"/>
  <c r="AQ218" i="79"/>
  <c r="AR404" i="79"/>
  <c r="AR403" i="79"/>
  <c r="AR405" i="79"/>
  <c r="AP405" i="79"/>
  <c r="AP403" i="79"/>
  <c r="AP404" i="79"/>
  <c r="AM403" i="79"/>
  <c r="AM404" i="79"/>
  <c r="AM405" i="79"/>
  <c r="AN213" i="79"/>
  <c r="AN217" i="79"/>
  <c r="AN221" i="79"/>
  <c r="AN212" i="79"/>
  <c r="AN216" i="79"/>
  <c r="AN220" i="79"/>
  <c r="AN214" i="79"/>
  <c r="AN222" i="79"/>
  <c r="AN215" i="79"/>
  <c r="AN218" i="79"/>
  <c r="AN211" i="79"/>
  <c r="AN219" i="79"/>
  <c r="AO405" i="79"/>
  <c r="AO404" i="79"/>
  <c r="AO403" i="79"/>
  <c r="AL211" i="79"/>
  <c r="AL215" i="79"/>
  <c r="AL219" i="79"/>
  <c r="AL214" i="79"/>
  <c r="AL218" i="79"/>
  <c r="AL222" i="79"/>
  <c r="AL212" i="79"/>
  <c r="AL220" i="79"/>
  <c r="AL213" i="79"/>
  <c r="AL221" i="79"/>
  <c r="AL216" i="79"/>
  <c r="AL217" i="79"/>
  <c r="AQ403" i="79"/>
  <c r="AQ404" i="79"/>
  <c r="AQ405" i="79"/>
  <c r="AR213" i="79"/>
  <c r="AR217" i="79"/>
  <c r="AR221" i="79"/>
  <c r="AR212" i="79"/>
  <c r="AR216" i="79"/>
  <c r="AR220" i="79"/>
  <c r="AR218" i="79"/>
  <c r="AR211" i="79"/>
  <c r="AR219" i="79"/>
  <c r="AR214" i="79"/>
  <c r="AR222" i="79"/>
  <c r="AR215" i="79"/>
  <c r="AO214" i="79"/>
  <c r="AO218" i="79"/>
  <c r="AO222" i="79"/>
  <c r="AO213" i="79"/>
  <c r="AO217" i="79"/>
  <c r="AO221" i="79"/>
  <c r="AO211" i="79"/>
  <c r="AO219" i="79"/>
  <c r="AO212" i="79"/>
  <c r="AO220" i="79"/>
  <c r="AO215" i="79"/>
  <c r="AO216" i="79"/>
  <c r="AP211" i="79"/>
  <c r="AP215" i="79"/>
  <c r="AP219" i="79"/>
  <c r="AP214" i="79"/>
  <c r="AP218" i="79"/>
  <c r="AP222" i="79"/>
  <c r="AP216" i="79"/>
  <c r="AP217" i="79"/>
  <c r="AP212" i="79"/>
  <c r="AP220" i="79"/>
  <c r="AP213" i="79"/>
  <c r="AP221"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88" i="79"/>
  <c r="AQ198" i="79"/>
  <c r="AQ781" i="79"/>
  <c r="AQ389"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E43" i="45"/>
  <c r="F43" i="45"/>
  <c r="G43" i="45"/>
  <c r="H43" i="45"/>
  <c r="I43" i="45"/>
  <c r="J43" i="45"/>
  <c r="K43" i="45"/>
  <c r="L43" i="45"/>
  <c r="F36" i="45"/>
  <c r="G36" i="45"/>
  <c r="H36" i="45"/>
  <c r="I36" i="45"/>
  <c r="J36" i="45"/>
  <c r="K36" i="45"/>
  <c r="L36" i="45"/>
  <c r="D64" i="45"/>
  <c r="D57" i="45"/>
  <c r="D50" i="45"/>
  <c r="D43" i="45"/>
  <c r="D36" i="45"/>
  <c r="D1171" i="79"/>
  <c r="D976" i="79"/>
  <c r="D781" i="79"/>
  <c r="D588" i="79"/>
  <c r="D389" i="79"/>
  <c r="AR389" i="79" l="1"/>
  <c r="AR588" i="79"/>
  <c r="AR781" i="79"/>
  <c r="AP781" i="79"/>
  <c r="AL781" i="79"/>
  <c r="AM781" i="79"/>
  <c r="AO781" i="79"/>
  <c r="AN781" i="79"/>
  <c r="AP588" i="79"/>
  <c r="AL588" i="79"/>
  <c r="AN588" i="79"/>
  <c r="AM588" i="79"/>
  <c r="AO588" i="79"/>
  <c r="AO389" i="79"/>
  <c r="AN389" i="79"/>
  <c r="AP389" i="79"/>
  <c r="AL389" i="79"/>
  <c r="AM389" i="79"/>
  <c r="AE39" i="79" l="1"/>
  <c r="B60" i="45"/>
  <c r="B53" i="45"/>
  <c r="B46" i="45"/>
  <c r="B39" i="45"/>
  <c r="B32" i="45"/>
  <c r="B25" i="45"/>
  <c r="B18" i="45"/>
  <c r="AE222" i="79" l="1"/>
  <c r="AE218" i="79"/>
  <c r="AE214" i="79"/>
  <c r="AE215" i="79"/>
  <c r="AE221" i="79"/>
  <c r="AE213" i="79"/>
  <c r="AE219" i="79"/>
  <c r="AE220" i="79"/>
  <c r="AE216" i="79"/>
  <c r="AE212" i="79"/>
  <c r="AE211" i="79"/>
  <c r="AR198" i="79"/>
  <c r="AP198" i="79"/>
  <c r="AL198" i="79"/>
  <c r="AN198" i="79"/>
  <c r="AM198" i="79"/>
  <c r="AO198" i="79"/>
  <c r="D537" i="46"/>
  <c r="V401" i="46"/>
  <c r="D401" i="46"/>
  <c r="J54" i="43"/>
  <c r="I54" i="43"/>
  <c r="H54" i="43"/>
  <c r="G54" i="43"/>
  <c r="F54" i="43"/>
  <c r="E54" i="43"/>
  <c r="D54" i="43"/>
  <c r="V265" i="46"/>
  <c r="D265" i="46"/>
  <c r="J28" i="44"/>
  <c r="I28" i="44"/>
  <c r="H28" i="44"/>
  <c r="G28" i="44"/>
  <c r="F28" i="44"/>
  <c r="E28" i="44"/>
  <c r="D28" i="44"/>
  <c r="AJ1673" i="79" l="1"/>
  <c r="AJ1646" i="79"/>
  <c r="AJ812" i="79"/>
  <c r="AJ993" i="79" s="1"/>
  <c r="AJ619" i="79"/>
  <c r="AJ1396" i="79"/>
  <c r="AJ1202" i="79"/>
  <c r="AJ1700" i="79"/>
  <c r="AJ1619" i="79"/>
  <c r="AJ1593" i="79"/>
  <c r="AJ36" i="79"/>
  <c r="AJ420" i="79"/>
  <c r="AJ229" i="79"/>
  <c r="AI1700" i="79"/>
  <c r="AI1646" i="79"/>
  <c r="AI1593" i="79"/>
  <c r="AI1202" i="79"/>
  <c r="AI619" i="79"/>
  <c r="AI229" i="79"/>
  <c r="AI420" i="79"/>
  <c r="AI812" i="79"/>
  <c r="AI1396" i="79"/>
  <c r="AI1673" i="79"/>
  <c r="AI1619" i="79"/>
  <c r="AI36" i="79"/>
  <c r="AK1673" i="79"/>
  <c r="AK1619" i="79"/>
  <c r="AK1396" i="79"/>
  <c r="AK812" i="79"/>
  <c r="AK420" i="79"/>
  <c r="AK36" i="79"/>
  <c r="AK1202" i="79"/>
  <c r="AK1700" i="79"/>
  <c r="AK1593" i="79"/>
  <c r="AK229" i="79"/>
  <c r="AK1646" i="79"/>
  <c r="AK619" i="79"/>
  <c r="AF1700" i="79"/>
  <c r="AF1673" i="79"/>
  <c r="AF1646" i="79"/>
  <c r="AF1619" i="79"/>
  <c r="AF1593" i="79"/>
  <c r="AF1396" i="79"/>
  <c r="AF1202" i="79"/>
  <c r="AF812" i="79"/>
  <c r="AF976" i="79" s="1"/>
  <c r="AF619" i="79"/>
  <c r="AF781" i="79" s="1"/>
  <c r="AF420" i="79"/>
  <c r="AF588" i="79" s="1"/>
  <c r="AF229" i="79"/>
  <c r="AF389" i="79" s="1"/>
  <c r="AF36" i="79"/>
  <c r="AF217" i="79" s="1"/>
  <c r="AE1700" i="79"/>
  <c r="AE1673" i="79"/>
  <c r="AE1646" i="79"/>
  <c r="AE1619" i="79"/>
  <c r="AE1593" i="79"/>
  <c r="AE1396" i="79"/>
  <c r="AE1560" i="79" s="1"/>
  <c r="AE1202" i="79"/>
  <c r="AE812" i="79"/>
  <c r="AE976" i="79" s="1"/>
  <c r="AE619" i="79"/>
  <c r="AE420" i="79"/>
  <c r="AE588" i="79" s="1"/>
  <c r="AE229" i="79"/>
  <c r="AE389" i="79" s="1"/>
  <c r="AE36" i="79"/>
  <c r="AE217" i="79" s="1"/>
  <c r="AH1646" i="79"/>
  <c r="AH1202" i="79"/>
  <c r="AH229" i="79"/>
  <c r="AH1396" i="79"/>
  <c r="AH420" i="79"/>
  <c r="AH1619" i="79"/>
  <c r="AH812" i="79"/>
  <c r="AH976" i="79" s="1"/>
  <c r="AH36" i="79"/>
  <c r="AH1700" i="79"/>
  <c r="AH1593" i="79"/>
  <c r="AH619" i="79"/>
  <c r="AH1673" i="79"/>
  <c r="AG1700" i="79"/>
  <c r="AG1646" i="79"/>
  <c r="AG1593" i="79"/>
  <c r="AG1202" i="79"/>
  <c r="AG619" i="79"/>
  <c r="AG229" i="79"/>
  <c r="AG403" i="79" s="1"/>
  <c r="AG1673" i="79"/>
  <c r="AG1619" i="79"/>
  <c r="AG1396" i="79"/>
  <c r="AG812" i="79"/>
  <c r="AG420" i="79"/>
  <c r="AG36" i="79"/>
  <c r="AG1007" i="79"/>
  <c r="AF1560" i="79"/>
  <c r="AF1007" i="79"/>
  <c r="AF1171" i="79" s="1"/>
  <c r="AJ1007" i="79"/>
  <c r="AK1007" i="79"/>
  <c r="AH1007" i="79"/>
  <c r="AE1007" i="79"/>
  <c r="AE1171" i="79" s="1"/>
  <c r="AI1007"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E781" i="79"/>
  <c r="AQ295" i="46"/>
  <c r="AQ424" i="46" s="1"/>
  <c r="H14" i="44"/>
  <c r="H18" i="44" s="1"/>
  <c r="AR158" i="46"/>
  <c r="I13" i="44"/>
  <c r="H123" i="45"/>
  <c r="I14" i="44"/>
  <c r="I18" i="44" s="1"/>
  <c r="AO430" i="46"/>
  <c r="F13" i="44"/>
  <c r="F43" i="44"/>
  <c r="F14" i="44"/>
  <c r="F18" i="44" s="1"/>
  <c r="AG976" i="79"/>
  <c r="AG781"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611" i="79" l="1"/>
  <c r="AK609" i="79"/>
  <c r="AK610" i="79"/>
  <c r="AK612" i="79"/>
  <c r="AK608" i="79"/>
  <c r="AK607" i="79"/>
  <c r="AK603" i="79"/>
  <c r="AK605" i="79"/>
  <c r="AK604" i="79"/>
  <c r="AK606" i="79"/>
  <c r="AK976" i="79"/>
  <c r="AK993" i="79"/>
  <c r="AI976" i="79"/>
  <c r="AI993" i="79"/>
  <c r="AG603" i="79"/>
  <c r="AG610" i="79"/>
  <c r="AG609" i="79"/>
  <c r="AG612" i="79"/>
  <c r="AG604" i="79"/>
  <c r="AI609" i="79"/>
  <c r="AI612" i="79"/>
  <c r="AI610" i="79"/>
  <c r="AI604" i="79"/>
  <c r="AI605" i="79"/>
  <c r="AI608" i="79"/>
  <c r="AI603" i="79"/>
  <c r="AI606" i="79"/>
  <c r="AI607" i="79"/>
  <c r="AJ611" i="79"/>
  <c r="AJ612" i="79"/>
  <c r="AJ609" i="79"/>
  <c r="AJ610" i="79"/>
  <c r="AJ608" i="79"/>
  <c r="AJ605" i="79"/>
  <c r="AJ607" i="79"/>
  <c r="AJ606" i="79"/>
  <c r="AJ604" i="79"/>
  <c r="AJ603" i="79"/>
  <c r="AS550" i="46"/>
  <c r="AS552" i="46"/>
  <c r="AS555" i="46"/>
  <c r="AS551" i="46"/>
  <c r="AS554" i="46"/>
  <c r="AS553" i="46"/>
  <c r="AQ555" i="46"/>
  <c r="AQ550" i="46"/>
  <c r="AQ553" i="46"/>
  <c r="AQ552" i="46"/>
  <c r="AQ554" i="46"/>
  <c r="AQ551" i="46"/>
  <c r="AP550" i="46"/>
  <c r="AP553" i="46"/>
  <c r="AP551" i="46"/>
  <c r="AP552" i="46"/>
  <c r="AP554" i="46"/>
  <c r="AP555" i="46"/>
  <c r="AR552" i="46"/>
  <c r="AR555" i="46"/>
  <c r="AR553" i="46"/>
  <c r="AR550" i="46"/>
  <c r="AR554" i="46"/>
  <c r="AR551" i="46"/>
  <c r="AV556" i="46"/>
  <c r="AS557" i="46"/>
  <c r="AP558" i="46"/>
  <c r="AX558" i="46"/>
  <c r="AU559" i="46"/>
  <c r="AR560" i="46"/>
  <c r="AZ560" i="46"/>
  <c r="AW561" i="46"/>
  <c r="AT562" i="46"/>
  <c r="AO561" i="46"/>
  <c r="AO558" i="46"/>
  <c r="AY556" i="46"/>
  <c r="AX559" i="46"/>
  <c r="AW562" i="46"/>
  <c r="AW556" i="46"/>
  <c r="AT557" i="46"/>
  <c r="AQ558" i="46"/>
  <c r="AY558" i="46"/>
  <c r="AV559" i="46"/>
  <c r="AS560" i="46"/>
  <c r="AP561" i="46"/>
  <c r="AX561" i="46"/>
  <c r="AU562" i="46"/>
  <c r="AO560" i="46"/>
  <c r="AO557" i="46"/>
  <c r="AV557" i="46"/>
  <c r="AS558" i="46"/>
  <c r="AU560" i="46"/>
  <c r="AZ561" i="46"/>
  <c r="AO555" i="46"/>
  <c r="AP556" i="46"/>
  <c r="AX556" i="46"/>
  <c r="AU557" i="46"/>
  <c r="AR558" i="46"/>
  <c r="AZ558" i="46"/>
  <c r="AW559" i="46"/>
  <c r="AT560" i="46"/>
  <c r="AQ561" i="46"/>
  <c r="AY561" i="46"/>
  <c r="AV562" i="46"/>
  <c r="AO559" i="46"/>
  <c r="AO556" i="46"/>
  <c r="AQ556" i="46"/>
  <c r="AP559" i="46"/>
  <c r="AR561" i="46"/>
  <c r="AO554" i="46"/>
  <c r="AT556" i="46"/>
  <c r="AQ557" i="46"/>
  <c r="AY557" i="46"/>
  <c r="AV558" i="46"/>
  <c r="AS559" i="46"/>
  <c r="AP560" i="46"/>
  <c r="AX560" i="46"/>
  <c r="AU561" i="46"/>
  <c r="AR562" i="46"/>
  <c r="AZ562" i="46"/>
  <c r="AO550" i="46"/>
  <c r="AW557" i="46"/>
  <c r="AT559" i="46"/>
  <c r="AT561" i="46"/>
  <c r="AO553" i="46"/>
  <c r="AX557" i="46"/>
  <c r="AY559" i="46"/>
  <c r="AV561" i="46"/>
  <c r="AO552" i="46"/>
  <c r="AR556" i="46"/>
  <c r="AZ557" i="46"/>
  <c r="AZ559" i="46"/>
  <c r="AP562" i="46"/>
  <c r="AO551" i="46"/>
  <c r="AS556" i="46"/>
  <c r="AT558" i="46"/>
  <c r="AQ560" i="46"/>
  <c r="AQ562" i="46"/>
  <c r="AU556" i="46"/>
  <c r="AU558" i="46"/>
  <c r="AV560" i="46"/>
  <c r="AS562" i="46"/>
  <c r="AW560" i="46"/>
  <c r="AY560" i="46"/>
  <c r="AZ556" i="46"/>
  <c r="AP557" i="46"/>
  <c r="AX562" i="46"/>
  <c r="AR557" i="46"/>
  <c r="AQ559" i="46"/>
  <c r="AS561" i="46"/>
  <c r="AW558" i="46"/>
  <c r="AR559" i="46"/>
  <c r="AY562" i="46"/>
  <c r="AO562" i="46"/>
  <c r="AH609" i="79"/>
  <c r="AH612" i="79"/>
  <c r="AH610" i="79"/>
  <c r="AH611" i="79"/>
  <c r="AH606" i="79"/>
  <c r="AH605" i="79"/>
  <c r="AH603" i="79"/>
  <c r="AH607" i="79"/>
  <c r="AH604" i="79"/>
  <c r="AH608" i="79"/>
  <c r="J53" i="44"/>
  <c r="J56" i="44"/>
  <c r="J55" i="44"/>
  <c r="AK1386" i="79"/>
  <c r="AK1387" i="79"/>
  <c r="AK1390" i="79"/>
  <c r="AK1388" i="79"/>
  <c r="AK1385" i="79"/>
  <c r="AK1389" i="79"/>
  <c r="AJ995" i="79"/>
  <c r="AJ999" i="79"/>
  <c r="AJ996" i="79"/>
  <c r="AJ1000" i="79"/>
  <c r="AJ997" i="79"/>
  <c r="AJ994" i="79"/>
  <c r="AJ998" i="79"/>
  <c r="AK407" i="79"/>
  <c r="AK408" i="79"/>
  <c r="AK411" i="79"/>
  <c r="AK412" i="79"/>
  <c r="AK409" i="79"/>
  <c r="AK406" i="79"/>
  <c r="AK413" i="79"/>
  <c r="AK410" i="79"/>
  <c r="AI409" i="79"/>
  <c r="AI410" i="79"/>
  <c r="AI413" i="79"/>
  <c r="AI407" i="79"/>
  <c r="AI408" i="79"/>
  <c r="AI411" i="79"/>
  <c r="AI412" i="79"/>
  <c r="AI406" i="79"/>
  <c r="AJ1385" i="79"/>
  <c r="AJ1387" i="79"/>
  <c r="AJ1389" i="79"/>
  <c r="AJ1386" i="79"/>
  <c r="AJ1390" i="79"/>
  <c r="AJ1388" i="79"/>
  <c r="H55" i="44"/>
  <c r="H56" i="44"/>
  <c r="AK797" i="79"/>
  <c r="AK801" i="79"/>
  <c r="AK804" i="79"/>
  <c r="AK805" i="79"/>
  <c r="AK798" i="79"/>
  <c r="AK803" i="79"/>
  <c r="AK799" i="79"/>
  <c r="AK800" i="79"/>
  <c r="AK802" i="79"/>
  <c r="AK997" i="79"/>
  <c r="AK995" i="79"/>
  <c r="AK996" i="79"/>
  <c r="AK998" i="79"/>
  <c r="AK994" i="79"/>
  <c r="AK999" i="79"/>
  <c r="AK1000" i="79"/>
  <c r="AI997" i="79"/>
  <c r="AI994" i="79"/>
  <c r="AI998" i="79"/>
  <c r="AI996" i="79"/>
  <c r="AI995" i="79"/>
  <c r="AI1000" i="79"/>
  <c r="AI999" i="79"/>
  <c r="AI1387" i="79"/>
  <c r="AI1386" i="79"/>
  <c r="AI1388" i="79"/>
  <c r="AI1390" i="79"/>
  <c r="AI1389" i="79"/>
  <c r="AI1385" i="79"/>
  <c r="AJ406" i="79"/>
  <c r="AJ407" i="79"/>
  <c r="AJ410" i="79"/>
  <c r="AJ411" i="79"/>
  <c r="AJ408" i="79"/>
  <c r="AJ413" i="79"/>
  <c r="AJ412" i="79"/>
  <c r="AJ409" i="79"/>
  <c r="AJ797" i="79"/>
  <c r="AJ805" i="79"/>
  <c r="AJ802" i="79"/>
  <c r="AJ798" i="79"/>
  <c r="AJ799" i="79"/>
  <c r="AJ800" i="79"/>
  <c r="AJ801" i="79"/>
  <c r="AJ803" i="79"/>
  <c r="AJ804"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80" i="79"/>
  <c r="AK1583" i="79"/>
  <c r="AK1582" i="79"/>
  <c r="AK1584" i="79"/>
  <c r="AK1581" i="79"/>
  <c r="AJ976" i="79"/>
  <c r="AI1581" i="79"/>
  <c r="AI1584" i="79"/>
  <c r="AI1583" i="79"/>
  <c r="AI1580" i="79"/>
  <c r="AI1582" i="79"/>
  <c r="AI798" i="79"/>
  <c r="AI801" i="79"/>
  <c r="AI804" i="79"/>
  <c r="AI803" i="79"/>
  <c r="AI802" i="79"/>
  <c r="AI799" i="79"/>
  <c r="AI797" i="79"/>
  <c r="AI800" i="79"/>
  <c r="AI805" i="79"/>
  <c r="AJ1584" i="79"/>
  <c r="AJ1582" i="79"/>
  <c r="AJ1581" i="79"/>
  <c r="AJ1583" i="79"/>
  <c r="AJ1580" i="79"/>
  <c r="AI1171" i="79"/>
  <c r="AI1192" i="79"/>
  <c r="AI1193" i="79"/>
  <c r="AI1189" i="79"/>
  <c r="AI1190" i="79"/>
  <c r="AI1191" i="79"/>
  <c r="AI1194" i="79"/>
  <c r="AI1195" i="79"/>
  <c r="AJ1171" i="79"/>
  <c r="AJ1190" i="79"/>
  <c r="AJ1195" i="79"/>
  <c r="AJ1194" i="79"/>
  <c r="AJ1191" i="79"/>
  <c r="AJ1189" i="79"/>
  <c r="AJ1192" i="79"/>
  <c r="AJ1193" i="79"/>
  <c r="AK1171" i="79"/>
  <c r="AK1191" i="79"/>
  <c r="AK1192" i="79"/>
  <c r="AK1195" i="79"/>
  <c r="AK1189" i="79"/>
  <c r="AK1190" i="79"/>
  <c r="AK1193" i="79"/>
  <c r="AK1194" i="79"/>
  <c r="AH408" i="79"/>
  <c r="AH409" i="79"/>
  <c r="AH412" i="79"/>
  <c r="AH410" i="79"/>
  <c r="AH407" i="79"/>
  <c r="AH406" i="79"/>
  <c r="AH413" i="79"/>
  <c r="AH411" i="79"/>
  <c r="AG993" i="79"/>
  <c r="AH993" i="79"/>
  <c r="AG408" i="79"/>
  <c r="AG413" i="79"/>
  <c r="AG407" i="79"/>
  <c r="AG412" i="79"/>
  <c r="AG411" i="79"/>
  <c r="AG410" i="79"/>
  <c r="AG409" i="79"/>
  <c r="AG406" i="79"/>
  <c r="AH1387" i="79"/>
  <c r="AH1389" i="79"/>
  <c r="AH1385" i="79"/>
  <c r="AH1386" i="79"/>
  <c r="AH1390" i="79"/>
  <c r="AH1388" i="79"/>
  <c r="AG1389" i="79"/>
  <c r="AG1385" i="79"/>
  <c r="AG1388" i="79"/>
  <c r="AG1387" i="79"/>
  <c r="AG1386" i="79"/>
  <c r="AG1390" i="79"/>
  <c r="E59" i="44"/>
  <c r="AF1675" i="79" s="1"/>
  <c r="E57" i="44"/>
  <c r="E56" i="44"/>
  <c r="E60" i="44"/>
  <c r="AF1702" i="79" s="1"/>
  <c r="E55" i="44"/>
  <c r="E58" i="44"/>
  <c r="AF1648" i="79" s="1"/>
  <c r="D56" i="44"/>
  <c r="D51" i="44"/>
  <c r="D58" i="44"/>
  <c r="AE1648" i="79" s="1"/>
  <c r="D59" i="44"/>
  <c r="AE1675" i="79" s="1"/>
  <c r="D55" i="44"/>
  <c r="D57" i="44"/>
  <c r="D60" i="44"/>
  <c r="AE1702" i="79" s="1"/>
  <c r="D52" i="44"/>
  <c r="E50" i="44"/>
  <c r="E46" i="44"/>
  <c r="D50" i="44"/>
  <c r="D46" i="44"/>
  <c r="AH1582" i="79"/>
  <c r="AH1583" i="79"/>
  <c r="AH1581" i="79"/>
  <c r="AH1580" i="79"/>
  <c r="AH1584" i="79"/>
  <c r="AH797" i="79"/>
  <c r="AH799" i="79"/>
  <c r="AH805" i="79"/>
  <c r="AH804" i="79"/>
  <c r="AH798" i="79"/>
  <c r="AH800" i="79"/>
  <c r="AH801" i="79"/>
  <c r="AH803" i="79"/>
  <c r="AH802" i="79"/>
  <c r="AH997" i="79"/>
  <c r="AH994" i="79"/>
  <c r="AH998" i="79"/>
  <c r="AH995" i="79"/>
  <c r="AH999" i="79"/>
  <c r="AH1000" i="79"/>
  <c r="AH996" i="79"/>
  <c r="AH1171" i="79"/>
  <c r="AH1189" i="79"/>
  <c r="AH1193" i="79"/>
  <c r="AH1194" i="79"/>
  <c r="AH1192" i="79"/>
  <c r="AH1191" i="79"/>
  <c r="AH1195" i="79"/>
  <c r="AH1190" i="79"/>
  <c r="G58" i="44"/>
  <c r="G59" i="44"/>
  <c r="G57" i="44"/>
  <c r="G55" i="44"/>
  <c r="G56" i="44"/>
  <c r="G60" i="44"/>
  <c r="G50" i="44"/>
  <c r="G46" i="44"/>
  <c r="F56" i="44"/>
  <c r="F57" i="44"/>
  <c r="F60" i="44"/>
  <c r="F55" i="44"/>
  <c r="F58" i="44"/>
  <c r="F59" i="44"/>
  <c r="F50" i="44"/>
  <c r="F46" i="44"/>
  <c r="AG608" i="79"/>
  <c r="AG606" i="79"/>
  <c r="AG605" i="79"/>
  <c r="AG607" i="79"/>
  <c r="AG1171" i="79"/>
  <c r="AG1189" i="79"/>
  <c r="AQ265" i="46"/>
  <c r="AQ283" i="46"/>
  <c r="AQ287" i="46"/>
  <c r="AQ285" i="46"/>
  <c r="AQ289" i="46"/>
  <c r="AQ284" i="46"/>
  <c r="AQ288" i="46"/>
  <c r="AQ286" i="46"/>
  <c r="AQ282" i="46"/>
  <c r="AH1366" i="79"/>
  <c r="AK1560" i="79"/>
  <c r="AH1560" i="79"/>
  <c r="AO421" i="46"/>
  <c r="AO417" i="46"/>
  <c r="AO423" i="46"/>
  <c r="AO419" i="46"/>
  <c r="AO422" i="46"/>
  <c r="AO418" i="46"/>
  <c r="AO425" i="46"/>
  <c r="AO420" i="46"/>
  <c r="AQ412" i="46"/>
  <c r="AQ419" i="46"/>
  <c r="AQ423" i="46"/>
  <c r="AQ421" i="46"/>
  <c r="AQ420" i="46"/>
  <c r="AQ425" i="46"/>
  <c r="AQ422" i="46"/>
  <c r="AQ418" i="46"/>
  <c r="AE1366" i="79"/>
  <c r="AJ1366" i="79"/>
  <c r="AF1366" i="79"/>
  <c r="AO265" i="46"/>
  <c r="AO289" i="46"/>
  <c r="AO285" i="46"/>
  <c r="AO281" i="46"/>
  <c r="AO287" i="46"/>
  <c r="AO283" i="46"/>
  <c r="AO286" i="46"/>
  <c r="AO282" i="46"/>
  <c r="AO288" i="46"/>
  <c r="AO284" i="46"/>
  <c r="AO275" i="46"/>
  <c r="AG1584" i="79"/>
  <c r="AG1583" i="79"/>
  <c r="AG1580" i="79"/>
  <c r="AG1581" i="79"/>
  <c r="AG1560" i="79"/>
  <c r="AG1582" i="79"/>
  <c r="AK1366"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66" i="79"/>
  <c r="AI1560" i="79"/>
  <c r="AG1190" i="79"/>
  <c r="AG1193" i="79"/>
  <c r="AG1191" i="79"/>
  <c r="AG1192" i="79"/>
  <c r="AG1194" i="79"/>
  <c r="AG1195" i="79"/>
  <c r="AG1366" i="79"/>
  <c r="AJ1560" i="79"/>
  <c r="AK405" i="79"/>
  <c r="AK404" i="79"/>
  <c r="AK403" i="79"/>
  <c r="AJ213" i="79"/>
  <c r="AJ217" i="79"/>
  <c r="AJ221" i="79"/>
  <c r="AJ212" i="79"/>
  <c r="AJ216" i="79"/>
  <c r="AJ220" i="79"/>
  <c r="AJ218" i="79"/>
  <c r="AJ211" i="79"/>
  <c r="AJ219" i="79"/>
  <c r="AJ214" i="79"/>
  <c r="AJ222" i="79"/>
  <c r="AJ215" i="79"/>
  <c r="AG805" i="79"/>
  <c r="AG801" i="79"/>
  <c r="AG797" i="79"/>
  <c r="AG804" i="79"/>
  <c r="AG800" i="79"/>
  <c r="AG798" i="79"/>
  <c r="AG803" i="79"/>
  <c r="AG802" i="79"/>
  <c r="AG799" i="79"/>
  <c r="AH211" i="79"/>
  <c r="AH215" i="79"/>
  <c r="AH219" i="79"/>
  <c r="AH214" i="79"/>
  <c r="AH218" i="79"/>
  <c r="AH222" i="79"/>
  <c r="AH216" i="79"/>
  <c r="AH217" i="79"/>
  <c r="AH212" i="79"/>
  <c r="AH220" i="79"/>
  <c r="AH213" i="79"/>
  <c r="AH221" i="79"/>
  <c r="AJ404" i="79"/>
  <c r="AJ403" i="79"/>
  <c r="AJ405" i="79"/>
  <c r="AI212" i="79"/>
  <c r="AI216" i="79"/>
  <c r="AI220" i="79"/>
  <c r="AI211" i="79"/>
  <c r="AI215" i="79"/>
  <c r="AI219" i="79"/>
  <c r="AI213" i="79"/>
  <c r="AI221" i="79"/>
  <c r="AI214" i="79"/>
  <c r="AI222" i="79"/>
  <c r="AI217" i="79"/>
  <c r="AI218" i="79"/>
  <c r="AG1000" i="79"/>
  <c r="AG996" i="79"/>
  <c r="AG999" i="79"/>
  <c r="AG995" i="79"/>
  <c r="AG998" i="79"/>
  <c r="AG997" i="79"/>
  <c r="AG994" i="79"/>
  <c r="AI403" i="79"/>
  <c r="AI404" i="79"/>
  <c r="AI405" i="79"/>
  <c r="AH405" i="79"/>
  <c r="AH403" i="79"/>
  <c r="AH404" i="79"/>
  <c r="AG222" i="79"/>
  <c r="AG218" i="79"/>
  <c r="AG213" i="79"/>
  <c r="AG221" i="79"/>
  <c r="AG217" i="79"/>
  <c r="AG212" i="79"/>
  <c r="AG219" i="79"/>
  <c r="AG215" i="79"/>
  <c r="AG216" i="79"/>
  <c r="AG214" i="79"/>
  <c r="AG220" i="79"/>
  <c r="AG211" i="79"/>
  <c r="AK214" i="79"/>
  <c r="AK218" i="79"/>
  <c r="AK222" i="79"/>
  <c r="AK213" i="79"/>
  <c r="AK217" i="79"/>
  <c r="AK221" i="79"/>
  <c r="AK215" i="79"/>
  <c r="AK216" i="79"/>
  <c r="AK211" i="79"/>
  <c r="AK219" i="79"/>
  <c r="AK212" i="79"/>
  <c r="AK220" i="79"/>
  <c r="AM401" i="46"/>
  <c r="AN401" i="46"/>
  <c r="AN265" i="46"/>
  <c r="AM265" i="46"/>
  <c r="AE198" i="79"/>
  <c r="AF198"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9" i="79"/>
  <c r="AH781" i="79"/>
  <c r="AJ588" i="79"/>
  <c r="AI389" i="79"/>
  <c r="AH588" i="79"/>
  <c r="AG588" i="79"/>
  <c r="AJ389" i="79"/>
  <c r="AI588" i="79"/>
  <c r="AK389" i="79"/>
  <c r="AK588" i="79"/>
  <c r="AJ781" i="79"/>
  <c r="AG389" i="79"/>
  <c r="AG405" i="79"/>
  <c r="AG404" i="79"/>
  <c r="AH198" i="79"/>
  <c r="AG198" i="79"/>
  <c r="AJ198" i="79"/>
  <c r="AI198" i="79"/>
  <c r="AI781" i="79"/>
  <c r="AK198" i="79"/>
  <c r="AK781"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69" i="79" l="1"/>
  <c r="AF1597" i="79"/>
  <c r="AF1704" i="79"/>
  <c r="AF1707" i="79" s="1"/>
  <c r="AF1563" i="79"/>
  <c r="AF1573" i="79" s="1"/>
  <c r="AF784" i="79"/>
  <c r="AF1174" i="79"/>
  <c r="AF1650" i="79"/>
  <c r="AF979" i="79"/>
  <c r="AF1677" i="79"/>
  <c r="AE1650" i="79"/>
  <c r="AE1597" i="79"/>
  <c r="AE979" i="79"/>
  <c r="AE784" i="79"/>
  <c r="AE1677" i="79"/>
  <c r="AE1174" i="79"/>
  <c r="AE1704" i="79"/>
  <c r="AE1707" i="79" s="1"/>
  <c r="AE1563" i="79"/>
  <c r="AE1369" i="79"/>
  <c r="AN1650" i="79"/>
  <c r="AN1623" i="79"/>
  <c r="AQ1623" i="79"/>
  <c r="AL1623" i="79"/>
  <c r="AL1650" i="79"/>
  <c r="AR1623" i="79"/>
  <c r="AO1623" i="79"/>
  <c r="AO1597" i="79"/>
  <c r="AP1650" i="79"/>
  <c r="AM1704" i="79"/>
  <c r="AM1707" i="79" s="1"/>
  <c r="AN1563" i="79"/>
  <c r="AN1573" i="79" s="1"/>
  <c r="AQ1650" i="79"/>
  <c r="AL1597" i="79"/>
  <c r="AR1650" i="79"/>
  <c r="AO1650" i="79"/>
  <c r="AP1704" i="79"/>
  <c r="AP1707" i="79" s="1"/>
  <c r="AM1677" i="79"/>
  <c r="AN1704" i="79"/>
  <c r="AN1707" i="79" s="1"/>
  <c r="AQ1597" i="79"/>
  <c r="AQ1677" i="79"/>
  <c r="AL1677" i="79"/>
  <c r="AR1597" i="79"/>
  <c r="AR1563" i="79"/>
  <c r="AR1573" i="79" s="1"/>
  <c r="AO1677" i="79"/>
  <c r="AP1563" i="79"/>
  <c r="AP1573" i="79" s="1"/>
  <c r="AP1597" i="79"/>
  <c r="AM1563" i="79"/>
  <c r="AM1573" i="79" s="1"/>
  <c r="AQ1563" i="79"/>
  <c r="AQ1573" i="79" s="1"/>
  <c r="AR1677" i="79"/>
  <c r="AP1623" i="79"/>
  <c r="AM1597" i="79"/>
  <c r="AN1597" i="79"/>
  <c r="AL1704" i="79"/>
  <c r="AL1707" i="79" s="1"/>
  <c r="AP1677" i="79"/>
  <c r="AM1650" i="79"/>
  <c r="AM1623" i="79"/>
  <c r="AO1704" i="79"/>
  <c r="AO1707" i="79" s="1"/>
  <c r="AN1677" i="79"/>
  <c r="AR1704" i="79"/>
  <c r="AR1707" i="79" s="1"/>
  <c r="AQ1704" i="79"/>
  <c r="AQ1707" i="79" s="1"/>
  <c r="AO1563" i="79"/>
  <c r="AO1573" i="79" s="1"/>
  <c r="AL1563" i="79"/>
  <c r="AL1573" i="79" s="1"/>
  <c r="AI1704" i="79"/>
  <c r="AI1707" i="79" s="1"/>
  <c r="AK1623" i="79"/>
  <c r="AK1650" i="79"/>
  <c r="AH1650" i="79"/>
  <c r="AG1563" i="79"/>
  <c r="AG1573" i="79" s="1"/>
  <c r="AG1704" i="79"/>
  <c r="AG1707" i="79" s="1"/>
  <c r="AJ1623" i="79"/>
  <c r="AI1597" i="79"/>
  <c r="AH1623" i="79"/>
  <c r="AK1563" i="79"/>
  <c r="AK1573" i="79" s="1"/>
  <c r="AK1704" i="79"/>
  <c r="AK1707" i="79" s="1"/>
  <c r="AH1677" i="79"/>
  <c r="AF1623" i="79"/>
  <c r="AI1623" i="79"/>
  <c r="AK1677" i="79"/>
  <c r="AH1563" i="79"/>
  <c r="AH1573" i="79" s="1"/>
  <c r="AH1597" i="79"/>
  <c r="AG1623" i="79"/>
  <c r="AG1597" i="79"/>
  <c r="AJ1597" i="79"/>
  <c r="AJ1563" i="79"/>
  <c r="AJ1573" i="79" s="1"/>
  <c r="AE1623" i="79"/>
  <c r="AE1628" i="79" s="1"/>
  <c r="AI1563" i="79"/>
  <c r="AI1573" i="79" s="1"/>
  <c r="AK1597" i="79"/>
  <c r="AH1704" i="79"/>
  <c r="AH1707" i="79" s="1"/>
  <c r="AG1677" i="79"/>
  <c r="AJ1650" i="79"/>
  <c r="AJ1677" i="79"/>
  <c r="AI1650" i="79"/>
  <c r="AI1677" i="79"/>
  <c r="AG1650" i="79"/>
  <c r="AJ1704" i="79"/>
  <c r="AJ1707" i="79" s="1"/>
  <c r="L17" i="45"/>
  <c r="U60" i="46"/>
  <c r="U57" i="46"/>
  <c r="AF1376" i="79" l="1"/>
  <c r="AF1373" i="79"/>
  <c r="AF1377" i="79"/>
  <c r="AF1372" i="79"/>
  <c r="AF1378" i="79"/>
  <c r="AF1375" i="79"/>
  <c r="AF1374" i="79"/>
  <c r="AQ148" i="46"/>
  <c r="AQ142" i="46"/>
  <c r="AQ137" i="46"/>
  <c r="AQ150" i="46"/>
  <c r="AI1705" i="79" s="1"/>
  <c r="AQ135" i="46"/>
  <c r="AQ145" i="46"/>
  <c r="AI1564" i="79" s="1"/>
  <c r="AQ144" i="46"/>
  <c r="AQ139" i="46"/>
  <c r="AQ138" i="46"/>
  <c r="AQ149" i="46"/>
  <c r="AQ143" i="46"/>
  <c r="AQ146" i="46"/>
  <c r="AI1598" i="79" s="1"/>
  <c r="AQ147" i="46"/>
  <c r="AI1624" i="79" s="1"/>
  <c r="AQ140" i="46"/>
  <c r="AQ136" i="46"/>
  <c r="AQ141" i="46"/>
  <c r="AE1568" i="79"/>
  <c r="AE1573" i="79"/>
  <c r="AP147" i="46"/>
  <c r="AH1624" i="79" s="1"/>
  <c r="AP148" i="46"/>
  <c r="AH1651" i="79" s="1"/>
  <c r="AP141" i="46"/>
  <c r="AP150" i="46"/>
  <c r="AH1705" i="79" s="1"/>
  <c r="AO147" i="46"/>
  <c r="AG1624" i="79" s="1"/>
  <c r="AO140" i="46"/>
  <c r="AO141" i="46"/>
  <c r="AO146" i="46"/>
  <c r="AG1598" i="79" s="1"/>
  <c r="AP137" i="46"/>
  <c r="AO136" i="46"/>
  <c r="AO142" i="46"/>
  <c r="AP135" i="46"/>
  <c r="AP136" i="46"/>
  <c r="AP138" i="46"/>
  <c r="AP145" i="46"/>
  <c r="AO135" i="46"/>
  <c r="AO138" i="46"/>
  <c r="AO144" i="46"/>
  <c r="AO145" i="46"/>
  <c r="AG1564" i="79" s="1"/>
  <c r="AP143" i="46"/>
  <c r="AP142" i="46"/>
  <c r="AO137" i="46"/>
  <c r="AP139" i="46"/>
  <c r="AP140" i="46"/>
  <c r="AP146" i="46"/>
  <c r="AP149" i="46"/>
  <c r="AH1678" i="79" s="1"/>
  <c r="AO139" i="46"/>
  <c r="AO149" i="46"/>
  <c r="AG1678" i="79" s="1"/>
  <c r="AO148" i="46"/>
  <c r="AG1651" i="79" s="1"/>
  <c r="AO150" i="46"/>
  <c r="AG1705" i="79" s="1"/>
  <c r="AO127" i="46"/>
  <c r="AP144" i="46"/>
  <c r="AO143" i="46"/>
  <c r="AG1706" i="79"/>
  <c r="AG1714" i="79"/>
  <c r="AG1711" i="79"/>
  <c r="AG1715" i="79"/>
  <c r="AG1708" i="79"/>
  <c r="AG1712" i="79"/>
  <c r="AG1716" i="79"/>
  <c r="AG1713" i="79"/>
  <c r="AG1709" i="79"/>
  <c r="AM1627" i="79"/>
  <c r="AM1631" i="79"/>
  <c r="AM1624" i="79"/>
  <c r="AM1625" i="79"/>
  <c r="AM1633" i="79"/>
  <c r="AM1628" i="79"/>
  <c r="AM1632" i="79"/>
  <c r="AM1635" i="79"/>
  <c r="AM1630" i="79"/>
  <c r="AM1634" i="79"/>
  <c r="AM1626" i="79"/>
  <c r="AQ1567" i="79"/>
  <c r="AQ1571" i="79"/>
  <c r="AQ1574" i="79"/>
  <c r="AQ1564" i="79"/>
  <c r="AQ1565" i="79"/>
  <c r="AQ1575" i="79"/>
  <c r="AQ1570" i="79"/>
  <c r="AQ1566" i="79"/>
  <c r="AQ1568" i="79"/>
  <c r="AQ1572" i="79"/>
  <c r="AP1705" i="79"/>
  <c r="AP1709" i="79"/>
  <c r="AP1713" i="79"/>
  <c r="AP1706" i="79"/>
  <c r="AP1714" i="79"/>
  <c r="AP1711" i="79"/>
  <c r="AP1715" i="79"/>
  <c r="AP1712" i="79"/>
  <c r="AP1716" i="79"/>
  <c r="AP1708" i="79"/>
  <c r="AO1599" i="79"/>
  <c r="AO1607" i="79"/>
  <c r="AO1600" i="79"/>
  <c r="AO1604" i="79"/>
  <c r="AO1608" i="79"/>
  <c r="AO1601" i="79"/>
  <c r="AO1605" i="79"/>
  <c r="AO1609" i="79"/>
  <c r="AO1602" i="79"/>
  <c r="AO1606" i="79"/>
  <c r="AO1598" i="79"/>
  <c r="AF1680" i="79"/>
  <c r="AF1684" i="79"/>
  <c r="AF1688" i="79"/>
  <c r="AF1678" i="79"/>
  <c r="AF1682" i="79"/>
  <c r="AF1686" i="79"/>
  <c r="AF1689" i="79"/>
  <c r="AF1679" i="79"/>
  <c r="AF1681" i="79"/>
  <c r="AF1685" i="79"/>
  <c r="AF1683" i="79"/>
  <c r="AF1687" i="79"/>
  <c r="AF1177" i="79"/>
  <c r="AF1181" i="79"/>
  <c r="AF1178" i="79"/>
  <c r="AF1182" i="79"/>
  <c r="AF1175" i="79"/>
  <c r="AF1179" i="79"/>
  <c r="AF1183" i="79"/>
  <c r="AF1180" i="79"/>
  <c r="AF1184" i="79"/>
  <c r="AF1176" i="79"/>
  <c r="AI1654" i="79"/>
  <c r="AI1652" i="79"/>
  <c r="AI1651" i="79"/>
  <c r="AI1655" i="79"/>
  <c r="AI1659" i="79"/>
  <c r="AI1653" i="79"/>
  <c r="AI1660" i="79"/>
  <c r="AI1657" i="79"/>
  <c r="AI1661" i="79"/>
  <c r="AI1658" i="79"/>
  <c r="AI1662" i="79"/>
  <c r="AH1709" i="79"/>
  <c r="AH1713" i="79"/>
  <c r="AH1706" i="79"/>
  <c r="AH1714" i="79"/>
  <c r="AH1711" i="79"/>
  <c r="AH1715" i="79"/>
  <c r="AH1708" i="79"/>
  <c r="AH1712" i="79"/>
  <c r="AH1716" i="79"/>
  <c r="AJ1566" i="79"/>
  <c r="AJ1570" i="79"/>
  <c r="AJ1567" i="79"/>
  <c r="AJ1564" i="79"/>
  <c r="AJ1568" i="79"/>
  <c r="AJ1572" i="79"/>
  <c r="AJ1575" i="79"/>
  <c r="AJ1571" i="79"/>
  <c r="AJ1565" i="79"/>
  <c r="AJ1574" i="79"/>
  <c r="AH1598" i="79"/>
  <c r="AH1602" i="79"/>
  <c r="AH1606" i="79"/>
  <c r="AH1599" i="79"/>
  <c r="AH1607" i="79"/>
  <c r="AH1600" i="79"/>
  <c r="AH1604" i="79"/>
  <c r="AH1608" i="79"/>
  <c r="AH1605" i="79"/>
  <c r="AH1609" i="79"/>
  <c r="AH1601" i="79"/>
  <c r="AF1626" i="79"/>
  <c r="AF1630" i="79"/>
  <c r="AF1624" i="79"/>
  <c r="AF1628" i="79"/>
  <c r="AF1632" i="79"/>
  <c r="AF1634" i="79"/>
  <c r="AF1635" i="79"/>
  <c r="AF1625" i="79"/>
  <c r="AF1627" i="79"/>
  <c r="AF1631" i="79"/>
  <c r="AF1633" i="79"/>
  <c r="AF1629" i="79"/>
  <c r="AH1628" i="79"/>
  <c r="AH1632" i="79"/>
  <c r="AH1625" i="79"/>
  <c r="AH1626" i="79"/>
  <c r="AH1630" i="79"/>
  <c r="AH1633" i="79"/>
  <c r="AH1634" i="79"/>
  <c r="AH1627" i="79"/>
  <c r="AH1631" i="79"/>
  <c r="AH1635" i="79"/>
  <c r="AG1565" i="79"/>
  <c r="AG1566" i="79"/>
  <c r="AG1567" i="79"/>
  <c r="AG1571" i="79"/>
  <c r="AG1574" i="79"/>
  <c r="AG1570" i="79"/>
  <c r="AG1572" i="79"/>
  <c r="AG1568" i="79"/>
  <c r="AG1575" i="79"/>
  <c r="AI1708" i="79"/>
  <c r="AI1712" i="79"/>
  <c r="AI1716" i="79"/>
  <c r="AI1709" i="79"/>
  <c r="AI1713" i="79"/>
  <c r="AI1706" i="79"/>
  <c r="AI1714" i="79"/>
  <c r="AI1715" i="79"/>
  <c r="AI1711" i="79"/>
  <c r="AR1711" i="79"/>
  <c r="AR1715" i="79"/>
  <c r="AR1708" i="79"/>
  <c r="AR1712" i="79"/>
  <c r="AR1716" i="79"/>
  <c r="AR1705" i="79"/>
  <c r="AR1709" i="79"/>
  <c r="AR1713" i="79"/>
  <c r="AR1706" i="79"/>
  <c r="AR1714" i="79"/>
  <c r="AM1654" i="79"/>
  <c r="AM1652" i="79"/>
  <c r="AM1655" i="79"/>
  <c r="AM1659" i="79"/>
  <c r="AM1660" i="79"/>
  <c r="AM1651" i="79"/>
  <c r="AM1657" i="79"/>
  <c r="AM1661" i="79"/>
  <c r="AM1658" i="79"/>
  <c r="AM1653" i="79"/>
  <c r="AM1662" i="79"/>
  <c r="AM1601" i="79"/>
  <c r="AM1605" i="79"/>
  <c r="AM1609" i="79"/>
  <c r="AM1598" i="79"/>
  <c r="AM1602" i="79"/>
  <c r="AM1606" i="79"/>
  <c r="AM1599" i="79"/>
  <c r="AM1607" i="79"/>
  <c r="AM1608" i="79"/>
  <c r="AM1600" i="79"/>
  <c r="AM1604" i="79"/>
  <c r="AM1567" i="79"/>
  <c r="AM1571" i="79"/>
  <c r="AM1574" i="79"/>
  <c r="AM1564" i="79"/>
  <c r="AM1565" i="79"/>
  <c r="AM1568" i="79"/>
  <c r="AM1572" i="79"/>
  <c r="AM1566" i="79"/>
  <c r="AM1575" i="79"/>
  <c r="AM1570" i="79"/>
  <c r="AR1566" i="79"/>
  <c r="AR1570" i="79"/>
  <c r="AR1567" i="79"/>
  <c r="AR1564" i="79"/>
  <c r="AR1568" i="79"/>
  <c r="AR1572" i="79"/>
  <c r="AR1575" i="79"/>
  <c r="AR1571" i="79"/>
  <c r="AR1574" i="79"/>
  <c r="AR1565" i="79"/>
  <c r="AQ1601" i="79"/>
  <c r="AQ1605" i="79"/>
  <c r="AQ1609" i="79"/>
  <c r="AQ1598" i="79"/>
  <c r="AQ1602" i="79"/>
  <c r="AQ1606" i="79"/>
  <c r="AQ1599" i="79"/>
  <c r="AQ1607" i="79"/>
  <c r="AQ1604" i="79"/>
  <c r="AQ1608" i="79"/>
  <c r="AQ1600" i="79"/>
  <c r="AO1652" i="79"/>
  <c r="AO1654" i="79"/>
  <c r="AO1653" i="79"/>
  <c r="AO1657" i="79"/>
  <c r="AO1661" i="79"/>
  <c r="AO1658" i="79"/>
  <c r="AO1662" i="79"/>
  <c r="AO1655" i="79"/>
  <c r="AO1659" i="79"/>
  <c r="AO1651" i="79"/>
  <c r="AO1660" i="79"/>
  <c r="AN1566" i="79"/>
  <c r="AN1570" i="79"/>
  <c r="AN1567" i="79"/>
  <c r="AN1564" i="79"/>
  <c r="AN1568" i="79"/>
  <c r="AN1572" i="79"/>
  <c r="AN1575" i="79"/>
  <c r="AN1574" i="79"/>
  <c r="AN1565" i="79"/>
  <c r="AN1571" i="79"/>
  <c r="AO1625" i="79"/>
  <c r="AO1627" i="79"/>
  <c r="AO1631" i="79"/>
  <c r="AO1626" i="79"/>
  <c r="AO1630" i="79"/>
  <c r="AO1633" i="79"/>
  <c r="AO1624" i="79"/>
  <c r="AO1628" i="79"/>
  <c r="AO1632" i="79"/>
  <c r="AO1634" i="79"/>
  <c r="AO1635" i="79"/>
  <c r="AQ1627" i="79"/>
  <c r="AQ1631" i="79"/>
  <c r="AQ1624" i="79"/>
  <c r="AQ1625" i="79"/>
  <c r="AQ1635" i="79"/>
  <c r="AQ1626" i="79"/>
  <c r="AQ1630" i="79"/>
  <c r="AQ1628" i="79"/>
  <c r="AQ1632" i="79"/>
  <c r="AQ1633" i="79"/>
  <c r="AQ1634" i="79"/>
  <c r="AF788" i="79"/>
  <c r="AF792" i="79"/>
  <c r="AF785" i="79"/>
  <c r="AF789" i="79"/>
  <c r="AF786" i="79"/>
  <c r="AF790" i="79"/>
  <c r="AF791" i="79"/>
  <c r="AF787" i="79"/>
  <c r="AF1600" i="79"/>
  <c r="AF1604" i="79"/>
  <c r="AF1608" i="79"/>
  <c r="AF1601" i="79"/>
  <c r="AF1605" i="79"/>
  <c r="AF1609" i="79"/>
  <c r="AF1598" i="79"/>
  <c r="AF1602" i="79"/>
  <c r="AF1606" i="79"/>
  <c r="AF1599" i="79"/>
  <c r="AF1603" i="79"/>
  <c r="AF1607" i="79"/>
  <c r="AI1681" i="79"/>
  <c r="AI1685" i="79"/>
  <c r="AI1689" i="79"/>
  <c r="AI1678" i="79"/>
  <c r="AI1679" i="79"/>
  <c r="AI1687" i="79"/>
  <c r="AI1680" i="79"/>
  <c r="AI1684" i="79"/>
  <c r="AI1682" i="79"/>
  <c r="AI1686" i="79"/>
  <c r="AI1688" i="79"/>
  <c r="AI1627" i="79"/>
  <c r="AI1631" i="79"/>
  <c r="AI1625" i="79"/>
  <c r="AI1633" i="79"/>
  <c r="AI1635" i="79"/>
  <c r="AI1626" i="79"/>
  <c r="AI1630" i="79"/>
  <c r="AI1628" i="79"/>
  <c r="AI1632" i="79"/>
  <c r="AI1634" i="79"/>
  <c r="AK1625" i="79"/>
  <c r="AK1633" i="79"/>
  <c r="AK1627" i="79"/>
  <c r="AK1631" i="79"/>
  <c r="AK1624" i="79"/>
  <c r="AK1634" i="79"/>
  <c r="AK1626" i="79"/>
  <c r="AK1630" i="79"/>
  <c r="AK1635" i="79"/>
  <c r="AK1628" i="79"/>
  <c r="AK1632" i="79"/>
  <c r="AO1679" i="79"/>
  <c r="AO1687" i="79"/>
  <c r="AO1681" i="79"/>
  <c r="AO1685" i="79"/>
  <c r="AO1689" i="79"/>
  <c r="AO1678" i="79"/>
  <c r="AO1680" i="79"/>
  <c r="AO1684" i="79"/>
  <c r="AO1682" i="79"/>
  <c r="AO1686" i="79"/>
  <c r="AO1688" i="79"/>
  <c r="AL1624" i="79"/>
  <c r="AL1628" i="79"/>
  <c r="AL1632" i="79"/>
  <c r="AL1626" i="79"/>
  <c r="AL1630" i="79"/>
  <c r="AL1625" i="79"/>
  <c r="AL1627" i="79"/>
  <c r="AL1631" i="79"/>
  <c r="AL1633" i="79"/>
  <c r="AL1634" i="79"/>
  <c r="AL1635" i="79"/>
  <c r="AJ1680" i="79"/>
  <c r="AJ1684" i="79"/>
  <c r="AJ1688" i="79"/>
  <c r="AJ1678" i="79"/>
  <c r="AJ1682" i="79"/>
  <c r="AJ1686" i="79"/>
  <c r="AJ1681" i="79"/>
  <c r="AJ1685" i="79"/>
  <c r="AJ1687" i="79"/>
  <c r="AJ1679" i="79"/>
  <c r="AJ1689" i="79"/>
  <c r="AJ1600" i="79"/>
  <c r="AJ1604" i="79"/>
  <c r="AJ1608" i="79"/>
  <c r="AJ1601" i="79"/>
  <c r="AJ1605" i="79"/>
  <c r="AJ1609" i="79"/>
  <c r="AJ1598" i="79"/>
  <c r="AJ1602" i="79"/>
  <c r="AJ1606" i="79"/>
  <c r="AJ1607" i="79"/>
  <c r="AJ1599" i="79"/>
  <c r="AI1601" i="79"/>
  <c r="AI1605" i="79"/>
  <c r="AI1609" i="79"/>
  <c r="AI1602" i="79"/>
  <c r="AI1606" i="79"/>
  <c r="AI1599" i="79"/>
  <c r="AI1607" i="79"/>
  <c r="AI1600" i="79"/>
  <c r="AI1604" i="79"/>
  <c r="AI1608" i="79"/>
  <c r="AL1564" i="79"/>
  <c r="AL1568" i="79"/>
  <c r="AL1572" i="79"/>
  <c r="AL1575" i="79"/>
  <c r="AL1565" i="79"/>
  <c r="AL1566" i="79"/>
  <c r="AL1570" i="79"/>
  <c r="AL1567" i="79"/>
  <c r="AL1571" i="79"/>
  <c r="AL1574" i="79"/>
  <c r="AN1680" i="79"/>
  <c r="AN1684" i="79"/>
  <c r="AN1688" i="79"/>
  <c r="AN1678" i="79"/>
  <c r="AN1682" i="79"/>
  <c r="AN1686" i="79"/>
  <c r="AN1689" i="79"/>
  <c r="AN1681" i="79"/>
  <c r="AN1685" i="79"/>
  <c r="AN1679" i="79"/>
  <c r="AN1687" i="79"/>
  <c r="AP1678" i="79"/>
  <c r="AP1682" i="79"/>
  <c r="AP1686" i="79"/>
  <c r="AP1679" i="79"/>
  <c r="AP1680" i="79"/>
  <c r="AP1684" i="79"/>
  <c r="AP1688" i="79"/>
  <c r="AP1687" i="79"/>
  <c r="AP1689" i="79"/>
  <c r="AP1685" i="79"/>
  <c r="AP1681" i="79"/>
  <c r="AP1624" i="79"/>
  <c r="AP1628" i="79"/>
  <c r="AP1632" i="79"/>
  <c r="AP1626" i="79"/>
  <c r="AP1630" i="79"/>
  <c r="AP1633" i="79"/>
  <c r="AP1625" i="79"/>
  <c r="AP1634" i="79"/>
  <c r="AP1635" i="79"/>
  <c r="AP1627" i="79"/>
  <c r="AP1631" i="79"/>
  <c r="AP1598" i="79"/>
  <c r="AP1602" i="79"/>
  <c r="AP1606" i="79"/>
  <c r="AP1599" i="79"/>
  <c r="AP1607" i="79"/>
  <c r="AP1600" i="79"/>
  <c r="AP1604" i="79"/>
  <c r="AP1608" i="79"/>
  <c r="AP1609" i="79"/>
  <c r="AP1601" i="79"/>
  <c r="AP1605" i="79"/>
  <c r="AR1600" i="79"/>
  <c r="AR1604" i="79"/>
  <c r="AR1608" i="79"/>
  <c r="AR1601" i="79"/>
  <c r="AR1605" i="79"/>
  <c r="AR1609" i="79"/>
  <c r="AR1598" i="79"/>
  <c r="AR1602" i="79"/>
  <c r="AR1606" i="79"/>
  <c r="AR1607" i="79"/>
  <c r="AR1599" i="79"/>
  <c r="AN1711" i="79"/>
  <c r="AN1715" i="79"/>
  <c r="AN1708" i="79"/>
  <c r="AN1712" i="79"/>
  <c r="AN1716" i="79"/>
  <c r="AN1705" i="79"/>
  <c r="AN1709" i="79"/>
  <c r="AN1713" i="79"/>
  <c r="AN1714" i="79"/>
  <c r="AN1706" i="79"/>
  <c r="AR1653" i="79"/>
  <c r="AR1651" i="79"/>
  <c r="AR1654" i="79"/>
  <c r="AR1658" i="79"/>
  <c r="AR1662" i="79"/>
  <c r="AR1655" i="79"/>
  <c r="AR1659" i="79"/>
  <c r="AR1660" i="79"/>
  <c r="AR1657" i="79"/>
  <c r="AR1661" i="79"/>
  <c r="AR1652" i="79"/>
  <c r="AM1708" i="79"/>
  <c r="AM1712" i="79"/>
  <c r="AM1716" i="79"/>
  <c r="AM1705" i="79"/>
  <c r="AM1709" i="79"/>
  <c r="AM1713" i="79"/>
  <c r="AM1706" i="79"/>
  <c r="AM1714" i="79"/>
  <c r="AM1711" i="79"/>
  <c r="AM1715" i="79"/>
  <c r="AR1626" i="79"/>
  <c r="AR1630" i="79"/>
  <c r="AR1624" i="79"/>
  <c r="AR1628" i="79"/>
  <c r="AR1632" i="79"/>
  <c r="AR1627" i="79"/>
  <c r="AR1631" i="79"/>
  <c r="AR1634" i="79"/>
  <c r="AR1635" i="79"/>
  <c r="AR1625" i="79"/>
  <c r="AR1633" i="79"/>
  <c r="AN1626" i="79"/>
  <c r="AN1630" i="79"/>
  <c r="AN1624" i="79"/>
  <c r="AN1628" i="79"/>
  <c r="AN1632" i="79"/>
  <c r="AN1634" i="79"/>
  <c r="AN1625" i="79"/>
  <c r="AN1635" i="79"/>
  <c r="AN1627" i="79"/>
  <c r="AN1631" i="79"/>
  <c r="AN1633" i="79"/>
  <c r="AE1659" i="79"/>
  <c r="AE1662" i="79"/>
  <c r="AE1658" i="79"/>
  <c r="AE1655" i="79"/>
  <c r="AE1661" i="79"/>
  <c r="AE1657" i="79"/>
  <c r="AE1660" i="79"/>
  <c r="AE1656" i="79"/>
  <c r="AF980" i="79"/>
  <c r="AF984" i="79"/>
  <c r="AF988" i="79"/>
  <c r="AF981" i="79"/>
  <c r="AF985" i="79"/>
  <c r="AF982" i="79"/>
  <c r="AF986" i="79"/>
  <c r="AF987" i="79"/>
  <c r="AF983" i="79"/>
  <c r="AF1566" i="79"/>
  <c r="AF1570" i="79"/>
  <c r="AF1567" i="79"/>
  <c r="AF1564" i="79"/>
  <c r="AF1568" i="79"/>
  <c r="AF1572" i="79"/>
  <c r="AF1575" i="79"/>
  <c r="AF1565" i="79"/>
  <c r="AF1574" i="79"/>
  <c r="AF1571" i="79"/>
  <c r="AF1569" i="79"/>
  <c r="AF1371" i="79"/>
  <c r="AF1379" i="79"/>
  <c r="AF1370" i="79"/>
  <c r="AF1380" i="79"/>
  <c r="AG1679" i="79"/>
  <c r="AG1687" i="79"/>
  <c r="AG1680" i="79"/>
  <c r="AG1681" i="79"/>
  <c r="AG1685" i="79"/>
  <c r="AG1689" i="79"/>
  <c r="AG1684" i="79"/>
  <c r="AG1682" i="79"/>
  <c r="AG1686" i="79"/>
  <c r="AG1688" i="79"/>
  <c r="AG1625" i="79"/>
  <c r="AG1633" i="79"/>
  <c r="AG1627" i="79"/>
  <c r="AG1631" i="79"/>
  <c r="AG1626" i="79"/>
  <c r="AG1630" i="79"/>
  <c r="AG1628" i="79"/>
  <c r="AG1632" i="79"/>
  <c r="AG1634" i="79"/>
  <c r="AG1635" i="79"/>
  <c r="AK1565" i="79"/>
  <c r="AK1566" i="79"/>
  <c r="AK1567" i="79"/>
  <c r="AK1571" i="79"/>
  <c r="AK1574" i="79"/>
  <c r="AK1575" i="79"/>
  <c r="AK1564" i="79"/>
  <c r="AK1570" i="79"/>
  <c r="AK1572" i="79"/>
  <c r="AK1568" i="79"/>
  <c r="AQ1708" i="79"/>
  <c r="AQ1712" i="79"/>
  <c r="AQ1716" i="79"/>
  <c r="AQ1705" i="79"/>
  <c r="AQ1709" i="79"/>
  <c r="AQ1713" i="79"/>
  <c r="AQ1706" i="79"/>
  <c r="AQ1714" i="79"/>
  <c r="AQ1711" i="79"/>
  <c r="AQ1715" i="79"/>
  <c r="AN1600" i="79"/>
  <c r="AN1604" i="79"/>
  <c r="AN1608" i="79"/>
  <c r="AN1601" i="79"/>
  <c r="AN1605" i="79"/>
  <c r="AN1609" i="79"/>
  <c r="AN1598" i="79"/>
  <c r="AN1602" i="79"/>
  <c r="AN1606" i="79"/>
  <c r="AN1607" i="79"/>
  <c r="AN1599" i="79"/>
  <c r="AQ1681" i="79"/>
  <c r="AQ1685" i="79"/>
  <c r="AQ1689" i="79"/>
  <c r="AQ1678" i="79"/>
  <c r="AQ1679" i="79"/>
  <c r="AQ1687" i="79"/>
  <c r="AQ1680" i="79"/>
  <c r="AQ1684" i="79"/>
  <c r="AQ1682" i="79"/>
  <c r="AQ1686" i="79"/>
  <c r="AQ1688" i="79"/>
  <c r="AQ1654" i="79"/>
  <c r="AQ1652" i="79"/>
  <c r="AQ1651" i="79"/>
  <c r="AQ1655" i="79"/>
  <c r="AQ1659" i="79"/>
  <c r="AQ1653" i="79"/>
  <c r="AQ1660" i="79"/>
  <c r="AQ1657" i="79"/>
  <c r="AQ1661" i="79"/>
  <c r="AQ1662" i="79"/>
  <c r="AQ1658" i="79"/>
  <c r="AJ1711" i="79"/>
  <c r="AJ1715" i="79"/>
  <c r="AJ1708" i="79"/>
  <c r="AJ1712" i="79"/>
  <c r="AJ1716" i="79"/>
  <c r="AJ1705" i="79"/>
  <c r="AJ1709" i="79"/>
  <c r="AJ1713" i="79"/>
  <c r="AJ1714" i="79"/>
  <c r="AJ1706" i="79"/>
  <c r="AK1599" i="79"/>
  <c r="AK1607" i="79"/>
  <c r="AK1600" i="79"/>
  <c r="AK1604" i="79"/>
  <c r="AK1608" i="79"/>
  <c r="AK1601" i="79"/>
  <c r="AK1605" i="79"/>
  <c r="AK1609" i="79"/>
  <c r="AK1606" i="79"/>
  <c r="AK1598" i="79"/>
  <c r="AK1602" i="79"/>
  <c r="AH1564" i="79"/>
  <c r="AH1568" i="79"/>
  <c r="AH1572" i="79"/>
  <c r="AH1575" i="79"/>
  <c r="AH1565" i="79"/>
  <c r="AH1566" i="79"/>
  <c r="AH1570" i="79"/>
  <c r="AH1574" i="79"/>
  <c r="AH1567" i="79"/>
  <c r="AH1571" i="79"/>
  <c r="AH1682" i="79"/>
  <c r="AH1686" i="79"/>
  <c r="AH1679" i="79"/>
  <c r="AH1680" i="79"/>
  <c r="AH1684" i="79"/>
  <c r="AH1688" i="79"/>
  <c r="AH1687" i="79"/>
  <c r="AH1689" i="79"/>
  <c r="AH1681" i="79"/>
  <c r="AH1685" i="79"/>
  <c r="AH1653" i="79"/>
  <c r="AH1660" i="79"/>
  <c r="AH1657" i="79"/>
  <c r="AH1661" i="79"/>
  <c r="AH1652" i="79"/>
  <c r="AH1658" i="79"/>
  <c r="AH1662" i="79"/>
  <c r="AH1654" i="79"/>
  <c r="AH1659" i="79"/>
  <c r="AH1655" i="79"/>
  <c r="AG1652" i="79"/>
  <c r="AG1654" i="79"/>
  <c r="AG1653" i="79"/>
  <c r="AG1657" i="79"/>
  <c r="AG1661" i="79"/>
  <c r="AG1658" i="79"/>
  <c r="AG1662" i="79"/>
  <c r="AG1655" i="79"/>
  <c r="AG1659" i="79"/>
  <c r="AG1660" i="79"/>
  <c r="AJ1653" i="79"/>
  <c r="AJ1651" i="79"/>
  <c r="AJ1654" i="79"/>
  <c r="AJ1658" i="79"/>
  <c r="AJ1662" i="79"/>
  <c r="AJ1655" i="79"/>
  <c r="AJ1659" i="79"/>
  <c r="AJ1660" i="79"/>
  <c r="AJ1652" i="79"/>
  <c r="AJ1657" i="79"/>
  <c r="AJ1661" i="79"/>
  <c r="AI1567" i="79"/>
  <c r="AI1571" i="79"/>
  <c r="AI1574" i="79"/>
  <c r="AI1568" i="79"/>
  <c r="AI1565" i="79"/>
  <c r="AI1566" i="79"/>
  <c r="AI1575" i="79"/>
  <c r="AI1570" i="79"/>
  <c r="AI1572" i="79"/>
  <c r="AG1599" i="79"/>
  <c r="AG1607" i="79"/>
  <c r="AG1600" i="79"/>
  <c r="AG1604" i="79"/>
  <c r="AG1608" i="79"/>
  <c r="AG1601" i="79"/>
  <c r="AG1605" i="79"/>
  <c r="AG1609" i="79"/>
  <c r="AG1606" i="79"/>
  <c r="AG1602" i="79"/>
  <c r="AK1679" i="79"/>
  <c r="AK1687" i="79"/>
  <c r="AK1681" i="79"/>
  <c r="AK1685" i="79"/>
  <c r="AK1689" i="79"/>
  <c r="AK1688" i="79"/>
  <c r="AK1680" i="79"/>
  <c r="AK1684" i="79"/>
  <c r="AK1682" i="79"/>
  <c r="AK1686" i="79"/>
  <c r="AK1678" i="79"/>
  <c r="AK1706" i="79"/>
  <c r="AK1714" i="79"/>
  <c r="AK1711" i="79"/>
  <c r="AK1715" i="79"/>
  <c r="AK1708" i="79"/>
  <c r="AK1712" i="79"/>
  <c r="AK1716" i="79"/>
  <c r="AK1709" i="79"/>
  <c r="AK1713" i="79"/>
  <c r="AK1705" i="79"/>
  <c r="AJ1626" i="79"/>
  <c r="AJ1630" i="79"/>
  <c r="AJ1624" i="79"/>
  <c r="AJ1628" i="79"/>
  <c r="AJ1632" i="79"/>
  <c r="AJ1627" i="79"/>
  <c r="AJ1631" i="79"/>
  <c r="AJ1634" i="79"/>
  <c r="AJ1633" i="79"/>
  <c r="AJ1635" i="79"/>
  <c r="AJ1625" i="79"/>
  <c r="AK1652" i="79"/>
  <c r="AK1654" i="79"/>
  <c r="AK1657" i="79"/>
  <c r="AK1661" i="79"/>
  <c r="AK1651" i="79"/>
  <c r="AK1658" i="79"/>
  <c r="AK1662" i="79"/>
  <c r="AK1653" i="79"/>
  <c r="AK1655" i="79"/>
  <c r="AK1659" i="79"/>
  <c r="AK1660" i="79"/>
  <c r="AO1565" i="79"/>
  <c r="AO1566" i="79"/>
  <c r="AO1567" i="79"/>
  <c r="AO1571" i="79"/>
  <c r="AO1574" i="79"/>
  <c r="AO1570" i="79"/>
  <c r="AO1568" i="79"/>
  <c r="AO1572" i="79"/>
  <c r="AO1564" i="79"/>
  <c r="AO1575" i="79"/>
  <c r="AO1706" i="79"/>
  <c r="AO1714" i="79"/>
  <c r="AO1711" i="79"/>
  <c r="AO1715" i="79"/>
  <c r="AO1708" i="79"/>
  <c r="AO1712" i="79"/>
  <c r="AO1716" i="79"/>
  <c r="AO1705" i="79"/>
  <c r="AO1709" i="79"/>
  <c r="AO1713" i="79"/>
  <c r="AL1705" i="79"/>
  <c r="AL1709" i="79"/>
  <c r="AL1713" i="79"/>
  <c r="AL1706" i="79"/>
  <c r="AL1714" i="79"/>
  <c r="AL1711" i="79"/>
  <c r="AL1715" i="79"/>
  <c r="AL1716" i="79"/>
  <c r="AL1708" i="79"/>
  <c r="AL1712" i="79"/>
  <c r="AR1680" i="79"/>
  <c r="AR1684" i="79"/>
  <c r="AR1688" i="79"/>
  <c r="AR1678" i="79"/>
  <c r="AR1682" i="79"/>
  <c r="AR1686" i="79"/>
  <c r="AR1679" i="79"/>
  <c r="AR1681" i="79"/>
  <c r="AR1685" i="79"/>
  <c r="AR1687" i="79"/>
  <c r="AR1689" i="79"/>
  <c r="AP1564" i="79"/>
  <c r="AP1568" i="79"/>
  <c r="AP1572" i="79"/>
  <c r="AP1575" i="79"/>
  <c r="AP1565" i="79"/>
  <c r="AP1566" i="79"/>
  <c r="AP1570" i="79"/>
  <c r="AP1567" i="79"/>
  <c r="AP1574" i="79"/>
  <c r="AP1571" i="79"/>
  <c r="AL1678" i="79"/>
  <c r="AL1682" i="79"/>
  <c r="AL1686" i="79"/>
  <c r="AL1679" i="79"/>
  <c r="AL1680" i="79"/>
  <c r="AL1684" i="79"/>
  <c r="AL1688" i="79"/>
  <c r="AL1681" i="79"/>
  <c r="AL1685" i="79"/>
  <c r="AL1687" i="79"/>
  <c r="AL1689" i="79"/>
  <c r="AM1681" i="79"/>
  <c r="AM1685" i="79"/>
  <c r="AM1689" i="79"/>
  <c r="AM1678" i="79"/>
  <c r="AM1679" i="79"/>
  <c r="AM1687" i="79"/>
  <c r="AM1682" i="79"/>
  <c r="AM1686" i="79"/>
  <c r="AM1688" i="79"/>
  <c r="AM1680" i="79"/>
  <c r="AM1684" i="79"/>
  <c r="AL1598" i="79"/>
  <c r="AL1602" i="79"/>
  <c r="AL1606" i="79"/>
  <c r="AL1599" i="79"/>
  <c r="AL1607" i="79"/>
  <c r="AL1600" i="79"/>
  <c r="AL1604" i="79"/>
  <c r="AL1608" i="79"/>
  <c r="AL1601" i="79"/>
  <c r="AL1605" i="79"/>
  <c r="AL1609" i="79"/>
  <c r="AP1651" i="79"/>
  <c r="AP1653" i="79"/>
  <c r="AP1660" i="79"/>
  <c r="AP1657" i="79"/>
  <c r="AP1661" i="79"/>
  <c r="AP1652" i="79"/>
  <c r="AP1658" i="79"/>
  <c r="AP1662" i="79"/>
  <c r="AP1655" i="79"/>
  <c r="AP1654" i="79"/>
  <c r="AP1659" i="79"/>
  <c r="AL1651" i="79"/>
  <c r="AL1653" i="79"/>
  <c r="AL1652" i="79"/>
  <c r="AL1660" i="79"/>
  <c r="AL1654" i="79"/>
  <c r="AL1657" i="79"/>
  <c r="AL1661" i="79"/>
  <c r="AL1658" i="79"/>
  <c r="AL1662" i="79"/>
  <c r="AL1659" i="79"/>
  <c r="AL1655" i="79"/>
  <c r="AN1653" i="79"/>
  <c r="AN1651" i="79"/>
  <c r="AN1658" i="79"/>
  <c r="AN1662" i="79"/>
  <c r="AN1652" i="79"/>
  <c r="AN1655" i="79"/>
  <c r="AN1659" i="79"/>
  <c r="AN1654" i="79"/>
  <c r="AN1660" i="79"/>
  <c r="AN1661" i="79"/>
  <c r="AN1657" i="79"/>
  <c r="AF1653" i="79"/>
  <c r="AF1651" i="79"/>
  <c r="AF1658" i="79"/>
  <c r="AF1662" i="79"/>
  <c r="AF1652" i="79"/>
  <c r="AF1655" i="79"/>
  <c r="AF1659" i="79"/>
  <c r="AF1654" i="79"/>
  <c r="AF1656" i="79"/>
  <c r="AF1660" i="79"/>
  <c r="AF1657" i="79"/>
  <c r="AF1661" i="79"/>
  <c r="AF1711" i="79"/>
  <c r="AF1715" i="79"/>
  <c r="AF1708" i="79"/>
  <c r="AF1712" i="79"/>
  <c r="AF1716" i="79"/>
  <c r="AF1705" i="79"/>
  <c r="AF1709" i="79"/>
  <c r="AF1713" i="79"/>
  <c r="AF1714" i="79"/>
  <c r="AF1706" i="79"/>
  <c r="AF1710" i="79"/>
  <c r="AE1598" i="79"/>
  <c r="AE1599" i="79"/>
  <c r="AE1601" i="79"/>
  <c r="AE1600" i="79"/>
  <c r="AE1608" i="79"/>
  <c r="AE1607" i="79"/>
  <c r="AE1609" i="79"/>
  <c r="AE1605" i="79"/>
  <c r="AE1604" i="79"/>
  <c r="AE1606" i="79"/>
  <c r="AE1603" i="79"/>
  <c r="AE1602" i="79"/>
  <c r="AE1564" i="79"/>
  <c r="AE1566" i="79"/>
  <c r="AE1565" i="79"/>
  <c r="AE1567" i="79"/>
  <c r="AE1574" i="79"/>
  <c r="AE1569" i="79"/>
  <c r="AE1575" i="79"/>
  <c r="AE1571" i="79"/>
  <c r="AE1570" i="79"/>
  <c r="AE1572" i="79"/>
  <c r="AE1715" i="79"/>
  <c r="AE1711" i="79"/>
  <c r="AE1714" i="79"/>
  <c r="AE1710" i="79"/>
  <c r="AE1713" i="79"/>
  <c r="AE1709" i="79"/>
  <c r="AE1716" i="79"/>
  <c r="AE1712" i="79"/>
  <c r="AE1708" i="79"/>
  <c r="AE1706" i="79"/>
  <c r="AE1705" i="79"/>
  <c r="AE1654" i="79"/>
  <c r="AE1651" i="79"/>
  <c r="AE1652" i="79"/>
  <c r="AE1653" i="79"/>
  <c r="AE1626" i="79"/>
  <c r="AE1627" i="79"/>
  <c r="AE1625" i="79"/>
  <c r="AE1624" i="79"/>
  <c r="AE1634" i="79"/>
  <c r="AE1632" i="79"/>
  <c r="AE1635" i="79"/>
  <c r="AE1633" i="79"/>
  <c r="AE1629" i="79"/>
  <c r="AE1630" i="79"/>
  <c r="AE1631" i="79"/>
  <c r="AE1686" i="79"/>
  <c r="AE1682" i="79"/>
  <c r="AE1689" i="79"/>
  <c r="AE1685" i="79"/>
  <c r="AE1688" i="79"/>
  <c r="AE1684" i="79"/>
  <c r="AE1687" i="79"/>
  <c r="AE1683" i="79"/>
  <c r="AE1679" i="79"/>
  <c r="AE1681" i="79"/>
  <c r="AE1680" i="79"/>
  <c r="AE1678" i="79"/>
  <c r="N107" i="45"/>
  <c r="N114" i="45"/>
  <c r="N93" i="45"/>
  <c r="N100" i="45"/>
  <c r="N79" i="45"/>
  <c r="N58" i="45"/>
  <c r="N65" i="45"/>
  <c r="O72" i="45"/>
  <c r="J134" i="45" s="1"/>
  <c r="O79" i="45"/>
  <c r="K134" i="45" s="1"/>
  <c r="O107" i="45"/>
  <c r="O134" i="45" s="1"/>
  <c r="O86" i="45"/>
  <c r="L134" i="45" s="1"/>
  <c r="O93" i="45"/>
  <c r="M134" i="45" s="1"/>
  <c r="O114" i="45"/>
  <c r="P134" i="45" s="1"/>
  <c r="O100" i="45"/>
  <c r="N134" i="45" s="1"/>
  <c r="O65" i="45"/>
  <c r="I134" i="45" s="1"/>
  <c r="E134" i="45"/>
  <c r="F134" i="45"/>
  <c r="G134" i="45"/>
  <c r="O58" i="45"/>
  <c r="H134" i="45" s="1"/>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N86" i="45"/>
  <c r="N72" i="45"/>
  <c r="L65" i="45"/>
  <c r="L51" i="45"/>
  <c r="L58" i="45"/>
  <c r="L37" i="45"/>
  <c r="L44" i="45"/>
  <c r="M58" i="45"/>
  <c r="M65" i="45"/>
  <c r="AF1576" i="79" l="1"/>
  <c r="AG1576" i="79"/>
  <c r="AF1381" i="79"/>
  <c r="AI1576" i="79"/>
  <c r="AF1610" i="79"/>
  <c r="AH1576" i="79"/>
  <c r="AF1690" i="79"/>
  <c r="E113" i="43" s="1"/>
  <c r="AG1690" i="79"/>
  <c r="AI1717" i="79"/>
  <c r="AH1717" i="79"/>
  <c r="AG1610" i="79"/>
  <c r="AH1663" i="79"/>
  <c r="AF1663" i="79"/>
  <c r="E109" i="43" s="1"/>
  <c r="AI1663" i="79"/>
  <c r="AI1690" i="79"/>
  <c r="AG1663" i="79"/>
  <c r="AG1636" i="79"/>
  <c r="AI1636" i="79"/>
  <c r="AF1636" i="79"/>
  <c r="AF1717" i="79"/>
  <c r="E117" i="43" s="1"/>
  <c r="AH1636" i="79"/>
  <c r="AH1610" i="79"/>
  <c r="AI1610" i="79"/>
  <c r="AH1690" i="79"/>
  <c r="AG1717" i="79"/>
  <c r="AE1576" i="79"/>
  <c r="AS1628" i="79"/>
  <c r="AS1633" i="79"/>
  <c r="AS1571" i="79"/>
  <c r="AE1690" i="79"/>
  <c r="D113" i="43" s="1"/>
  <c r="AS1685" i="79"/>
  <c r="AS1662" i="79"/>
  <c r="AS1609" i="79"/>
  <c r="AS1687" i="79"/>
  <c r="AS1689" i="79"/>
  <c r="AS1631" i="79"/>
  <c r="AS1635" i="79"/>
  <c r="AS1657" i="79"/>
  <c r="AS1655" i="79"/>
  <c r="AS1705" i="79"/>
  <c r="AE1717" i="79"/>
  <c r="D117" i="43" s="1"/>
  <c r="AS1716" i="79"/>
  <c r="AS1714" i="79"/>
  <c r="AS1575" i="79"/>
  <c r="AS1606" i="79"/>
  <c r="AS1607" i="79"/>
  <c r="AE1373" i="79"/>
  <c r="AE1370" i="79"/>
  <c r="AE1371" i="79"/>
  <c r="AE1372" i="79"/>
  <c r="AS1658" i="79"/>
  <c r="AS1712" i="79"/>
  <c r="AE1176" i="79"/>
  <c r="AE1178" i="79"/>
  <c r="AE1175" i="79"/>
  <c r="AE1177" i="79"/>
  <c r="AS1684" i="79"/>
  <c r="AS1682" i="79"/>
  <c r="AS1630" i="79"/>
  <c r="AS1632" i="79"/>
  <c r="AS1627" i="79"/>
  <c r="AS1661" i="79"/>
  <c r="AS1659" i="79"/>
  <c r="AS1706" i="79"/>
  <c r="AS1709" i="79"/>
  <c r="AS1711" i="79"/>
  <c r="AS1572" i="79"/>
  <c r="AS1604" i="79"/>
  <c r="AS1608" i="79"/>
  <c r="AS1707" i="79"/>
  <c r="AS1688" i="79"/>
  <c r="AS1686" i="79"/>
  <c r="AS1634" i="79"/>
  <c r="AE1663" i="79"/>
  <c r="D109" i="43" s="1"/>
  <c r="AS1660" i="79"/>
  <c r="AS1708" i="79"/>
  <c r="AS1713" i="79"/>
  <c r="AS1715" i="79"/>
  <c r="AS1570" i="79"/>
  <c r="AS1574" i="79"/>
  <c r="AS1566" i="79"/>
  <c r="AS1602" i="79"/>
  <c r="AS1605" i="79"/>
  <c r="AN1369" i="79"/>
  <c r="AQ1369" i="79"/>
  <c r="AL1369" i="79"/>
  <c r="AR1369" i="79"/>
  <c r="AO1369" i="79"/>
  <c r="AP1369" i="79"/>
  <c r="AM1369" i="79"/>
  <c r="AI1369" i="79"/>
  <c r="AK1369" i="79"/>
  <c r="AG1369" i="79"/>
  <c r="AH1369" i="79"/>
  <c r="AJ1369" i="79"/>
  <c r="AE1378" i="79"/>
  <c r="AE1380" i="79"/>
  <c r="AE1377" i="79"/>
  <c r="AE1376" i="79"/>
  <c r="AE1379" i="79"/>
  <c r="AE1375" i="79"/>
  <c r="AE1374" i="79"/>
  <c r="AE985" i="79"/>
  <c r="AE987" i="79"/>
  <c r="AE986" i="79"/>
  <c r="AE984" i="79"/>
  <c r="AE988" i="79"/>
  <c r="AN979" i="79"/>
  <c r="AR979" i="79"/>
  <c r="AL979" i="79"/>
  <c r="AO979" i="79"/>
  <c r="AQ979" i="79"/>
  <c r="AP979" i="79"/>
  <c r="AM979" i="79"/>
  <c r="AK979" i="79"/>
  <c r="AH979" i="79"/>
  <c r="AG979" i="79"/>
  <c r="AJ979" i="79"/>
  <c r="AI979" i="79"/>
  <c r="AL784" i="79"/>
  <c r="AR784" i="79"/>
  <c r="AP784" i="79"/>
  <c r="AN784" i="79"/>
  <c r="AM784" i="79"/>
  <c r="AQ784" i="79"/>
  <c r="AO784" i="79"/>
  <c r="AH784" i="79"/>
  <c r="AJ784" i="79"/>
  <c r="AI784" i="79"/>
  <c r="AK784" i="79"/>
  <c r="AG784" i="79"/>
  <c r="AR1174" i="79"/>
  <c r="AO1174" i="79"/>
  <c r="AN1174" i="79"/>
  <c r="AQ1174" i="79"/>
  <c r="AL1174" i="79"/>
  <c r="AP1174" i="79"/>
  <c r="AM1174" i="79"/>
  <c r="AI1174" i="79"/>
  <c r="AG1174" i="79"/>
  <c r="AJ1174" i="79"/>
  <c r="AK1174" i="79"/>
  <c r="AH1174" i="79"/>
  <c r="AE1181" i="79"/>
  <c r="AE1184" i="79"/>
  <c r="AE1180" i="79"/>
  <c r="AE1182" i="79"/>
  <c r="AE1183" i="79"/>
  <c r="AE1179" i="79"/>
  <c r="AE791" i="79"/>
  <c r="AE790" i="79"/>
  <c r="AE789"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75" i="79" l="1"/>
  <c r="AH1179" i="79"/>
  <c r="AH1183" i="79"/>
  <c r="AH1176" i="79"/>
  <c r="AH1184" i="79"/>
  <c r="AH1177" i="79"/>
  <c r="AH1181" i="79"/>
  <c r="AH1182" i="79"/>
  <c r="AH1178" i="79"/>
  <c r="AQ1178" i="79"/>
  <c r="AQ1182" i="79"/>
  <c r="AQ1175" i="79"/>
  <c r="AQ1179" i="79"/>
  <c r="AQ1183" i="79"/>
  <c r="AQ1176" i="79"/>
  <c r="AQ1184" i="79"/>
  <c r="AQ1177" i="79"/>
  <c r="AQ1181" i="79"/>
  <c r="AN788" i="79"/>
  <c r="AN792" i="79"/>
  <c r="AN785" i="79"/>
  <c r="AN789" i="79"/>
  <c r="AN786" i="79"/>
  <c r="AN790" i="79"/>
  <c r="AN791" i="79"/>
  <c r="AN787" i="79"/>
  <c r="AO983" i="79"/>
  <c r="AO987" i="79"/>
  <c r="AO980" i="79"/>
  <c r="AO984" i="79"/>
  <c r="AO988" i="79"/>
  <c r="AO981" i="79"/>
  <c r="AO985" i="79"/>
  <c r="AO982" i="79"/>
  <c r="AO986" i="79"/>
  <c r="AI1370" i="79"/>
  <c r="AI1372" i="79"/>
  <c r="AI1376" i="79"/>
  <c r="AI1380" i="79"/>
  <c r="AI1371" i="79"/>
  <c r="AI1373" i="79"/>
  <c r="AI1377" i="79"/>
  <c r="AI1374" i="79"/>
  <c r="AI1378" i="79"/>
  <c r="AI1379" i="79"/>
  <c r="AK1176" i="79"/>
  <c r="AK1184" i="79"/>
  <c r="AK1177" i="79"/>
  <c r="AK1181" i="79"/>
  <c r="AK1178" i="79"/>
  <c r="AK1182" i="79"/>
  <c r="AK1183" i="79"/>
  <c r="AK1175" i="79"/>
  <c r="AK1179" i="79"/>
  <c r="AM1178" i="79"/>
  <c r="AM1182" i="79"/>
  <c r="AM1175" i="79"/>
  <c r="AM1179" i="79"/>
  <c r="AM1183" i="79"/>
  <c r="AM1176" i="79"/>
  <c r="AM1184" i="79"/>
  <c r="AM1177" i="79"/>
  <c r="AM1181" i="79"/>
  <c r="AN1177" i="79"/>
  <c r="AN1181" i="79"/>
  <c r="AN1178" i="79"/>
  <c r="AN1182" i="79"/>
  <c r="AN1175" i="79"/>
  <c r="AN1179" i="79"/>
  <c r="AN1183" i="79"/>
  <c r="AN1184" i="79"/>
  <c r="AN1176" i="79"/>
  <c r="AK787" i="79"/>
  <c r="AK791" i="79"/>
  <c r="AK788" i="79"/>
  <c r="AK785" i="79"/>
  <c r="AK789" i="79"/>
  <c r="AK790" i="79"/>
  <c r="AK786" i="79"/>
  <c r="AK792" i="79"/>
  <c r="AO787" i="79"/>
  <c r="AO791" i="79"/>
  <c r="AO788" i="79"/>
  <c r="AO785" i="79"/>
  <c r="AO789" i="79"/>
  <c r="AO786" i="79"/>
  <c r="AO790" i="79"/>
  <c r="AO792" i="79"/>
  <c r="AP786" i="79"/>
  <c r="AP790" i="79"/>
  <c r="AP787" i="79"/>
  <c r="AP788" i="79"/>
  <c r="AP792" i="79"/>
  <c r="AP785" i="79"/>
  <c r="AP791" i="79"/>
  <c r="AP789" i="79"/>
  <c r="AJ980" i="79"/>
  <c r="AJ984" i="79"/>
  <c r="AJ988" i="79"/>
  <c r="AJ981" i="79"/>
  <c r="AJ985" i="79"/>
  <c r="AJ982" i="79"/>
  <c r="AJ986" i="79"/>
  <c r="AJ983" i="79"/>
  <c r="AJ987" i="79"/>
  <c r="AM981" i="79"/>
  <c r="AM985" i="79"/>
  <c r="AM982" i="79"/>
  <c r="AM986" i="79"/>
  <c r="AM983" i="79"/>
  <c r="AM987" i="79"/>
  <c r="AM984" i="79"/>
  <c r="AM988" i="79"/>
  <c r="AM980" i="79"/>
  <c r="AL982" i="79"/>
  <c r="AL986" i="79"/>
  <c r="AL983" i="79"/>
  <c r="AL987" i="79"/>
  <c r="AL980" i="79"/>
  <c r="AL984" i="79"/>
  <c r="AL988" i="79"/>
  <c r="AL981" i="79"/>
  <c r="AL985" i="79"/>
  <c r="AH1371" i="79"/>
  <c r="AH1373" i="79"/>
  <c r="AH1377" i="79"/>
  <c r="AH1374" i="79"/>
  <c r="AH1378" i="79"/>
  <c r="AH1370" i="79"/>
  <c r="AH1379" i="79"/>
  <c r="AH1376" i="79"/>
  <c r="AH1380" i="79"/>
  <c r="AH1372" i="79"/>
  <c r="AM1370" i="79"/>
  <c r="AM1372" i="79"/>
  <c r="AM1376" i="79"/>
  <c r="AM1380" i="79"/>
  <c r="AM1373" i="79"/>
  <c r="AM1377" i="79"/>
  <c r="AM1374" i="79"/>
  <c r="AM1378" i="79"/>
  <c r="AM1371" i="79"/>
  <c r="AM1379" i="79"/>
  <c r="AL1371" i="79"/>
  <c r="AL1370" i="79"/>
  <c r="AL1373" i="79"/>
  <c r="AL1377" i="79"/>
  <c r="AL1374" i="79"/>
  <c r="AL1378" i="79"/>
  <c r="AL1379" i="79"/>
  <c r="AL1376" i="79"/>
  <c r="AL1380" i="79"/>
  <c r="AL1372" i="79"/>
  <c r="AG787" i="79"/>
  <c r="AG791" i="79"/>
  <c r="AG788" i="79"/>
  <c r="AG785" i="79"/>
  <c r="AG789" i="79"/>
  <c r="AG786" i="79"/>
  <c r="AG790" i="79"/>
  <c r="AG792" i="79"/>
  <c r="AK983" i="79"/>
  <c r="AK987" i="79"/>
  <c r="AK980" i="79"/>
  <c r="AK984" i="79"/>
  <c r="AK988" i="79"/>
  <c r="AK981" i="79"/>
  <c r="AK985" i="79"/>
  <c r="AK982" i="79"/>
  <c r="AK986" i="79"/>
  <c r="AR1371" i="79"/>
  <c r="AR1379" i="79"/>
  <c r="AR1372" i="79"/>
  <c r="AR1376" i="79"/>
  <c r="AR1380" i="79"/>
  <c r="AR1373" i="79"/>
  <c r="AR1377" i="79"/>
  <c r="AR1378" i="79"/>
  <c r="AR1370" i="79"/>
  <c r="AR1374" i="79"/>
  <c r="AJ1177" i="79"/>
  <c r="AJ1181" i="79"/>
  <c r="AJ1178" i="79"/>
  <c r="AJ1182" i="79"/>
  <c r="AJ1175" i="79"/>
  <c r="AJ1179" i="79"/>
  <c r="AJ1183" i="79"/>
  <c r="AJ1176" i="79"/>
  <c r="AJ1184" i="79"/>
  <c r="AO1176" i="79"/>
  <c r="AO1184" i="79"/>
  <c r="AO1177" i="79"/>
  <c r="AO1181" i="79"/>
  <c r="AO1178" i="79"/>
  <c r="AO1182" i="79"/>
  <c r="AO1183" i="79"/>
  <c r="AO1175" i="79"/>
  <c r="AO1179" i="79"/>
  <c r="AQ785" i="79"/>
  <c r="AQ789" i="79"/>
  <c r="AQ786" i="79"/>
  <c r="AQ787" i="79"/>
  <c r="AQ791" i="79"/>
  <c r="AQ792" i="79"/>
  <c r="AQ790" i="79"/>
  <c r="AQ788" i="79"/>
  <c r="AR788" i="79"/>
  <c r="AR792" i="79"/>
  <c r="AR785" i="79"/>
  <c r="AR789" i="79"/>
  <c r="AR786" i="79"/>
  <c r="AR790" i="79"/>
  <c r="AR787" i="79"/>
  <c r="AR791" i="79"/>
  <c r="AG983" i="79"/>
  <c r="AG987" i="79"/>
  <c r="AG980" i="79"/>
  <c r="AG984" i="79"/>
  <c r="AG988" i="79"/>
  <c r="AG981" i="79"/>
  <c r="AG985" i="79"/>
  <c r="AG982" i="79"/>
  <c r="AG986" i="79"/>
  <c r="AP982" i="79"/>
  <c r="AP986" i="79"/>
  <c r="AP983" i="79"/>
  <c r="AP987" i="79"/>
  <c r="AP980" i="79"/>
  <c r="AP984" i="79"/>
  <c r="AP988" i="79"/>
  <c r="AP985" i="79"/>
  <c r="AP981" i="79"/>
  <c r="AR980" i="79"/>
  <c r="AR984" i="79"/>
  <c r="AR988" i="79"/>
  <c r="AR981" i="79"/>
  <c r="AR985" i="79"/>
  <c r="AR982" i="79"/>
  <c r="AR986" i="79"/>
  <c r="AR983" i="79"/>
  <c r="AR987" i="79"/>
  <c r="AG1370" i="79"/>
  <c r="AG1371" i="79"/>
  <c r="AG1374" i="79"/>
  <c r="AG1378" i="79"/>
  <c r="AG1379" i="79"/>
  <c r="AG1372" i="79"/>
  <c r="AG1376" i="79"/>
  <c r="AG1380" i="79"/>
  <c r="AG1373" i="79"/>
  <c r="AG1377" i="79"/>
  <c r="AP1373" i="79"/>
  <c r="AP1377" i="79"/>
  <c r="AP1374" i="79"/>
  <c r="AP1378" i="79"/>
  <c r="AP1370" i="79"/>
  <c r="AP1371" i="79"/>
  <c r="AP1379" i="79"/>
  <c r="AP1372" i="79"/>
  <c r="AP1376" i="79"/>
  <c r="AP1380" i="79"/>
  <c r="AQ1370" i="79"/>
  <c r="AQ1372" i="79"/>
  <c r="AQ1376" i="79"/>
  <c r="AQ1380" i="79"/>
  <c r="AQ1373" i="79"/>
  <c r="AQ1377" i="79"/>
  <c r="AQ1374" i="79"/>
  <c r="AQ1378" i="79"/>
  <c r="AQ1379" i="79"/>
  <c r="AQ1371" i="79"/>
  <c r="AI1178" i="79"/>
  <c r="AI1182" i="79"/>
  <c r="AI1175" i="79"/>
  <c r="AI1179" i="79"/>
  <c r="AI1183" i="79"/>
  <c r="AI1176" i="79"/>
  <c r="AI1184" i="79"/>
  <c r="AI1181" i="79"/>
  <c r="AI1177" i="79"/>
  <c r="AH786" i="79"/>
  <c r="AH790" i="79"/>
  <c r="AH787" i="79"/>
  <c r="AH788" i="79"/>
  <c r="AH792" i="79"/>
  <c r="AH789" i="79"/>
  <c r="AH791" i="79"/>
  <c r="AH785" i="79"/>
  <c r="AI981" i="79"/>
  <c r="AI985" i="79"/>
  <c r="AI982" i="79"/>
  <c r="AI986" i="79"/>
  <c r="AI983" i="79"/>
  <c r="AI987" i="79"/>
  <c r="AI988" i="79"/>
  <c r="AI980" i="79"/>
  <c r="AI984" i="79"/>
  <c r="AJ1371" i="79"/>
  <c r="AJ1379" i="79"/>
  <c r="AJ1372" i="79"/>
  <c r="AJ1376" i="79"/>
  <c r="AJ1380" i="79"/>
  <c r="AJ1373" i="79"/>
  <c r="AJ1377" i="79"/>
  <c r="AJ1374" i="79"/>
  <c r="AJ1370" i="79"/>
  <c r="AJ1378" i="79"/>
  <c r="AP1175" i="79"/>
  <c r="AP1179" i="79"/>
  <c r="AP1183" i="79"/>
  <c r="AP1176" i="79"/>
  <c r="AP1184" i="79"/>
  <c r="AP1177" i="79"/>
  <c r="AP1181" i="79"/>
  <c r="AP1178" i="79"/>
  <c r="AP1182" i="79"/>
  <c r="AI785" i="79"/>
  <c r="AI789" i="79"/>
  <c r="AI786" i="79"/>
  <c r="AI790" i="79"/>
  <c r="AI787" i="79"/>
  <c r="AI791" i="79"/>
  <c r="AI792" i="79"/>
  <c r="AI788" i="79"/>
  <c r="AG1176" i="79"/>
  <c r="AG1184" i="79"/>
  <c r="AG1177" i="79"/>
  <c r="AG1181" i="79"/>
  <c r="AG1178" i="79"/>
  <c r="AG1182" i="79"/>
  <c r="AG1175" i="79"/>
  <c r="AG1179" i="79"/>
  <c r="AG1183" i="79"/>
  <c r="AL1175" i="79"/>
  <c r="AL1179" i="79"/>
  <c r="AL1183" i="79"/>
  <c r="AL1176" i="79"/>
  <c r="AL1184" i="79"/>
  <c r="AL1177" i="79"/>
  <c r="AL1181" i="79"/>
  <c r="AL1182" i="79"/>
  <c r="AL1178" i="79"/>
  <c r="AR1177" i="79"/>
  <c r="AR1181" i="79"/>
  <c r="AR1178" i="79"/>
  <c r="AR1182" i="79"/>
  <c r="AR1175" i="79"/>
  <c r="AR1179" i="79"/>
  <c r="AR1183" i="79"/>
  <c r="AR1184" i="79"/>
  <c r="AR1176" i="79"/>
  <c r="AJ788" i="79"/>
  <c r="AJ792" i="79"/>
  <c r="AJ785" i="79"/>
  <c r="AJ789" i="79"/>
  <c r="AJ786" i="79"/>
  <c r="AJ790" i="79"/>
  <c r="AJ787" i="79"/>
  <c r="AJ791" i="79"/>
  <c r="AM785" i="79"/>
  <c r="AM789" i="79"/>
  <c r="AM786" i="79"/>
  <c r="AM787" i="79"/>
  <c r="AM791" i="79"/>
  <c r="AM790" i="79"/>
  <c r="AM788" i="79"/>
  <c r="AM792" i="79"/>
  <c r="AL786" i="79"/>
  <c r="AL790" i="79"/>
  <c r="AL787" i="79"/>
  <c r="AL788" i="79"/>
  <c r="AL792" i="79"/>
  <c r="AL785" i="79"/>
  <c r="AL789" i="79"/>
  <c r="AL791" i="79"/>
  <c r="AH982" i="79"/>
  <c r="AH986" i="79"/>
  <c r="AH983" i="79"/>
  <c r="AH987" i="79"/>
  <c r="AH980" i="79"/>
  <c r="AH984" i="79"/>
  <c r="AH988" i="79"/>
  <c r="AH981" i="79"/>
  <c r="AH985" i="79"/>
  <c r="AQ981" i="79"/>
  <c r="AQ985" i="79"/>
  <c r="AQ982" i="79"/>
  <c r="AQ986" i="79"/>
  <c r="AQ983" i="79"/>
  <c r="AQ987" i="79"/>
  <c r="AQ980" i="79"/>
  <c r="AQ984" i="79"/>
  <c r="AQ988" i="79"/>
  <c r="AN980" i="79"/>
  <c r="AN984" i="79"/>
  <c r="AN988" i="79"/>
  <c r="AN981" i="79"/>
  <c r="AN985" i="79"/>
  <c r="AN982" i="79"/>
  <c r="AN986" i="79"/>
  <c r="AN983" i="79"/>
  <c r="AN987" i="79"/>
  <c r="AK1370" i="79"/>
  <c r="AK1374" i="79"/>
  <c r="AK1378" i="79"/>
  <c r="AK1379" i="79"/>
  <c r="AK1371" i="79"/>
  <c r="AK1372" i="79"/>
  <c r="AK1376" i="79"/>
  <c r="AK1380" i="79"/>
  <c r="AK1377" i="79"/>
  <c r="AK1373" i="79"/>
  <c r="AO1370" i="79"/>
  <c r="AO1374" i="79"/>
  <c r="AO1378" i="79"/>
  <c r="AO1371" i="79"/>
  <c r="AO1379" i="79"/>
  <c r="AO1372" i="79"/>
  <c r="AO1376" i="79"/>
  <c r="AO1380" i="79"/>
  <c r="AO1377" i="79"/>
  <c r="AO1373" i="79"/>
  <c r="AN1371" i="79"/>
  <c r="AN1379" i="79"/>
  <c r="AN1370" i="79"/>
  <c r="AN1372" i="79"/>
  <c r="AN1376" i="79"/>
  <c r="AN1380" i="79"/>
  <c r="AN1373" i="79"/>
  <c r="AN1377" i="79"/>
  <c r="AN1378" i="79"/>
  <c r="AN1374"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81" i="79" l="1"/>
  <c r="AS1377" i="79"/>
  <c r="AS1374" i="79"/>
  <c r="AS1378" i="79"/>
  <c r="AS1182" i="79"/>
  <c r="AS1183" i="79"/>
  <c r="AS1184" i="79"/>
  <c r="AS1379" i="79"/>
  <c r="AS1179" i="79"/>
  <c r="AS1380" i="79"/>
  <c r="AS1376" i="79"/>
  <c r="E105" i="43"/>
  <c r="E101" i="43"/>
  <c r="D88" i="43"/>
  <c r="E85" i="43"/>
  <c r="AS1564" i="79"/>
  <c r="AE1610" i="79"/>
  <c r="D101" i="43" s="1"/>
  <c r="AS1373" i="79"/>
  <c r="AS1625" i="79"/>
  <c r="AS1624" i="79"/>
  <c r="AE1636" i="79"/>
  <c r="D105" i="43" s="1"/>
  <c r="AS1568" i="79"/>
  <c r="AS1567" i="79"/>
  <c r="AE1381" i="79"/>
  <c r="D85" i="43" s="1"/>
  <c r="AS1626" i="79"/>
  <c r="AS1601" i="79"/>
  <c r="AS1680" i="79"/>
  <c r="AS1654" i="79"/>
  <c r="AS1652" i="79"/>
  <c r="AS1565" i="79"/>
  <c r="AS1370" i="79"/>
  <c r="AS1651" i="79"/>
  <c r="AS1372" i="79"/>
  <c r="AS1681" i="79"/>
  <c r="AS1653" i="79"/>
  <c r="AS1371" i="79"/>
  <c r="AS1598" i="79"/>
  <c r="AS1678" i="79"/>
  <c r="AS1600" i="79"/>
  <c r="AS1679" i="79"/>
  <c r="AS1599" i="79"/>
  <c r="H115" i="47"/>
  <c r="H116" i="47"/>
  <c r="H114" i="47"/>
  <c r="H112" i="47"/>
  <c r="H113" i="47"/>
  <c r="H111" i="47"/>
  <c r="H109" i="47"/>
  <c r="H110" i="47"/>
  <c r="H108" i="47"/>
  <c r="H106" i="47"/>
  <c r="H107" i="47"/>
  <c r="H105" i="47"/>
  <c r="H97" i="47"/>
  <c r="H98" i="47"/>
  <c r="H96" i="47"/>
  <c r="H94" i="47"/>
  <c r="H95" i="47"/>
  <c r="H93" i="47"/>
  <c r="H91" i="47"/>
  <c r="H92" i="47"/>
  <c r="H90" i="47"/>
  <c r="AS1573" i="79" l="1"/>
  <c r="E88" i="43"/>
  <c r="H31" i="47"/>
  <c r="H32" i="47"/>
  <c r="H30" i="47"/>
  <c r="H16" i="47"/>
  <c r="H17" i="47"/>
  <c r="H15" i="47"/>
  <c r="K17" i="45" l="1"/>
  <c r="J17" i="45"/>
  <c r="I17" i="45"/>
  <c r="H17" i="45"/>
  <c r="G17" i="45"/>
  <c r="F17" i="45"/>
  <c r="E17" i="45"/>
  <c r="K23" i="45" l="1"/>
  <c r="AE591" i="79" s="1"/>
  <c r="K30" i="45"/>
  <c r="J23" i="45"/>
  <c r="AE392" i="79" s="1"/>
  <c r="J30" i="45"/>
  <c r="I30" i="45"/>
  <c r="I23" i="45"/>
  <c r="AE201" i="79" s="1"/>
  <c r="AE202" i="79" s="1"/>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K1675" i="79" l="1"/>
  <c r="AK1691" i="79" s="1"/>
  <c r="J114" i="43" s="1"/>
  <c r="AG1675" i="79"/>
  <c r="AG1691" i="79" s="1"/>
  <c r="F114" i="43" s="1"/>
  <c r="AO1675" i="79"/>
  <c r="AO1691" i="79" s="1"/>
  <c r="N114" i="43" s="1"/>
  <c r="AH1648" i="79"/>
  <c r="AH1664" i="79" s="1"/>
  <c r="G110" i="43" s="1"/>
  <c r="AP1702" i="79"/>
  <c r="AP1718" i="79" s="1"/>
  <c r="O118" i="43" s="1"/>
  <c r="AQ1702" i="79"/>
  <c r="AQ1718" i="79" s="1"/>
  <c r="P118" i="43" s="1"/>
  <c r="AN1675" i="79"/>
  <c r="AN1691" i="79" s="1"/>
  <c r="M114" i="43" s="1"/>
  <c r="AR1702" i="79"/>
  <c r="AR1718" i="79" s="1"/>
  <c r="Q118" i="43" s="1"/>
  <c r="AH1675" i="79"/>
  <c r="AG1702" i="79"/>
  <c r="AG1718" i="79" s="1"/>
  <c r="F118" i="43" s="1"/>
  <c r="AG1648" i="79"/>
  <c r="AG1664" i="79" s="1"/>
  <c r="F110" i="43" s="1"/>
  <c r="AI1675" i="79"/>
  <c r="AI1691" i="79" s="1"/>
  <c r="H114" i="43" s="1"/>
  <c r="AN1702" i="79"/>
  <c r="AN1718" i="79" s="1"/>
  <c r="M118" i="43" s="1"/>
  <c r="AJ1702" i="79"/>
  <c r="AJ1718" i="79" s="1"/>
  <c r="I118" i="43" s="1"/>
  <c r="AR1648" i="79"/>
  <c r="AR1664" i="79" s="1"/>
  <c r="Q110" i="43" s="1"/>
  <c r="AM1702" i="79"/>
  <c r="AM1718" i="79" s="1"/>
  <c r="L118" i="43" s="1"/>
  <c r="AQ1675" i="79"/>
  <c r="AJ1675" i="79"/>
  <c r="AJ1691" i="79" s="1"/>
  <c r="I114" i="43" s="1"/>
  <c r="AH1702" i="79"/>
  <c r="AH1718" i="79" s="1"/>
  <c r="G118" i="43" s="1"/>
  <c r="AO1702" i="79"/>
  <c r="AO1718" i="79" s="1"/>
  <c r="N118" i="43" s="1"/>
  <c r="AM1648" i="79"/>
  <c r="AM1664" i="79" s="1"/>
  <c r="L110" i="43" s="1"/>
  <c r="AK1702" i="79"/>
  <c r="AK1718" i="79" s="1"/>
  <c r="J118" i="43" s="1"/>
  <c r="AL1648" i="79"/>
  <c r="AL1664" i="79" s="1"/>
  <c r="K110" i="43" s="1"/>
  <c r="AQ1648" i="79"/>
  <c r="AQ1664" i="79" s="1"/>
  <c r="P110" i="43" s="1"/>
  <c r="AO1648" i="79"/>
  <c r="AI1648" i="79"/>
  <c r="AI1664" i="79" s="1"/>
  <c r="H110" i="43" s="1"/>
  <c r="AR1675" i="79"/>
  <c r="AR1691" i="79" s="1"/>
  <c r="Q114" i="43" s="1"/>
  <c r="AJ1648" i="79"/>
  <c r="AJ1664" i="79" s="1"/>
  <c r="I110" i="43" s="1"/>
  <c r="AP1675" i="79"/>
  <c r="AP1691" i="79" s="1"/>
  <c r="O114" i="43" s="1"/>
  <c r="AN1648" i="79"/>
  <c r="AN1664" i="79" s="1"/>
  <c r="M110" i="43" s="1"/>
  <c r="AI1702" i="79"/>
  <c r="AI1718" i="79" s="1"/>
  <c r="H118" i="43" s="1"/>
  <c r="AM1675" i="79"/>
  <c r="AM1691" i="79" s="1"/>
  <c r="L114" i="43" s="1"/>
  <c r="AP1648" i="79"/>
  <c r="AK1648" i="79"/>
  <c r="AK1664" i="79" s="1"/>
  <c r="J110" i="43" s="1"/>
  <c r="AL1702" i="79"/>
  <c r="AL1718" i="79" s="1"/>
  <c r="K118" i="43" s="1"/>
  <c r="AL1675" i="79"/>
  <c r="AL1691" i="79" s="1"/>
  <c r="K114" i="43" s="1"/>
  <c r="AF392" i="79"/>
  <c r="AF398" i="79" s="1"/>
  <c r="AF591" i="79"/>
  <c r="AF595" i="79" s="1"/>
  <c r="AF201" i="79"/>
  <c r="AF203" i="79" s="1"/>
  <c r="AN130" i="46"/>
  <c r="AN404" i="46"/>
  <c r="AN540" i="46"/>
  <c r="AN268" i="46"/>
  <c r="AN269" i="46" s="1"/>
  <c r="AL1595" i="79"/>
  <c r="AL1611" i="79" s="1"/>
  <c r="K102" i="43" s="1"/>
  <c r="AJ1561" i="79"/>
  <c r="AJ1577" i="79" s="1"/>
  <c r="I89" i="43" s="1"/>
  <c r="AN1367" i="79"/>
  <c r="AN1382" i="79" s="1"/>
  <c r="M86" i="43" s="1"/>
  <c r="AP1595" i="79"/>
  <c r="AP1611" i="79" s="1"/>
  <c r="O102" i="43" s="1"/>
  <c r="AN1561" i="79"/>
  <c r="AN1577" i="79" s="1"/>
  <c r="M89" i="43" s="1"/>
  <c r="AO1367" i="79"/>
  <c r="AO1382" i="79" s="1"/>
  <c r="N86" i="43" s="1"/>
  <c r="AR1561" i="79"/>
  <c r="AR1577" i="79" s="1"/>
  <c r="Q89" i="43" s="1"/>
  <c r="AJ1367" i="79"/>
  <c r="AJ1382" i="79" s="1"/>
  <c r="I86" i="43" s="1"/>
  <c r="AR1367" i="79"/>
  <c r="AR1382" i="79" s="1"/>
  <c r="Q86" i="43" s="1"/>
  <c r="AE1621" i="79"/>
  <c r="AE1637" i="79" s="1"/>
  <c r="AF1367" i="79"/>
  <c r="AF1382" i="79" s="1"/>
  <c r="E86" i="43" s="1"/>
  <c r="AH1595" i="79"/>
  <c r="AH1611" i="79" s="1"/>
  <c r="G102" i="43" s="1"/>
  <c r="AF1561" i="79"/>
  <c r="AF1577" i="79" s="1"/>
  <c r="E89" i="43" s="1"/>
  <c r="AK1367" i="79"/>
  <c r="AK1382" i="79" s="1"/>
  <c r="J86" i="43" s="1"/>
  <c r="AG1367" i="79"/>
  <c r="AG1382" i="79" s="1"/>
  <c r="F86" i="43" s="1"/>
  <c r="AE1595" i="79"/>
  <c r="AE1611" i="79" s="1"/>
  <c r="AO1621" i="79"/>
  <c r="AO1637" i="79" s="1"/>
  <c r="N106" i="43" s="1"/>
  <c r="AG1561" i="79"/>
  <c r="AG1577" i="79" s="1"/>
  <c r="F89" i="43" s="1"/>
  <c r="AF1691" i="79"/>
  <c r="E114" i="43" s="1"/>
  <c r="E115" i="43" s="1"/>
  <c r="AH1621" i="79"/>
  <c r="AH1637" i="79" s="1"/>
  <c r="G106" i="43" s="1"/>
  <c r="AI1367" i="79"/>
  <c r="AI1382" i="79" s="1"/>
  <c r="H86" i="43" s="1"/>
  <c r="AL1561" i="79"/>
  <c r="AL1577" i="79" s="1"/>
  <c r="K89" i="43" s="1"/>
  <c r="AQ1595" i="79"/>
  <c r="AQ1611" i="79" s="1"/>
  <c r="P102" i="43" s="1"/>
  <c r="AM1621" i="79"/>
  <c r="AM1637" i="79" s="1"/>
  <c r="L106" i="43" s="1"/>
  <c r="AM1561" i="79"/>
  <c r="AM1577" i="79" s="1"/>
  <c r="L89" i="43" s="1"/>
  <c r="AN1595" i="79"/>
  <c r="AN1611" i="79" s="1"/>
  <c r="M102" i="43" s="1"/>
  <c r="AO1664" i="79"/>
  <c r="N110" i="43" s="1"/>
  <c r="AE1718" i="79"/>
  <c r="AR1621" i="79"/>
  <c r="AR1637" i="79" s="1"/>
  <c r="Q106" i="43" s="1"/>
  <c r="AP1367" i="79"/>
  <c r="AP1382" i="79" s="1"/>
  <c r="O86" i="43" s="1"/>
  <c r="AI1561" i="79"/>
  <c r="AI1577" i="79" s="1"/>
  <c r="H89" i="43" s="1"/>
  <c r="AN1621" i="79"/>
  <c r="AN1637" i="79" s="1"/>
  <c r="M106" i="43" s="1"/>
  <c r="AE1691" i="79"/>
  <c r="AH1367" i="79"/>
  <c r="AH1382" i="79" s="1"/>
  <c r="G86" i="43" s="1"/>
  <c r="AK1561" i="79"/>
  <c r="AK1577" i="79" s="1"/>
  <c r="J89" i="43" s="1"/>
  <c r="AL1621" i="79"/>
  <c r="AL1637" i="79" s="1"/>
  <c r="K106" i="43" s="1"/>
  <c r="AM1367" i="79"/>
  <c r="AM1382" i="79" s="1"/>
  <c r="L86" i="43" s="1"/>
  <c r="AP1561" i="79"/>
  <c r="AP1577" i="79" s="1"/>
  <c r="O89" i="43" s="1"/>
  <c r="AF1664" i="79"/>
  <c r="E110" i="43" s="1"/>
  <c r="E111" i="43" s="1"/>
  <c r="AQ1621" i="79"/>
  <c r="AQ1637" i="79" s="1"/>
  <c r="P106" i="43" s="1"/>
  <c r="AQ1561" i="79"/>
  <c r="AQ1577" i="79" s="1"/>
  <c r="P89" i="43" s="1"/>
  <c r="AR1595" i="79"/>
  <c r="AR1611" i="79" s="1"/>
  <c r="Q102" i="43" s="1"/>
  <c r="AH1691" i="79"/>
  <c r="G114" i="43" s="1"/>
  <c r="AF1621" i="79"/>
  <c r="AF1637" i="79" s="1"/>
  <c r="E106" i="43" s="1"/>
  <c r="E107" i="43" s="1"/>
  <c r="AG1595" i="79"/>
  <c r="AG1611" i="79" s="1"/>
  <c r="F102" i="43" s="1"/>
  <c r="AG1621" i="79"/>
  <c r="AG1637" i="79" s="1"/>
  <c r="F106" i="43" s="1"/>
  <c r="AL1367" i="79"/>
  <c r="AL1382" i="79" s="1"/>
  <c r="K86" i="43" s="1"/>
  <c r="AO1561" i="79"/>
  <c r="AO1577" i="79" s="1"/>
  <c r="N89" i="43" s="1"/>
  <c r="AP1621" i="79"/>
  <c r="AP1637" i="79" s="1"/>
  <c r="O106" i="43" s="1"/>
  <c r="AQ1367" i="79"/>
  <c r="AQ1382" i="79" s="1"/>
  <c r="P86" i="43" s="1"/>
  <c r="AI1595" i="79"/>
  <c r="AI1611" i="79" s="1"/>
  <c r="H102" i="43" s="1"/>
  <c r="AE1561" i="79"/>
  <c r="AE1577" i="79" s="1"/>
  <c r="AF1595" i="79"/>
  <c r="AF1611" i="79" s="1"/>
  <c r="E102" i="43" s="1"/>
  <c r="E103" i="43" s="1"/>
  <c r="AJ1621" i="79"/>
  <c r="AJ1637" i="79" s="1"/>
  <c r="I106" i="43" s="1"/>
  <c r="AK1595" i="79"/>
  <c r="AK1611" i="79" s="1"/>
  <c r="J102" i="43" s="1"/>
  <c r="AP1664" i="79"/>
  <c r="O110" i="43" s="1"/>
  <c r="AQ1691" i="79"/>
  <c r="P114" i="43" s="1"/>
  <c r="AK1621" i="79"/>
  <c r="AK1637" i="79" s="1"/>
  <c r="J106" i="43" s="1"/>
  <c r="AE1664" i="79"/>
  <c r="AE1367" i="79"/>
  <c r="AE1382" i="79" s="1"/>
  <c r="AH1561" i="79"/>
  <c r="AH1577" i="79" s="1"/>
  <c r="G89" i="43" s="1"/>
  <c r="AM1595" i="79"/>
  <c r="AM1611" i="79" s="1"/>
  <c r="L102" i="43" s="1"/>
  <c r="AI1621" i="79"/>
  <c r="AI1637" i="79" s="1"/>
  <c r="H106" i="43" s="1"/>
  <c r="AJ1595" i="79"/>
  <c r="AJ1611" i="79" s="1"/>
  <c r="I102" i="43" s="1"/>
  <c r="AO1595" i="79"/>
  <c r="AO1611" i="79" s="1"/>
  <c r="N102" i="43" s="1"/>
  <c r="AF1718" i="79"/>
  <c r="E118" i="43" s="1"/>
  <c r="E119" i="43" s="1"/>
  <c r="AM130" i="46"/>
  <c r="AM404" i="46"/>
  <c r="AM540" i="46"/>
  <c r="AM268" i="46"/>
  <c r="AM269" i="46" s="1"/>
  <c r="AE589" i="79"/>
  <c r="AF589" i="79"/>
  <c r="AF390" i="79"/>
  <c r="AF199" i="79"/>
  <c r="AF1172" i="79"/>
  <c r="AE782" i="79"/>
  <c r="AE199" i="79"/>
  <c r="AF977" i="79"/>
  <c r="AE977" i="79"/>
  <c r="AE1172" i="79"/>
  <c r="AE390" i="79"/>
  <c r="AF782" i="79"/>
  <c r="AN201" i="79"/>
  <c r="AL201" i="79"/>
  <c r="AR201" i="79"/>
  <c r="AP201" i="79"/>
  <c r="AM201" i="79"/>
  <c r="AQ201" i="79"/>
  <c r="AO201" i="79"/>
  <c r="AG201" i="79"/>
  <c r="AI201" i="79"/>
  <c r="AJ201" i="79"/>
  <c r="AK201" i="79"/>
  <c r="AH201" i="79"/>
  <c r="AE397" i="79"/>
  <c r="AE398" i="79"/>
  <c r="AE395" i="79"/>
  <c r="AE597" i="79"/>
  <c r="AE596" i="79"/>
  <c r="AE598" i="79"/>
  <c r="AM392" i="79"/>
  <c r="AL392" i="79"/>
  <c r="AO392" i="79"/>
  <c r="AQ392" i="79"/>
  <c r="AN392" i="79"/>
  <c r="AR392" i="79"/>
  <c r="AP392" i="79"/>
  <c r="AH392" i="79"/>
  <c r="AG392" i="79"/>
  <c r="AJ392" i="79"/>
  <c r="AI392" i="79"/>
  <c r="AK392" i="79"/>
  <c r="AL591" i="79"/>
  <c r="AP591" i="79"/>
  <c r="AQ591" i="79"/>
  <c r="AO591" i="79"/>
  <c r="AM591" i="79"/>
  <c r="AN591" i="79"/>
  <c r="AR591" i="79"/>
  <c r="AI591" i="79"/>
  <c r="AH591" i="79"/>
  <c r="AK591" i="79"/>
  <c r="AG591" i="79"/>
  <c r="AJ591"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6"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82" i="79"/>
  <c r="AM782" i="79"/>
  <c r="AM390" i="79"/>
  <c r="AQ977" i="79"/>
  <c r="AL782" i="79"/>
  <c r="AN589" i="79"/>
  <c r="AR199" i="79"/>
  <c r="AU538" i="46"/>
  <c r="AO977" i="79"/>
  <c r="AP977" i="79"/>
  <c r="AL390" i="79"/>
  <c r="AR589" i="79"/>
  <c r="AL977" i="79"/>
  <c r="AP390" i="79"/>
  <c r="AN1172" i="79"/>
  <c r="AO1172" i="79"/>
  <c r="AY538" i="46"/>
  <c r="AO199" i="79"/>
  <c r="AQ390" i="79"/>
  <c r="AT538" i="46"/>
  <c r="AL589" i="79"/>
  <c r="AR390" i="79"/>
  <c r="AR782" i="79"/>
  <c r="AP589" i="79"/>
  <c r="AX538" i="46"/>
  <c r="AQ199" i="79"/>
  <c r="AM199" i="79"/>
  <c r="AM1172" i="79"/>
  <c r="AM589" i="79"/>
  <c r="AV538" i="46"/>
  <c r="AQ1172" i="79"/>
  <c r="AN199" i="79"/>
  <c r="AN977" i="79"/>
  <c r="AP1172" i="79"/>
  <c r="AL199" i="79"/>
  <c r="AL1172" i="79"/>
  <c r="AR977" i="79"/>
  <c r="AO390" i="79"/>
  <c r="AZ538" i="46"/>
  <c r="AQ782" i="79"/>
  <c r="AN390" i="79"/>
  <c r="AP199" i="79"/>
  <c r="AR1172" i="79"/>
  <c r="AN782" i="79"/>
  <c r="AW538" i="46"/>
  <c r="AQ589" i="79"/>
  <c r="AO589" i="79"/>
  <c r="AO782" i="79"/>
  <c r="AM977" i="79"/>
  <c r="AM538" i="46"/>
  <c r="AP538" i="46"/>
  <c r="AK1172" i="79"/>
  <c r="AJ390" i="79"/>
  <c r="AI589" i="79"/>
  <c r="AQ538" i="46"/>
  <c r="AH977" i="79"/>
  <c r="AG1172" i="79"/>
  <c r="AJ199" i="79"/>
  <c r="AK782" i="79"/>
  <c r="AO538" i="46"/>
  <c r="AS538" i="46"/>
  <c r="AI390" i="79"/>
  <c r="AH782" i="79"/>
  <c r="AI1172" i="79"/>
  <c r="AK390" i="79"/>
  <c r="AR538" i="46"/>
  <c r="AG589" i="79"/>
  <c r="AJ1172" i="79"/>
  <c r="AK977" i="79"/>
  <c r="AH390" i="79"/>
  <c r="AH1172" i="79"/>
  <c r="AG782" i="79"/>
  <c r="AJ589" i="79"/>
  <c r="AK589" i="79"/>
  <c r="AN538" i="46"/>
  <c r="AI977" i="79"/>
  <c r="AH589" i="79"/>
  <c r="AG199" i="79"/>
  <c r="AJ977" i="79"/>
  <c r="AI199" i="79"/>
  <c r="AK199" i="79"/>
  <c r="AJ782" i="79"/>
  <c r="AG390" i="79"/>
  <c r="AG977" i="79"/>
  <c r="AH199" i="79"/>
  <c r="AI782"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6" i="79"/>
  <c r="AF206" i="79"/>
  <c r="AF395" i="79"/>
  <c r="AF393" i="79"/>
  <c r="AF594" i="79"/>
  <c r="AF205" i="79"/>
  <c r="AF598" i="79"/>
  <c r="AF597" i="79"/>
  <c r="AF202" i="79"/>
  <c r="AF397" i="79"/>
  <c r="AF394" i="79"/>
  <c r="AF593" i="79"/>
  <c r="AF204" i="79"/>
  <c r="AF596" i="79"/>
  <c r="AF592" i="79"/>
  <c r="AS543" i="46"/>
  <c r="AS544" i="46"/>
  <c r="AS541" i="46"/>
  <c r="AS542" i="46"/>
  <c r="AY541" i="46"/>
  <c r="AY542" i="46"/>
  <c r="AY543" i="46"/>
  <c r="AY544" i="46"/>
  <c r="AT406" i="46"/>
  <c r="AT407" i="46"/>
  <c r="AT405" i="46"/>
  <c r="AT270" i="46"/>
  <c r="AT269" i="46"/>
  <c r="AN595" i="79"/>
  <c r="AN593" i="79"/>
  <c r="AN597" i="79"/>
  <c r="AN598" i="79"/>
  <c r="AN592" i="79"/>
  <c r="AN596" i="79"/>
  <c r="AN594" i="79"/>
  <c r="AJ395" i="79"/>
  <c r="AJ396" i="79"/>
  <c r="AJ393" i="79"/>
  <c r="AJ397" i="79"/>
  <c r="AJ394" i="79"/>
  <c r="AJ398" i="79"/>
  <c r="AH204" i="79"/>
  <c r="AH205" i="79"/>
  <c r="AH203" i="79"/>
  <c r="AH202" i="79"/>
  <c r="AH206" i="79"/>
  <c r="AP204" i="79"/>
  <c r="AP203" i="79"/>
  <c r="AP205" i="79"/>
  <c r="AP202" i="79"/>
  <c r="AP206" i="79"/>
  <c r="AS270" i="46"/>
  <c r="AS269" i="46"/>
  <c r="AP270" i="46"/>
  <c r="AP269" i="46"/>
  <c r="AQ541" i="46"/>
  <c r="AQ544" i="46"/>
  <c r="AQ542" i="46"/>
  <c r="AQ543" i="46"/>
  <c r="AY269" i="46"/>
  <c r="AY270" i="46"/>
  <c r="AX270" i="46"/>
  <c r="AX269" i="46"/>
  <c r="AW407" i="46"/>
  <c r="AW406" i="46"/>
  <c r="AW405" i="46"/>
  <c r="AU405" i="46"/>
  <c r="AU406" i="46"/>
  <c r="AU407" i="46"/>
  <c r="AH593" i="79"/>
  <c r="AH597" i="79"/>
  <c r="AH595" i="79"/>
  <c r="AH596" i="79"/>
  <c r="AH598" i="79"/>
  <c r="AH592" i="79"/>
  <c r="AH594" i="79"/>
  <c r="AM592" i="79"/>
  <c r="AM596" i="79"/>
  <c r="AM594" i="79"/>
  <c r="AM598" i="79"/>
  <c r="AM595" i="79"/>
  <c r="AM597" i="79"/>
  <c r="AM593" i="79"/>
  <c r="AL593" i="79"/>
  <c r="AL597" i="79"/>
  <c r="AL595" i="79"/>
  <c r="AL592" i="79"/>
  <c r="AL594" i="79"/>
  <c r="AL596" i="79"/>
  <c r="AL598" i="79"/>
  <c r="AG394" i="79"/>
  <c r="AG398" i="79"/>
  <c r="AG395" i="79"/>
  <c r="AG396" i="79"/>
  <c r="AG393" i="79"/>
  <c r="AG1629" i="79" s="1"/>
  <c r="AG397" i="79"/>
  <c r="AN395" i="79"/>
  <c r="AN398" i="79"/>
  <c r="AN396" i="79"/>
  <c r="AN394" i="79"/>
  <c r="AN393" i="79"/>
  <c r="AN397" i="79"/>
  <c r="AM396" i="79"/>
  <c r="AM393" i="79"/>
  <c r="AM397" i="79"/>
  <c r="AM395" i="79"/>
  <c r="AM394" i="79"/>
  <c r="AM398" i="79"/>
  <c r="AK205" i="79"/>
  <c r="AK202" i="79"/>
  <c r="AK206" i="79"/>
  <c r="AK203" i="79"/>
  <c r="AK204" i="79"/>
  <c r="AO205" i="79"/>
  <c r="AO204" i="79"/>
  <c r="AO202" i="79"/>
  <c r="AO206" i="79"/>
  <c r="AO203" i="79"/>
  <c r="AR202" i="79"/>
  <c r="AR206" i="79"/>
  <c r="AR203" i="79"/>
  <c r="AR204" i="79"/>
  <c r="AR205" i="79"/>
  <c r="AN544" i="46"/>
  <c r="AN541" i="46"/>
  <c r="AN542" i="46"/>
  <c r="AN543" i="46"/>
  <c r="AR407" i="46"/>
  <c r="AR405" i="46"/>
  <c r="AR406" i="46"/>
  <c r="AT542" i="46"/>
  <c r="AT543" i="46"/>
  <c r="AT544" i="46"/>
  <c r="AT541" i="46"/>
  <c r="AR395" i="79"/>
  <c r="AR396" i="79"/>
  <c r="AR393" i="79"/>
  <c r="AR397" i="79"/>
  <c r="AR394" i="79"/>
  <c r="AR398" i="79"/>
  <c r="AP406" i="46"/>
  <c r="AP405" i="46"/>
  <c r="AP407" i="46"/>
  <c r="AZ269" i="46"/>
  <c r="AZ270" i="46"/>
  <c r="AW269" i="46"/>
  <c r="AW270" i="46"/>
  <c r="AV544" i="46"/>
  <c r="AV543" i="46"/>
  <c r="AV541" i="46"/>
  <c r="AV542" i="46"/>
  <c r="AX542" i="46"/>
  <c r="AX543" i="46"/>
  <c r="AX541" i="46"/>
  <c r="AX544" i="46"/>
  <c r="AJ595" i="79"/>
  <c r="AJ593" i="79"/>
  <c r="AJ597" i="79"/>
  <c r="AJ594" i="79"/>
  <c r="AJ596" i="79"/>
  <c r="AJ598" i="79"/>
  <c r="AJ592" i="79"/>
  <c r="AI592" i="79"/>
  <c r="AI596" i="79"/>
  <c r="AI594" i="79"/>
  <c r="AI598" i="79"/>
  <c r="AI593" i="79"/>
  <c r="AI595" i="79"/>
  <c r="AI597" i="79"/>
  <c r="AO594" i="79"/>
  <c r="AO598" i="79"/>
  <c r="AO592" i="79"/>
  <c r="AO596" i="79"/>
  <c r="AO593" i="79"/>
  <c r="AO595" i="79"/>
  <c r="AO597" i="79"/>
  <c r="AK394" i="79"/>
  <c r="AK398" i="79"/>
  <c r="AK395" i="79"/>
  <c r="AK393" i="79"/>
  <c r="AK397" i="79"/>
  <c r="AK396" i="79"/>
  <c r="AH393" i="79"/>
  <c r="AH397" i="79"/>
  <c r="AH394" i="79"/>
  <c r="AH398" i="79"/>
  <c r="AH396" i="79"/>
  <c r="AH395" i="79"/>
  <c r="AQ396" i="79"/>
  <c r="AQ393" i="79"/>
  <c r="AQ397" i="79"/>
  <c r="AQ394" i="79"/>
  <c r="AQ398" i="79"/>
  <c r="AQ395" i="79"/>
  <c r="AJ202" i="79"/>
  <c r="AJ206" i="79"/>
  <c r="AJ205" i="79"/>
  <c r="AJ203" i="79"/>
  <c r="AJ204" i="79"/>
  <c r="AQ203" i="79"/>
  <c r="AQ204" i="79"/>
  <c r="AQ205" i="79"/>
  <c r="AQ202" i="79"/>
  <c r="AQ206" i="79"/>
  <c r="AL204" i="79"/>
  <c r="AL205" i="79"/>
  <c r="AL202" i="79"/>
  <c r="AL206" i="79"/>
  <c r="AL203" i="79"/>
  <c r="AN405" i="46"/>
  <c r="AN406" i="46"/>
  <c r="AN407" i="46"/>
  <c r="AO543" i="46"/>
  <c r="AO542" i="46"/>
  <c r="AO544" i="46"/>
  <c r="AO541" i="46"/>
  <c r="AQ405" i="46"/>
  <c r="AQ406" i="46"/>
  <c r="AQ407" i="46"/>
  <c r="AV269" i="46"/>
  <c r="AV270" i="46"/>
  <c r="AK594" i="79"/>
  <c r="AK598" i="79"/>
  <c r="AK592" i="79"/>
  <c r="AK596" i="79"/>
  <c r="AK597" i="79"/>
  <c r="AK595" i="79"/>
  <c r="AK593" i="79"/>
  <c r="AP593" i="79"/>
  <c r="AP597" i="79"/>
  <c r="AP595" i="79"/>
  <c r="AP596" i="79"/>
  <c r="AP598" i="79"/>
  <c r="AP592" i="79"/>
  <c r="AP594" i="79"/>
  <c r="AL393" i="79"/>
  <c r="AL397" i="79"/>
  <c r="AL394" i="79"/>
  <c r="AL398" i="79"/>
  <c r="AL395" i="79"/>
  <c r="AL396" i="79"/>
  <c r="AG205" i="79"/>
  <c r="AG202" i="79"/>
  <c r="AG206" i="79"/>
  <c r="AG204" i="79"/>
  <c r="AG203"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94" i="79"/>
  <c r="AG598" i="79"/>
  <c r="AG592" i="79"/>
  <c r="AG596" i="79"/>
  <c r="AG593" i="79"/>
  <c r="AG595" i="79"/>
  <c r="AG597" i="79"/>
  <c r="AR595" i="79"/>
  <c r="AR593" i="79"/>
  <c r="AR597" i="79"/>
  <c r="AR594" i="79"/>
  <c r="AR596" i="79"/>
  <c r="AR592" i="79"/>
  <c r="AR598" i="79"/>
  <c r="AQ592" i="79"/>
  <c r="AQ596" i="79"/>
  <c r="AQ594" i="79"/>
  <c r="AQ598" i="79"/>
  <c r="AQ593" i="79"/>
  <c r="AQ597" i="79"/>
  <c r="AQ595" i="79"/>
  <c r="AI396" i="79"/>
  <c r="AI393" i="79"/>
  <c r="AI397" i="79"/>
  <c r="AI394" i="79"/>
  <c r="AI398" i="79"/>
  <c r="AI395" i="79"/>
  <c r="AP393" i="79"/>
  <c r="AP397" i="79"/>
  <c r="AP394" i="79"/>
  <c r="AP398" i="79"/>
  <c r="AP396" i="79"/>
  <c r="AP395" i="79"/>
  <c r="AO394" i="79"/>
  <c r="AO398" i="79"/>
  <c r="AO395" i="79"/>
  <c r="AO396" i="79"/>
  <c r="AO393" i="79"/>
  <c r="AO397" i="79"/>
  <c r="AI203" i="79"/>
  <c r="AI206" i="79"/>
  <c r="AI204" i="79"/>
  <c r="AI202" i="79"/>
  <c r="AI205" i="79"/>
  <c r="AM203" i="79"/>
  <c r="AM202" i="79"/>
  <c r="AM204" i="79"/>
  <c r="AM206" i="79"/>
  <c r="AM205" i="79"/>
  <c r="AN202" i="79"/>
  <c r="AN206" i="79"/>
  <c r="AN203" i="79"/>
  <c r="AN205" i="79"/>
  <c r="AN204" i="79"/>
  <c r="AS1637" i="79"/>
  <c r="AS1664" i="79"/>
  <c r="AS1691" i="79"/>
  <c r="AS1611" i="79"/>
  <c r="AS1718" i="79"/>
  <c r="AS1382" i="79"/>
  <c r="AS1577" i="79"/>
  <c r="D86" i="43"/>
  <c r="R86" i="43" s="1"/>
  <c r="D106" i="43"/>
  <c r="D102" i="43"/>
  <c r="D103" i="43" s="1"/>
  <c r="D89" i="43"/>
  <c r="R89" i="43" s="1"/>
  <c r="D110" i="43"/>
  <c r="D118" i="43"/>
  <c r="D114" i="43"/>
  <c r="AK1180" i="79"/>
  <c r="AK1569" i="79"/>
  <c r="AK1375" i="79"/>
  <c r="AJ1180" i="79"/>
  <c r="AJ1569" i="79"/>
  <c r="AJ1375" i="79"/>
  <c r="AN1180" i="79"/>
  <c r="AN1569" i="79"/>
  <c r="AN1375" i="79"/>
  <c r="AH1180" i="79"/>
  <c r="AH1569" i="79"/>
  <c r="AH1375" i="79"/>
  <c r="AH1381" i="79" s="1"/>
  <c r="AQ1375" i="79"/>
  <c r="AQ1569" i="79"/>
  <c r="AQ1180" i="79"/>
  <c r="AL1569" i="79"/>
  <c r="AL1375" i="79"/>
  <c r="AL1180" i="79"/>
  <c r="AM1180" i="79"/>
  <c r="AM1375" i="79"/>
  <c r="AM1569" i="79"/>
  <c r="AG1603" i="79"/>
  <c r="AG1569" i="79"/>
  <c r="AG1375" i="79"/>
  <c r="AG1381" i="79" s="1"/>
  <c r="AG1180" i="79"/>
  <c r="AI1375" i="79"/>
  <c r="AI1381" i="79" s="1"/>
  <c r="AI1569" i="79"/>
  <c r="AI1180" i="79"/>
  <c r="AO1375" i="79"/>
  <c r="AO1569" i="79"/>
  <c r="AO1180" i="79"/>
  <c r="AR1375" i="79"/>
  <c r="AR1569" i="79"/>
  <c r="AR1180" i="79"/>
  <c r="AP1569" i="79"/>
  <c r="AP1180" i="79"/>
  <c r="AP1375" i="79"/>
  <c r="AE792" i="79"/>
  <c r="AE785" i="79"/>
  <c r="AE1186" i="79"/>
  <c r="AQ600" i="79"/>
  <c r="P74" i="43" s="1"/>
  <c r="AM546" i="46"/>
  <c r="D65" i="43" s="1"/>
  <c r="AR546" i="46"/>
  <c r="I65" i="43" s="1"/>
  <c r="AM542" i="46"/>
  <c r="AM541" i="46"/>
  <c r="AM543" i="46"/>
  <c r="AM544" i="46"/>
  <c r="AO546" i="46"/>
  <c r="F65" i="43" s="1"/>
  <c r="AO600" i="79"/>
  <c r="N74" i="43" s="1"/>
  <c r="AM400" i="79"/>
  <c r="L71" i="43" s="1"/>
  <c r="AN990" i="79"/>
  <c r="M80" i="43" s="1"/>
  <c r="AP990" i="79"/>
  <c r="O80" i="43" s="1"/>
  <c r="AO990" i="79"/>
  <c r="N80" i="43" s="1"/>
  <c r="AF990" i="79"/>
  <c r="E80" i="43" s="1"/>
  <c r="AQ990" i="79"/>
  <c r="P80" i="43" s="1"/>
  <c r="AK990" i="79"/>
  <c r="J80" i="43" s="1"/>
  <c r="AI990" i="79"/>
  <c r="H80" i="43" s="1"/>
  <c r="AG990" i="79"/>
  <c r="F80" i="43" s="1"/>
  <c r="AH990" i="79"/>
  <c r="G80" i="43" s="1"/>
  <c r="AM990" i="79"/>
  <c r="L80" i="43" s="1"/>
  <c r="AE600" i="79"/>
  <c r="AP1186" i="79"/>
  <c r="AR1186" i="79"/>
  <c r="AQ1186" i="79"/>
  <c r="AN1186" i="79"/>
  <c r="AI1186" i="79"/>
  <c r="AK1186" i="79"/>
  <c r="AH1186" i="79"/>
  <c r="AJ1186" i="79"/>
  <c r="AR794" i="79"/>
  <c r="AK794" i="79"/>
  <c r="AL794" i="79"/>
  <c r="AF794" i="79"/>
  <c r="AI794" i="79"/>
  <c r="AP794" i="79"/>
  <c r="AN794" i="79"/>
  <c r="AG794" i="79"/>
  <c r="AH794" i="79"/>
  <c r="AV132" i="46"/>
  <c r="M56" i="43" s="1"/>
  <c r="AE400" i="79"/>
  <c r="AN400" i="79"/>
  <c r="M71" i="43" s="1"/>
  <c r="AU272" i="46"/>
  <c r="L59" i="43" s="1"/>
  <c r="AW546" i="46"/>
  <c r="N65" i="43" s="1"/>
  <c r="AV546" i="46"/>
  <c r="M65" i="43" s="1"/>
  <c r="AN208" i="79"/>
  <c r="M68" i="43" s="1"/>
  <c r="AT132" i="46"/>
  <c r="K56" i="43" s="1"/>
  <c r="AX546" i="46"/>
  <c r="O65" i="43" s="1"/>
  <c r="AE787" i="79"/>
  <c r="AE786" i="79"/>
  <c r="AE788" i="79"/>
  <c r="AT272" i="46"/>
  <c r="K59" i="43" s="1"/>
  <c r="AY404" i="46"/>
  <c r="AV272" i="46"/>
  <c r="M59" i="43" s="1"/>
  <c r="AV404" i="46"/>
  <c r="AU132" i="46"/>
  <c r="L56" i="43" s="1"/>
  <c r="AG400" i="79"/>
  <c r="F71" i="43" s="1"/>
  <c r="AT546" i="46"/>
  <c r="K65" i="43" s="1"/>
  <c r="AU546" i="46"/>
  <c r="L65" i="43" s="1"/>
  <c r="AE794" i="79"/>
  <c r="AE205" i="79"/>
  <c r="AE203" i="79"/>
  <c r="AE204" i="79"/>
  <c r="AE208"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8"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0" i="47" s="1"/>
  <c r="AS271" i="46"/>
  <c r="J58" i="43" s="1"/>
  <c r="AR271" i="46"/>
  <c r="I58" i="43" s="1"/>
  <c r="N31" i="47" s="1"/>
  <c r="AU271" i="46"/>
  <c r="L58" i="43" s="1"/>
  <c r="AX271" i="46"/>
  <c r="O58" i="43" s="1"/>
  <c r="AP271" i="46"/>
  <c r="G58" i="43" s="1"/>
  <c r="L33" i="47" s="1"/>
  <c r="AV409" i="46"/>
  <c r="M62" i="43" s="1"/>
  <c r="AV405" i="46"/>
  <c r="AV406" i="46"/>
  <c r="AV407" i="46"/>
  <c r="AY405" i="46"/>
  <c r="AY406" i="46"/>
  <c r="AY407" i="46"/>
  <c r="AG1656" i="79"/>
  <c r="F109" i="43" s="1"/>
  <c r="F111" i="43" s="1"/>
  <c r="R102" i="43"/>
  <c r="F105" i="43"/>
  <c r="F107" i="43" s="1"/>
  <c r="AG1710" i="79"/>
  <c r="AP1381" i="79"/>
  <c r="O85" i="43" s="1"/>
  <c r="AO1576" i="79"/>
  <c r="N88" i="43" s="1"/>
  <c r="H88" i="43"/>
  <c r="AS1375" i="79"/>
  <c r="AS1381" i="79" s="1"/>
  <c r="AS1383" i="79" s="1"/>
  <c r="F85" i="43"/>
  <c r="AG1683" i="79"/>
  <c r="AM1576" i="79"/>
  <c r="L88" i="43" s="1"/>
  <c r="AL1381" i="79"/>
  <c r="K85" i="43" s="1"/>
  <c r="G85" i="43"/>
  <c r="AN1381" i="79"/>
  <c r="M85" i="43" s="1"/>
  <c r="AP1576" i="79"/>
  <c r="O88" i="43" s="1"/>
  <c r="AR1381" i="79"/>
  <c r="Q85" i="43" s="1"/>
  <c r="AO1381" i="79"/>
  <c r="N85" i="43" s="1"/>
  <c r="H85" i="43"/>
  <c r="AS1569" i="79"/>
  <c r="AS1576" i="79" s="1"/>
  <c r="AS1578" i="79" s="1"/>
  <c r="F88" i="43"/>
  <c r="F101" i="43"/>
  <c r="F103" i="43" s="1"/>
  <c r="AM1381" i="79"/>
  <c r="L85" i="43" s="1"/>
  <c r="AL1576" i="79"/>
  <c r="K88" i="43" s="1"/>
  <c r="AQ1576" i="79"/>
  <c r="P88" i="43" s="1"/>
  <c r="G88" i="43"/>
  <c r="AJ1381" i="79"/>
  <c r="I85" i="43" s="1"/>
  <c r="AK1381" i="79"/>
  <c r="J85" i="43" s="1"/>
  <c r="AR1576" i="79"/>
  <c r="Q88" i="43" s="1"/>
  <c r="AQ1381" i="79"/>
  <c r="P85" i="43" s="1"/>
  <c r="AN1576" i="79"/>
  <c r="M88" i="43" s="1"/>
  <c r="AJ1576" i="79"/>
  <c r="I88" i="43" s="1"/>
  <c r="AK1576" i="79"/>
  <c r="J88" i="43" s="1"/>
  <c r="AS1180" i="79"/>
  <c r="AE981" i="79"/>
  <c r="AE980" i="79"/>
  <c r="AE983" i="79"/>
  <c r="K77" i="43"/>
  <c r="H83" i="43"/>
  <c r="G77" i="43"/>
  <c r="F77" i="43"/>
  <c r="M83" i="43"/>
  <c r="M77" i="43"/>
  <c r="J77" i="43"/>
  <c r="P83" i="43"/>
  <c r="O77" i="43"/>
  <c r="Q77" i="43"/>
  <c r="H77" i="43"/>
  <c r="I83" i="43"/>
  <c r="Q83" i="43"/>
  <c r="G83" i="43"/>
  <c r="E77" i="43"/>
  <c r="J83" i="43"/>
  <c r="O83" i="43"/>
  <c r="AE793" i="79"/>
  <c r="D76" i="43" s="1"/>
  <c r="T18" i="47"/>
  <c r="P20" i="47"/>
  <c r="Q15" i="47"/>
  <c r="S23" i="47"/>
  <c r="U17" i="47"/>
  <c r="R26" i="47"/>
  <c r="AJ600" i="79"/>
  <c r="I74" i="43" s="1"/>
  <c r="AP600" i="79"/>
  <c r="O74" i="43" s="1"/>
  <c r="BA546" i="46"/>
  <c r="F140" i="43" s="1"/>
  <c r="AE594" i="79"/>
  <c r="AM545" i="46"/>
  <c r="V21" i="47"/>
  <c r="BA269" i="46"/>
  <c r="AF1186" i="79"/>
  <c r="D71" i="43"/>
  <c r="BA131" i="46"/>
  <c r="C129" i="43" s="1"/>
  <c r="C139" i="43" s="1"/>
  <c r="BA272" i="46"/>
  <c r="D140" i="43" s="1"/>
  <c r="BA542" i="46"/>
  <c r="D77" i="43"/>
  <c r="BA132" i="46"/>
  <c r="C140" i="43" s="1"/>
  <c r="BA544" i="46"/>
  <c r="BA270" i="46"/>
  <c r="BA543" i="46"/>
  <c r="D68" i="43"/>
  <c r="BA541" i="46"/>
  <c r="R18" i="47"/>
  <c r="R17" i="47"/>
  <c r="R20" i="47"/>
  <c r="R21" i="47"/>
  <c r="R16" i="47"/>
  <c r="AK400" i="79"/>
  <c r="J71" i="43" s="1"/>
  <c r="R22" i="47"/>
  <c r="AI208" i="79"/>
  <c r="H68" i="43" s="1"/>
  <c r="AR600" i="79"/>
  <c r="Q74" i="43" s="1"/>
  <c r="AH208" i="79"/>
  <c r="G68" i="43" s="1"/>
  <c r="AJ400" i="79"/>
  <c r="I71" i="43" s="1"/>
  <c r="AG208" i="79"/>
  <c r="F68" i="43" s="1"/>
  <c r="AH400" i="79"/>
  <c r="G71" i="43" s="1"/>
  <c r="R19" i="47"/>
  <c r="R24" i="47"/>
  <c r="R25" i="47"/>
  <c r="R23" i="47"/>
  <c r="R15" i="47"/>
  <c r="AM600" i="79"/>
  <c r="L74" i="43" s="1"/>
  <c r="AN600" i="79"/>
  <c r="M74" i="43" s="1"/>
  <c r="AG600" i="79"/>
  <c r="F74" i="43" s="1"/>
  <c r="AQ400" i="79"/>
  <c r="P71" i="43" s="1"/>
  <c r="AM208" i="79"/>
  <c r="L68" i="43" s="1"/>
  <c r="AR400" i="79"/>
  <c r="Q71" i="43" s="1"/>
  <c r="AL600" i="79"/>
  <c r="K74" i="43" s="1"/>
  <c r="AH600" i="79"/>
  <c r="G74" i="43" s="1"/>
  <c r="AE990" i="79"/>
  <c r="Q19" i="47"/>
  <c r="Q24" i="47"/>
  <c r="AJ208" i="79"/>
  <c r="I68" i="43" s="1"/>
  <c r="AW545" i="46"/>
  <c r="N64" i="43" s="1"/>
  <c r="AV545" i="46"/>
  <c r="M64" i="43" s="1"/>
  <c r="Q26" i="47"/>
  <c r="AQ208" i="79"/>
  <c r="P68" i="43" s="1"/>
  <c r="AE982" i="79"/>
  <c r="AP400" i="79"/>
  <c r="O71" i="43" s="1"/>
  <c r="AE593" i="79"/>
  <c r="AK600" i="79"/>
  <c r="J74" i="43" s="1"/>
  <c r="Q17" i="47"/>
  <c r="AF400" i="79"/>
  <c r="E71" i="43" s="1"/>
  <c r="AI400" i="79"/>
  <c r="H71" i="43" s="1"/>
  <c r="AF208" i="79"/>
  <c r="E68" i="43" s="1"/>
  <c r="Q21" i="47"/>
  <c r="AI600" i="79"/>
  <c r="H74" i="43" s="1"/>
  <c r="AE592" i="79"/>
  <c r="AL400" i="79"/>
  <c r="K71" i="43" s="1"/>
  <c r="AU545" i="46"/>
  <c r="L64" i="43" s="1"/>
  <c r="AT271" i="46"/>
  <c r="K58" i="43" s="1"/>
  <c r="D74" i="43"/>
  <c r="AF600" i="79"/>
  <c r="E74" i="43" s="1"/>
  <c r="AF1185" i="79"/>
  <c r="AS1178" i="79"/>
  <c r="AY409" i="46"/>
  <c r="P62" i="43" s="1"/>
  <c r="AR208" i="79"/>
  <c r="Q68" i="43" s="1"/>
  <c r="AL208" i="79"/>
  <c r="K68" i="43" s="1"/>
  <c r="AL990" i="79"/>
  <c r="K80" i="43" s="1"/>
  <c r="AR990" i="79"/>
  <c r="Q80" i="43" s="1"/>
  <c r="AE595" i="79"/>
  <c r="AO400" i="79"/>
  <c r="N71" i="43" s="1"/>
  <c r="AE396" i="79"/>
  <c r="AM1186" i="79"/>
  <c r="AQ794" i="79"/>
  <c r="AM794" i="79"/>
  <c r="AJ990" i="79"/>
  <c r="I80" i="43" s="1"/>
  <c r="AE394" i="79"/>
  <c r="AE393" i="79"/>
  <c r="AG1186" i="79"/>
  <c r="AJ794" i="79"/>
  <c r="AO1186" i="79"/>
  <c r="AL1186" i="79"/>
  <c r="AO794" i="79"/>
  <c r="P15" i="47"/>
  <c r="AO208" i="79"/>
  <c r="N68" i="43" s="1"/>
  <c r="AT408" i="46"/>
  <c r="K61" i="43" s="1"/>
  <c r="AX545" i="46"/>
  <c r="O64" i="43" s="1"/>
  <c r="AT545" i="46"/>
  <c r="K64" i="43" s="1"/>
  <c r="AV271" i="46"/>
  <c r="M58" i="43" s="1"/>
  <c r="AG399" i="79"/>
  <c r="F70" i="43" s="1"/>
  <c r="AU408" i="46"/>
  <c r="L61" i="43" s="1"/>
  <c r="D83" i="43"/>
  <c r="P17" i="47"/>
  <c r="P18" i="47"/>
  <c r="P21" i="47"/>
  <c r="P24" i="47"/>
  <c r="Q22" i="47"/>
  <c r="Q25" i="47"/>
  <c r="P19" i="47"/>
  <c r="P22" i="47"/>
  <c r="Q23" i="47"/>
  <c r="P16" i="47"/>
  <c r="P25" i="47"/>
  <c r="P23" i="47"/>
  <c r="Q18" i="47"/>
  <c r="Q16" i="47"/>
  <c r="P26" i="47"/>
  <c r="Q20" i="47"/>
  <c r="AP208"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7"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7" i="47"/>
  <c r="S38" i="47"/>
  <c r="S35" i="47"/>
  <c r="AY545" i="46"/>
  <c r="P64" i="43" s="1"/>
  <c r="AZ271" i="46"/>
  <c r="Q58" i="43" s="1"/>
  <c r="AY271" i="46"/>
  <c r="P58" i="43" s="1"/>
  <c r="AZ408" i="46"/>
  <c r="Q61" i="43" s="1"/>
  <c r="AQ599"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7" i="79"/>
  <c r="J67" i="43" s="1"/>
  <c r="AN408" i="46"/>
  <c r="E61" i="43" s="1"/>
  <c r="AN271" i="46"/>
  <c r="AM408" i="46"/>
  <c r="J55" i="43"/>
  <c r="D55" i="43"/>
  <c r="D56" i="43"/>
  <c r="E55" i="43"/>
  <c r="S33" i="47" l="1"/>
  <c r="S34" i="47"/>
  <c r="S36" i="47"/>
  <c r="T33" i="47"/>
  <c r="Q41" i="47"/>
  <c r="L36" i="47"/>
  <c r="S31"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98" i="79"/>
  <c r="AS794" i="79"/>
  <c r="R88" i="43"/>
  <c r="R85" i="43"/>
  <c r="AS1186" i="79"/>
  <c r="L140" i="43" s="1"/>
  <c r="F113" i="43"/>
  <c r="F115" i="43" s="1"/>
  <c r="AS792" i="79"/>
  <c r="F117" i="43"/>
  <c r="F119" i="43" s="1"/>
  <c r="AH1656" i="79"/>
  <c r="AH1603" i="79"/>
  <c r="AH1629" i="79"/>
  <c r="AS600" i="79"/>
  <c r="AS988" i="79"/>
  <c r="AS990" i="79"/>
  <c r="K140" i="43" s="1"/>
  <c r="AE399" i="79"/>
  <c r="D70" i="43" s="1"/>
  <c r="K83" i="43"/>
  <c r="N83" i="43"/>
  <c r="I77" i="43"/>
  <c r="F83" i="43"/>
  <c r="P77" i="43"/>
  <c r="E83" i="43"/>
  <c r="N77" i="43"/>
  <c r="L83" i="43"/>
  <c r="L77" i="43"/>
  <c r="AS1177" i="79"/>
  <c r="AS1176" i="79"/>
  <c r="AS1175" i="79"/>
  <c r="AS394" i="79"/>
  <c r="S56" i="47"/>
  <c r="P39" i="47"/>
  <c r="R55" i="43"/>
  <c r="M45" i="47"/>
  <c r="V39" i="47"/>
  <c r="R30" i="47"/>
  <c r="N51" i="47"/>
  <c r="AF793" i="79"/>
  <c r="E76" i="43" s="1"/>
  <c r="AE599" i="79"/>
  <c r="D73" i="43" s="1"/>
  <c r="AS393" i="79"/>
  <c r="AS395" i="79"/>
  <c r="AS208" i="79"/>
  <c r="G140" i="43" s="1"/>
  <c r="AJ599" i="79"/>
  <c r="I73" i="43" s="1"/>
  <c r="AP599" i="79"/>
  <c r="O73" i="43" s="1"/>
  <c r="BA545" i="46"/>
  <c r="BA547" i="46" s="1"/>
  <c r="U31" i="47"/>
  <c r="R56" i="43"/>
  <c r="BA271" i="46"/>
  <c r="BA273" i="46" s="1"/>
  <c r="BA405" i="46"/>
  <c r="AS594" i="79"/>
  <c r="BA407" i="46"/>
  <c r="AS203" i="79"/>
  <c r="AS202" i="79"/>
  <c r="AS787" i="79"/>
  <c r="AS791" i="79"/>
  <c r="AS786" i="79"/>
  <c r="AS785" i="79"/>
  <c r="AS981" i="79"/>
  <c r="AS204" i="79"/>
  <c r="BA406" i="46"/>
  <c r="BA133" i="46"/>
  <c r="AS983" i="79"/>
  <c r="AS790" i="79"/>
  <c r="AS788" i="79"/>
  <c r="AS789" i="79"/>
  <c r="AS205" i="79"/>
  <c r="AS206" i="79"/>
  <c r="AS593" i="79"/>
  <c r="D80" i="43"/>
  <c r="R80" i="43" s="1"/>
  <c r="AS984" i="79"/>
  <c r="AS398" i="79"/>
  <c r="AS595" i="79"/>
  <c r="R74" i="43"/>
  <c r="BA409" i="46"/>
  <c r="E140" i="43" s="1"/>
  <c r="AS592" i="79"/>
  <c r="AS986" i="79"/>
  <c r="AS400" i="79"/>
  <c r="H140" i="43" s="1"/>
  <c r="AS596" i="79"/>
  <c r="AY408" i="46"/>
  <c r="P61" i="43" s="1"/>
  <c r="AS397" i="79"/>
  <c r="AS396" i="79"/>
  <c r="AS597" i="79"/>
  <c r="AS980" i="79"/>
  <c r="AS982" i="79"/>
  <c r="AS985" i="79"/>
  <c r="AS987" i="79"/>
  <c r="D139" i="43"/>
  <c r="AH207" i="79"/>
  <c r="G67" i="43" s="1"/>
  <c r="AR599" i="79"/>
  <c r="Q73" i="43" s="1"/>
  <c r="E131" i="43"/>
  <c r="AF399" i="79"/>
  <c r="E70" i="43" s="1"/>
  <c r="AG207" i="79"/>
  <c r="F67" i="43" s="1"/>
  <c r="AM599" i="79"/>
  <c r="L73" i="43" s="1"/>
  <c r="AH399" i="79"/>
  <c r="G70" i="43" s="1"/>
  <c r="AG599" i="79"/>
  <c r="F73" i="43" s="1"/>
  <c r="R27" i="47"/>
  <c r="R29" i="47" s="1"/>
  <c r="P30" i="47"/>
  <c r="P37" i="47"/>
  <c r="P33" i="47"/>
  <c r="P56" i="47"/>
  <c r="P32" i="47"/>
  <c r="AM399" i="79"/>
  <c r="L70" i="43" s="1"/>
  <c r="AN399" i="79"/>
  <c r="M70" i="43" s="1"/>
  <c r="AH599" i="79"/>
  <c r="G73" i="43" s="1"/>
  <c r="AO599" i="79"/>
  <c r="N73" i="43" s="1"/>
  <c r="AP399" i="79"/>
  <c r="O70" i="43" s="1"/>
  <c r="AR399" i="79"/>
  <c r="Q70" i="43" s="1"/>
  <c r="H133" i="43"/>
  <c r="P48" i="47"/>
  <c r="AJ207" i="79"/>
  <c r="I67" i="43" s="1"/>
  <c r="K131" i="43"/>
  <c r="AL399" i="79"/>
  <c r="K70" i="43" s="1"/>
  <c r="P54" i="47"/>
  <c r="AL599" i="79"/>
  <c r="K73" i="43" s="1"/>
  <c r="AL207" i="79"/>
  <c r="K67" i="43" s="1"/>
  <c r="AQ399" i="79"/>
  <c r="P70" i="43" s="1"/>
  <c r="AM207" i="79"/>
  <c r="L67" i="43" s="1"/>
  <c r="P34" i="47"/>
  <c r="P40" i="47"/>
  <c r="AQ207" i="79"/>
  <c r="P67" i="43" s="1"/>
  <c r="AF207" i="79"/>
  <c r="E67" i="43" s="1"/>
  <c r="AE989" i="79"/>
  <c r="H130" i="43"/>
  <c r="H132" i="43"/>
  <c r="AO207" i="79"/>
  <c r="N67" i="43" s="1"/>
  <c r="AK599" i="79"/>
  <c r="J73" i="43" s="1"/>
  <c r="P51" i="47"/>
  <c r="K130" i="43"/>
  <c r="AN599" i="79"/>
  <c r="M73" i="43" s="1"/>
  <c r="AI399" i="79"/>
  <c r="H70" i="43" s="1"/>
  <c r="I135" i="43"/>
  <c r="H129" i="43"/>
  <c r="H134" i="43"/>
  <c r="P55" i="47"/>
  <c r="J135" i="43"/>
  <c r="I131" i="43"/>
  <c r="P50" i="47"/>
  <c r="K137" i="43"/>
  <c r="J134" i="43"/>
  <c r="R71" i="43"/>
  <c r="AI207" i="79"/>
  <c r="H67" i="43" s="1"/>
  <c r="AI599" i="79"/>
  <c r="H73" i="43" s="1"/>
  <c r="K133" i="43"/>
  <c r="J133" i="43"/>
  <c r="P47" i="47"/>
  <c r="P35" i="47"/>
  <c r="P38" i="47"/>
  <c r="AJ399" i="79"/>
  <c r="I70" i="43" s="1"/>
  <c r="AL989" i="79"/>
  <c r="I129" i="43"/>
  <c r="P53" i="47"/>
  <c r="P36" i="47"/>
  <c r="P31" i="47"/>
  <c r="H131" i="43"/>
  <c r="AM989" i="79"/>
  <c r="AO399" i="79"/>
  <c r="N70" i="43" s="1"/>
  <c r="I134" i="43"/>
  <c r="L130" i="43"/>
  <c r="R62" i="43"/>
  <c r="P46" i="47"/>
  <c r="P52" i="47"/>
  <c r="P41" i="47"/>
  <c r="J132" i="43"/>
  <c r="L131" i="43"/>
  <c r="K129" i="43"/>
  <c r="P45" i="47"/>
  <c r="P49" i="47"/>
  <c r="L138" i="43"/>
  <c r="M138" i="43" s="1"/>
  <c r="I130" i="43"/>
  <c r="AK399" i="79"/>
  <c r="J70" i="43" s="1"/>
  <c r="AF599" i="79"/>
  <c r="E73" i="43" s="1"/>
  <c r="AN989" i="79"/>
  <c r="K135" i="43"/>
  <c r="AJ793" i="79"/>
  <c r="I76" i="43" s="1"/>
  <c r="J129" i="43"/>
  <c r="AK989" i="79"/>
  <c r="AQ793" i="79"/>
  <c r="P76" i="43" s="1"/>
  <c r="L129" i="43"/>
  <c r="G133" i="43"/>
  <c r="AI989" i="79"/>
  <c r="J130" i="43"/>
  <c r="L133" i="43"/>
  <c r="AR793" i="79"/>
  <c r="Q76" i="43" s="1"/>
  <c r="AL793" i="79"/>
  <c r="K76" i="43" s="1"/>
  <c r="AJ989" i="79"/>
  <c r="J131" i="43"/>
  <c r="I132" i="43"/>
  <c r="AI793" i="79"/>
  <c r="H76" i="43" s="1"/>
  <c r="K136" i="43"/>
  <c r="AO793" i="79"/>
  <c r="N76" i="43" s="1"/>
  <c r="AG793" i="79"/>
  <c r="F76" i="43" s="1"/>
  <c r="I133" i="43"/>
  <c r="K132" i="43"/>
  <c r="L135" i="43"/>
  <c r="AP989" i="79"/>
  <c r="K134" i="43"/>
  <c r="AK793" i="79"/>
  <c r="J76" i="43" s="1"/>
  <c r="AF989" i="79"/>
  <c r="AR989" i="79"/>
  <c r="L137" i="43"/>
  <c r="AG989" i="79"/>
  <c r="AO989" i="79"/>
  <c r="AH989" i="79"/>
  <c r="AP793" i="79"/>
  <c r="O76" i="43" s="1"/>
  <c r="AN793" i="79"/>
  <c r="M76" i="43" s="1"/>
  <c r="AQ989" i="79"/>
  <c r="AM793" i="79"/>
  <c r="L76" i="43" s="1"/>
  <c r="AH793"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7" i="79"/>
  <c r="O67" i="43" s="1"/>
  <c r="Q27" i="47"/>
  <c r="Q29" i="47" s="1"/>
  <c r="P27" i="47"/>
  <c r="P29" i="47" s="1"/>
  <c r="Q60" i="47"/>
  <c r="Q67" i="47"/>
  <c r="Q69" i="47"/>
  <c r="Q50" i="47"/>
  <c r="R40" i="47"/>
  <c r="Q71" i="47"/>
  <c r="R41" i="47"/>
  <c r="R33" i="47"/>
  <c r="AR207"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7"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29" i="79"/>
  <c r="H105" i="43" s="1"/>
  <c r="H107" i="43" s="1"/>
  <c r="AJ1683" i="79"/>
  <c r="AJ1690" i="79" s="1"/>
  <c r="I113" i="43" s="1"/>
  <c r="I115" i="43" s="1"/>
  <c r="AP1710" i="79"/>
  <c r="AP1717" i="79" s="1"/>
  <c r="O117" i="43" s="1"/>
  <c r="O119" i="43" s="1"/>
  <c r="AK1710" i="79"/>
  <c r="AK1717" i="79" s="1"/>
  <c r="J117" i="43" s="1"/>
  <c r="J119" i="43" s="1"/>
  <c r="AK1683" i="79"/>
  <c r="AK1690" i="79" s="1"/>
  <c r="J113" i="43" s="1"/>
  <c r="J115" i="43" s="1"/>
  <c r="AQ1656" i="79"/>
  <c r="AQ1663" i="79" s="1"/>
  <c r="P109" i="43" s="1"/>
  <c r="P111" i="43" s="1"/>
  <c r="AO1683" i="79"/>
  <c r="AO1690" i="79" s="1"/>
  <c r="N113" i="43" s="1"/>
  <c r="N115" i="43" s="1"/>
  <c r="AN1603" i="79"/>
  <c r="AN1610" i="79" s="1"/>
  <c r="M101" i="43" s="1"/>
  <c r="M103" i="43" s="1"/>
  <c r="AI1603" i="79"/>
  <c r="H101" i="43" s="1"/>
  <c r="H103" i="43" s="1"/>
  <c r="AR1710" i="79"/>
  <c r="AR1717" i="79" s="1"/>
  <c r="Q117" i="43" s="1"/>
  <c r="Q119" i="43" s="1"/>
  <c r="AJ1710" i="79"/>
  <c r="AJ1717" i="79" s="1"/>
  <c r="I117" i="43" s="1"/>
  <c r="I119" i="43" s="1"/>
  <c r="AP1656" i="79"/>
  <c r="AP1663" i="79" s="1"/>
  <c r="O109" i="43" s="1"/>
  <c r="O111" i="43" s="1"/>
  <c r="AP1603" i="79"/>
  <c r="AP1610" i="79" s="1"/>
  <c r="O101" i="43" s="1"/>
  <c r="O103" i="43" s="1"/>
  <c r="AM1656" i="79"/>
  <c r="AM1663" i="79" s="1"/>
  <c r="L109" i="43" s="1"/>
  <c r="L111" i="43" s="1"/>
  <c r="AL1629" i="79"/>
  <c r="AL1636" i="79" s="1"/>
  <c r="K105" i="43" s="1"/>
  <c r="K107" i="43" s="1"/>
  <c r="AK1656" i="79"/>
  <c r="AK1663" i="79" s="1"/>
  <c r="J109" i="43" s="1"/>
  <c r="J111" i="43" s="1"/>
  <c r="AQ1683" i="79"/>
  <c r="AQ1690" i="79" s="1"/>
  <c r="P113" i="43" s="1"/>
  <c r="P115" i="43" s="1"/>
  <c r="AQ1710" i="79"/>
  <c r="AQ1717" i="79" s="1"/>
  <c r="P117" i="43" s="1"/>
  <c r="P119" i="43" s="1"/>
  <c r="AO1710" i="79"/>
  <c r="AO1717" i="79" s="1"/>
  <c r="N117" i="43" s="1"/>
  <c r="N119" i="43" s="1"/>
  <c r="AN1683" i="79"/>
  <c r="AN1690" i="79" s="1"/>
  <c r="M113" i="43" s="1"/>
  <c r="M115" i="43" s="1"/>
  <c r="AR1629" i="79"/>
  <c r="AR1636" i="79" s="1"/>
  <c r="Q105" i="43" s="1"/>
  <c r="Q107" i="43" s="1"/>
  <c r="AM1683" i="79"/>
  <c r="AM1690" i="79" s="1"/>
  <c r="L113" i="43" s="1"/>
  <c r="L115" i="43" s="1"/>
  <c r="AI1710" i="79"/>
  <c r="H117" i="43" s="1"/>
  <c r="H119" i="43" s="1"/>
  <c r="AH1710" i="79"/>
  <c r="AR1603" i="79"/>
  <c r="AR1610" i="79" s="1"/>
  <c r="Q101" i="43" s="1"/>
  <c r="Q103" i="43" s="1"/>
  <c r="AJ1629" i="79"/>
  <c r="AJ1636" i="79" s="1"/>
  <c r="I105" i="43" s="1"/>
  <c r="I107" i="43" s="1"/>
  <c r="AP1629" i="79"/>
  <c r="AP1636" i="79" s="1"/>
  <c r="O105" i="43" s="1"/>
  <c r="O107" i="43" s="1"/>
  <c r="AM1629" i="79"/>
  <c r="AM1636" i="79" s="1"/>
  <c r="L105" i="43" s="1"/>
  <c r="L107" i="43" s="1"/>
  <c r="AM1710" i="79"/>
  <c r="AM1717" i="79" s="1"/>
  <c r="L117" i="43" s="1"/>
  <c r="L119" i="43" s="1"/>
  <c r="AL1710" i="79"/>
  <c r="AL1717" i="79" s="1"/>
  <c r="K117" i="43" s="1"/>
  <c r="K119" i="43" s="1"/>
  <c r="AK1603" i="79"/>
  <c r="AK1610" i="79" s="1"/>
  <c r="J101" i="43" s="1"/>
  <c r="J103" i="43" s="1"/>
  <c r="AQ1603" i="79"/>
  <c r="AQ1610" i="79" s="1"/>
  <c r="P101" i="43" s="1"/>
  <c r="P103" i="43" s="1"/>
  <c r="AO1656" i="79"/>
  <c r="AO1663" i="79" s="1"/>
  <c r="N109" i="43" s="1"/>
  <c r="N111" i="43" s="1"/>
  <c r="AO1629" i="79"/>
  <c r="AO1636" i="79" s="1"/>
  <c r="N105" i="43" s="1"/>
  <c r="N107" i="43" s="1"/>
  <c r="AN1710" i="79"/>
  <c r="AN1717" i="79" s="1"/>
  <c r="M117" i="43" s="1"/>
  <c r="M119" i="43" s="1"/>
  <c r="AJ1656" i="79"/>
  <c r="AL1656" i="79"/>
  <c r="AL1663" i="79" s="1"/>
  <c r="K109" i="43" s="1"/>
  <c r="K111" i="43" s="1"/>
  <c r="AI1683" i="79"/>
  <c r="H113" i="43" s="1"/>
  <c r="H115" i="43" s="1"/>
  <c r="AI1656" i="79"/>
  <c r="H109" i="43" s="1"/>
  <c r="H111" i="43" s="1"/>
  <c r="AH1683" i="79"/>
  <c r="AR1683" i="79"/>
  <c r="AR1690" i="79" s="1"/>
  <c r="Q113" i="43" s="1"/>
  <c r="Q115" i="43" s="1"/>
  <c r="AR1656" i="79"/>
  <c r="AR1663" i="79" s="1"/>
  <c r="Q109" i="43" s="1"/>
  <c r="Q111" i="43" s="1"/>
  <c r="AJ1603" i="79"/>
  <c r="AJ1610" i="79" s="1"/>
  <c r="I101" i="43" s="1"/>
  <c r="I103" i="43" s="1"/>
  <c r="AP1683" i="79"/>
  <c r="AP1690" i="79" s="1"/>
  <c r="O113" i="43" s="1"/>
  <c r="O115" i="43" s="1"/>
  <c r="AM1603" i="79"/>
  <c r="AM1610" i="79" s="1"/>
  <c r="L101" i="43" s="1"/>
  <c r="L103" i="43" s="1"/>
  <c r="AL1683" i="79"/>
  <c r="AL1690" i="79" s="1"/>
  <c r="K113" i="43" s="1"/>
  <c r="K115" i="43" s="1"/>
  <c r="AL1603" i="79"/>
  <c r="AL1610" i="79" s="1"/>
  <c r="K101" i="43" s="1"/>
  <c r="K103" i="43" s="1"/>
  <c r="AK1629" i="79"/>
  <c r="AK1636" i="79" s="1"/>
  <c r="J105" i="43" s="1"/>
  <c r="J107" i="43" s="1"/>
  <c r="AQ1629" i="79"/>
  <c r="AQ1636" i="79" s="1"/>
  <c r="P105" i="43" s="1"/>
  <c r="P107" i="43" s="1"/>
  <c r="AO1603" i="79"/>
  <c r="AO1610" i="79" s="1"/>
  <c r="N101" i="43" s="1"/>
  <c r="N103" i="43" s="1"/>
  <c r="AN1629" i="79"/>
  <c r="AN1636" i="79" s="1"/>
  <c r="M105" i="43" s="1"/>
  <c r="M107" i="43" s="1"/>
  <c r="AN1656" i="79"/>
  <c r="AN1663" i="79" s="1"/>
  <c r="M109" i="43" s="1"/>
  <c r="M111" i="43" s="1"/>
  <c r="AS989" i="79"/>
  <c r="AS991" i="79" s="1"/>
  <c r="AS599" i="79"/>
  <c r="AS601" i="79" s="1"/>
  <c r="AS1185" i="79"/>
  <c r="AS1187" i="79" s="1"/>
  <c r="AS793" i="79"/>
  <c r="AS795" i="79" s="1"/>
  <c r="G101" i="43"/>
  <c r="G103" i="43" s="1"/>
  <c r="AO1185" i="79"/>
  <c r="N82" i="43" s="1"/>
  <c r="R83" i="43"/>
  <c r="R77" i="43"/>
  <c r="F79" i="43"/>
  <c r="P79" i="43"/>
  <c r="Q79" i="43"/>
  <c r="E79" i="43"/>
  <c r="H79" i="43"/>
  <c r="J79" i="43"/>
  <c r="I79" i="43"/>
  <c r="G79" i="43"/>
  <c r="L79" i="43"/>
  <c r="N79" i="43"/>
  <c r="K79" i="43"/>
  <c r="D79" i="43"/>
  <c r="O79" i="43"/>
  <c r="M79" i="43"/>
  <c r="R58" i="43"/>
  <c r="T75" i="47"/>
  <c r="U47" i="47"/>
  <c r="L81" i="47"/>
  <c r="R68" i="47"/>
  <c r="O98" i="47"/>
  <c r="U83" i="47"/>
  <c r="AS207" i="79"/>
  <c r="AS209"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9" i="79"/>
  <c r="AS401"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137" i="47" l="1"/>
  <c r="N141" i="47"/>
  <c r="R140" i="47"/>
  <c r="T146" i="47"/>
  <c r="M141" i="47"/>
  <c r="S143" i="47"/>
  <c r="S204" i="47"/>
  <c r="S199" i="47"/>
  <c r="S205" i="47"/>
  <c r="S202" i="47"/>
  <c r="S195" i="47"/>
  <c r="S206" i="47"/>
  <c r="S203" i="47"/>
  <c r="S198" i="47"/>
  <c r="S200" i="47"/>
  <c r="S197" i="47"/>
  <c r="S196" i="47"/>
  <c r="S201" i="47"/>
  <c r="S187" i="47"/>
  <c r="S189" i="47"/>
  <c r="S169" i="47"/>
  <c r="S182" i="47"/>
  <c r="S191" i="47"/>
  <c r="S174" i="47"/>
  <c r="S168" i="47"/>
  <c r="S190" i="47"/>
  <c r="S172" i="47"/>
  <c r="S175" i="47"/>
  <c r="S173" i="47"/>
  <c r="S165" i="47"/>
  <c r="S186" i="47"/>
  <c r="S176" i="47"/>
  <c r="S181" i="47"/>
  <c r="S167" i="47"/>
  <c r="S183" i="47"/>
  <c r="S170" i="47"/>
  <c r="S184" i="47"/>
  <c r="S185" i="47"/>
  <c r="S166" i="47"/>
  <c r="S180" i="47"/>
  <c r="S188" i="47"/>
  <c r="S171" i="47"/>
  <c r="N121" i="43"/>
  <c r="L121" i="43"/>
  <c r="K121" i="43"/>
  <c r="J121" i="43"/>
  <c r="Q121" i="43"/>
  <c r="O121" i="43"/>
  <c r="H121" i="43"/>
  <c r="P121" i="43"/>
  <c r="M121" i="43"/>
  <c r="AS1710" i="79"/>
  <c r="AS1683" i="79"/>
  <c r="AS1656" i="79"/>
  <c r="G113" i="43"/>
  <c r="AS1690" i="79"/>
  <c r="AS1692" i="79" s="1"/>
  <c r="G117" i="43"/>
  <c r="AS1717" i="79"/>
  <c r="AS1719" i="79" s="1"/>
  <c r="AS1603" i="79"/>
  <c r="AS1610" i="79" s="1"/>
  <c r="AS1612" i="79" s="1"/>
  <c r="AS1629" i="79"/>
  <c r="AJ1663" i="79"/>
  <c r="I109" i="43" s="1"/>
  <c r="I111" i="43" s="1"/>
  <c r="I121" i="43" s="1"/>
  <c r="H20" i="43"/>
  <c r="E40" i="43"/>
  <c r="R101" i="43"/>
  <c r="R103" i="43" s="1"/>
  <c r="AS1636" i="79"/>
  <c r="AS1638" i="79" s="1"/>
  <c r="G105" i="43"/>
  <c r="G109" i="43"/>
  <c r="G111" i="43" s="1"/>
  <c r="L143" i="47"/>
  <c r="L140" i="47"/>
  <c r="L141" i="47"/>
  <c r="L135" i="47"/>
  <c r="T144" i="47"/>
  <c r="L144" i="47"/>
  <c r="T140" i="47"/>
  <c r="T142" i="47"/>
  <c r="S136" i="47"/>
  <c r="S141" i="47"/>
  <c r="N137" i="47"/>
  <c r="N142" i="47"/>
  <c r="AG1185" i="79"/>
  <c r="F82" i="43" s="1"/>
  <c r="K184" i="47" s="1"/>
  <c r="AP1185" i="79"/>
  <c r="O82" i="43" s="1"/>
  <c r="T188" i="47" s="1"/>
  <c r="K142" i="47"/>
  <c r="K139" i="47"/>
  <c r="K144" i="47"/>
  <c r="K138" i="47"/>
  <c r="AE1185" i="79"/>
  <c r="D82" i="43" s="1"/>
  <c r="I175" i="47" s="1"/>
  <c r="E82" i="43"/>
  <c r="E31" i="43" s="1"/>
  <c r="AJ1185" i="79"/>
  <c r="I82" i="43" s="1"/>
  <c r="E35" i="43" s="1"/>
  <c r="S157" i="47"/>
  <c r="S152" i="47"/>
  <c r="AQ1185" i="79"/>
  <c r="P82" i="43" s="1"/>
  <c r="U198" i="47" s="1"/>
  <c r="AL1185" i="79"/>
  <c r="K82" i="43" s="1"/>
  <c r="P171" i="47" s="1"/>
  <c r="AK1185"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85" i="79"/>
  <c r="G82" i="43" s="1"/>
  <c r="E33" i="43" s="1"/>
  <c r="T136" i="47"/>
  <c r="T143" i="47"/>
  <c r="T135" i="47"/>
  <c r="L139" i="47"/>
  <c r="L142" i="47"/>
  <c r="L136" i="47"/>
  <c r="AM1185" i="79"/>
  <c r="L82" i="43" s="1"/>
  <c r="Q181" i="47" s="1"/>
  <c r="T145" i="47"/>
  <c r="S158" i="47"/>
  <c r="L146" i="47"/>
  <c r="S151" i="47"/>
  <c r="T141" i="47"/>
  <c r="T139" i="47"/>
  <c r="S159" i="47"/>
  <c r="L145" i="47"/>
  <c r="O139" i="47"/>
  <c r="S155" i="47"/>
  <c r="S160" i="47"/>
  <c r="AR1185" i="79"/>
  <c r="Q82" i="43" s="1"/>
  <c r="V169" i="47" s="1"/>
  <c r="AN1185" i="79"/>
  <c r="M82" i="43" s="1"/>
  <c r="R166"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85" i="79"/>
  <c r="H82" i="43" s="1"/>
  <c r="M18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K206" i="47" l="1"/>
  <c r="Q201" i="47"/>
  <c r="Q197" i="47"/>
  <c r="U205" i="47"/>
  <c r="V202" i="47"/>
  <c r="P197" i="47"/>
  <c r="P200" i="47"/>
  <c r="J201" i="47"/>
  <c r="I205" i="47"/>
  <c r="I203" i="47"/>
  <c r="M198" i="47"/>
  <c r="T205" i="47"/>
  <c r="T195" i="47"/>
  <c r="O200" i="47"/>
  <c r="O203" i="47"/>
  <c r="R199" i="47"/>
  <c r="N196" i="47"/>
  <c r="N206" i="47"/>
  <c r="L196" i="47"/>
  <c r="K201" i="47"/>
  <c r="Q199" i="47"/>
  <c r="Q204" i="47"/>
  <c r="U201" i="47"/>
  <c r="V206" i="47"/>
  <c r="P196" i="47"/>
  <c r="P204" i="47"/>
  <c r="J202" i="47"/>
  <c r="I206" i="47"/>
  <c r="I197" i="47"/>
  <c r="M205" i="47"/>
  <c r="T201" i="47"/>
  <c r="T206" i="47"/>
  <c r="O197" i="47"/>
  <c r="R201" i="47"/>
  <c r="R200" i="47"/>
  <c r="N204" i="47"/>
  <c r="N198" i="47"/>
  <c r="L203" i="47"/>
  <c r="K200" i="47"/>
  <c r="K204" i="47"/>
  <c r="Q202" i="47"/>
  <c r="U203" i="47"/>
  <c r="U197" i="47"/>
  <c r="V199" i="47"/>
  <c r="P201" i="47"/>
  <c r="P203" i="47"/>
  <c r="J203" i="47"/>
  <c r="I204" i="47"/>
  <c r="I201" i="47"/>
  <c r="M197" i="47"/>
  <c r="T197" i="47"/>
  <c r="T202" i="47"/>
  <c r="O201" i="47"/>
  <c r="R195" i="47"/>
  <c r="R206" i="47"/>
  <c r="N203" i="47"/>
  <c r="L199" i="47"/>
  <c r="K195" i="47"/>
  <c r="K203" i="47"/>
  <c r="Q205" i="47"/>
  <c r="U199" i="47"/>
  <c r="U204" i="47"/>
  <c r="V204" i="47"/>
  <c r="V203" i="47"/>
  <c r="P199" i="47"/>
  <c r="J197" i="47"/>
  <c r="J205" i="47"/>
  <c r="I195" i="47"/>
  <c r="M203" i="47"/>
  <c r="M201" i="47"/>
  <c r="T204" i="47"/>
  <c r="T198" i="47"/>
  <c r="O205" i="47"/>
  <c r="R198" i="47"/>
  <c r="R203" i="47"/>
  <c r="N195" i="47"/>
  <c r="L205" i="47"/>
  <c r="L195" i="47"/>
  <c r="K199" i="47"/>
  <c r="K198" i="47"/>
  <c r="Q196" i="47"/>
  <c r="U195" i="47"/>
  <c r="U200" i="47"/>
  <c r="V197" i="47"/>
  <c r="V195" i="47"/>
  <c r="P195" i="47"/>
  <c r="J200" i="47"/>
  <c r="J199" i="47"/>
  <c r="I199" i="47"/>
  <c r="M199" i="47"/>
  <c r="M204" i="47"/>
  <c r="T200" i="47"/>
  <c r="O198" i="47"/>
  <c r="R204" i="47"/>
  <c r="R197" i="47"/>
  <c r="N202" i="47"/>
  <c r="L201" i="47"/>
  <c r="L206" i="47"/>
  <c r="K205" i="47"/>
  <c r="K202" i="47"/>
  <c r="Q200" i="47"/>
  <c r="U206" i="47"/>
  <c r="U196" i="47"/>
  <c r="V201" i="47"/>
  <c r="V196" i="47"/>
  <c r="P206" i="47"/>
  <c r="J195" i="47"/>
  <c r="J198" i="47"/>
  <c r="I202" i="47"/>
  <c r="M195" i="47"/>
  <c r="M200" i="47"/>
  <c r="T196" i="47"/>
  <c r="O206" i="47"/>
  <c r="O202" i="47"/>
  <c r="R205" i="47"/>
  <c r="N201" i="47"/>
  <c r="L197" i="47"/>
  <c r="L202" i="47"/>
  <c r="K196" i="47"/>
  <c r="Q203" i="47"/>
  <c r="Q195" i="47"/>
  <c r="U202" i="47"/>
  <c r="V205" i="47"/>
  <c r="V200" i="47"/>
  <c r="P205" i="47"/>
  <c r="J206" i="47"/>
  <c r="J196" i="47"/>
  <c r="I200" i="47"/>
  <c r="M206" i="47"/>
  <c r="M196" i="47"/>
  <c r="T203" i="47"/>
  <c r="O204" i="47"/>
  <c r="O195" i="47"/>
  <c r="R196" i="47"/>
  <c r="N205" i="47"/>
  <c r="N200" i="47"/>
  <c r="L204" i="47"/>
  <c r="L198" i="47"/>
  <c r="K197" i="47"/>
  <c r="Q198" i="47"/>
  <c r="Q206" i="47"/>
  <c r="V198" i="47"/>
  <c r="P202" i="47"/>
  <c r="P198" i="47"/>
  <c r="J204" i="47"/>
  <c r="I198" i="47"/>
  <c r="I196" i="47"/>
  <c r="M202" i="47"/>
  <c r="T199" i="47"/>
  <c r="O196" i="47"/>
  <c r="O199" i="47"/>
  <c r="R202" i="47"/>
  <c r="N197" i="47"/>
  <c r="N199" i="47"/>
  <c r="L200" i="47"/>
  <c r="M167" i="47"/>
  <c r="N168" i="47"/>
  <c r="N165" i="47"/>
  <c r="M189" i="47"/>
  <c r="O173" i="47"/>
  <c r="M174" i="47"/>
  <c r="R191" i="47"/>
  <c r="O190" i="47"/>
  <c r="O167" i="47"/>
  <c r="O165" i="47"/>
  <c r="O188" i="47"/>
  <c r="O185" i="47"/>
  <c r="K176" i="47"/>
  <c r="O166" i="47"/>
  <c r="O181" i="47"/>
  <c r="R176" i="47"/>
  <c r="N173" i="47"/>
  <c r="O184" i="47"/>
  <c r="R170" i="47"/>
  <c r="N176" i="47"/>
  <c r="O189" i="47"/>
  <c r="R172" i="47"/>
  <c r="O180" i="47"/>
  <c r="O170" i="47"/>
  <c r="J185" i="47"/>
  <c r="I169" i="47"/>
  <c r="T165" i="47"/>
  <c r="T186" i="47"/>
  <c r="T168" i="47"/>
  <c r="L172" i="47"/>
  <c r="K183" i="47"/>
  <c r="L169" i="47"/>
  <c r="T190" i="47"/>
  <c r="Q187" i="47"/>
  <c r="R169" i="47"/>
  <c r="R182" i="47"/>
  <c r="M181" i="47"/>
  <c r="O182" i="47"/>
  <c r="I176" i="47"/>
  <c r="T169" i="47"/>
  <c r="I190" i="47"/>
  <c r="M171" i="47"/>
  <c r="I173" i="47"/>
  <c r="T167" i="47"/>
  <c r="T170" i="47"/>
  <c r="O168" i="47"/>
  <c r="O175" i="47"/>
  <c r="N167" i="47"/>
  <c r="R187" i="47"/>
  <c r="L165" i="47"/>
  <c r="Q167" i="47"/>
  <c r="R185" i="47"/>
  <c r="M166" i="47"/>
  <c r="O186" i="47"/>
  <c r="I191" i="47"/>
  <c r="L189" i="47"/>
  <c r="L191" i="47"/>
  <c r="L180" i="47"/>
  <c r="R190" i="47"/>
  <c r="O172" i="47"/>
  <c r="N182" i="47"/>
  <c r="O183" i="47"/>
  <c r="J168" i="47"/>
  <c r="T172" i="47"/>
  <c r="R168" i="47"/>
  <c r="R167" i="47"/>
  <c r="R189" i="47"/>
  <c r="L185" i="47"/>
  <c r="O187" i="47"/>
  <c r="R180" i="47"/>
  <c r="O191" i="47"/>
  <c r="L183" i="47"/>
  <c r="O169" i="47"/>
  <c r="O171" i="47"/>
  <c r="I171" i="47"/>
  <c r="T173" i="47"/>
  <c r="V171" i="47"/>
  <c r="K168" i="47"/>
  <c r="L190" i="47"/>
  <c r="N183" i="47"/>
  <c r="Q169" i="47"/>
  <c r="L187" i="47"/>
  <c r="L176" i="47"/>
  <c r="K189" i="47"/>
  <c r="K188" i="47"/>
  <c r="K191" i="47"/>
  <c r="I182" i="47"/>
  <c r="L166" i="47"/>
  <c r="Q186" i="47"/>
  <c r="K187" i="47"/>
  <c r="M187" i="47"/>
  <c r="P165" i="47"/>
  <c r="I172" i="47"/>
  <c r="I183" i="47"/>
  <c r="Q182" i="47"/>
  <c r="E42" i="43"/>
  <c r="U174" i="47"/>
  <c r="U180" i="47"/>
  <c r="U173" i="47"/>
  <c r="U182" i="47"/>
  <c r="U170" i="47"/>
  <c r="U167" i="47"/>
  <c r="U186" i="47"/>
  <c r="U181" i="47"/>
  <c r="U183" i="47"/>
  <c r="U176" i="47"/>
  <c r="U172" i="47"/>
  <c r="U175" i="47"/>
  <c r="U190" i="47"/>
  <c r="U166" i="47"/>
  <c r="U169" i="47"/>
  <c r="U189" i="47"/>
  <c r="U188" i="47"/>
  <c r="U187" i="47"/>
  <c r="U185" i="47"/>
  <c r="U165" i="47"/>
  <c r="U184" i="47"/>
  <c r="P169" i="47"/>
  <c r="P167" i="47"/>
  <c r="E41" i="43"/>
  <c r="T175" i="47"/>
  <c r="J189" i="47"/>
  <c r="M186" i="47"/>
  <c r="V181" i="47"/>
  <c r="I185" i="47"/>
  <c r="Q172" i="47"/>
  <c r="L167" i="47"/>
  <c r="P173" i="47"/>
  <c r="N184" i="47"/>
  <c r="Q168" i="47"/>
  <c r="L171" i="47"/>
  <c r="M172" i="47"/>
  <c r="T180" i="47"/>
  <c r="P166" i="47"/>
  <c r="V191" i="47"/>
  <c r="N189" i="47"/>
  <c r="T191" i="47"/>
  <c r="Q170" i="47"/>
  <c r="P183" i="47"/>
  <c r="N190" i="47"/>
  <c r="L186" i="47"/>
  <c r="Q191" i="47"/>
  <c r="M191" i="47"/>
  <c r="T171" i="47"/>
  <c r="Q185" i="47"/>
  <c r="M188" i="47"/>
  <c r="U171" i="47"/>
  <c r="E32" i="43"/>
  <c r="K172" i="47"/>
  <c r="K181" i="47"/>
  <c r="K166" i="47"/>
  <c r="K182" i="47"/>
  <c r="K171" i="47"/>
  <c r="V183" i="47"/>
  <c r="U168" i="47"/>
  <c r="M169" i="47"/>
  <c r="L173" i="47"/>
  <c r="K185" i="47"/>
  <c r="T187" i="47"/>
  <c r="K167" i="47"/>
  <c r="L168" i="47"/>
  <c r="T182" i="47"/>
  <c r="I187" i="47"/>
  <c r="L181" i="47"/>
  <c r="K165" i="47"/>
  <c r="N185" i="47"/>
  <c r="N172" i="47"/>
  <c r="T189" i="47"/>
  <c r="N170" i="47"/>
  <c r="M182" i="47"/>
  <c r="M168" i="47"/>
  <c r="V189" i="47"/>
  <c r="V172" i="47"/>
  <c r="P189" i="47"/>
  <c r="M165" i="47"/>
  <c r="M170" i="47"/>
  <c r="L188" i="47"/>
  <c r="P186" i="47"/>
  <c r="E43" i="43"/>
  <c r="V166" i="47"/>
  <c r="V184" i="47"/>
  <c r="V173" i="47"/>
  <c r="V165" i="47"/>
  <c r="V170" i="47"/>
  <c r="V168" i="47"/>
  <c r="V188" i="47"/>
  <c r="V176" i="47"/>
  <c r="V174" i="47"/>
  <c r="E38" i="43"/>
  <c r="Q166" i="47"/>
  <c r="Q176" i="47"/>
  <c r="Q171" i="47"/>
  <c r="Q188" i="47"/>
  <c r="Q180" i="47"/>
  <c r="J175" i="47"/>
  <c r="N175" i="47"/>
  <c r="M183" i="47"/>
  <c r="N166" i="47"/>
  <c r="I188" i="47"/>
  <c r="K175" i="47"/>
  <c r="I180" i="47"/>
  <c r="I167" i="47"/>
  <c r="V175" i="47"/>
  <c r="N187" i="47"/>
  <c r="M173" i="47"/>
  <c r="T184" i="47"/>
  <c r="L182" i="47"/>
  <c r="K169" i="47"/>
  <c r="L170" i="47"/>
  <c r="V185" i="47"/>
  <c r="K170" i="47"/>
  <c r="L184" i="47"/>
  <c r="M184" i="47"/>
  <c r="Q165" i="47"/>
  <c r="N174" i="47"/>
  <c r="Q173" i="47"/>
  <c r="K180" i="47"/>
  <c r="K174" i="47"/>
  <c r="P175" i="47"/>
  <c r="V190" i="47"/>
  <c r="V186" i="47"/>
  <c r="E34" i="43"/>
  <c r="M185" i="47"/>
  <c r="E30" i="43"/>
  <c r="I166" i="47"/>
  <c r="I165" i="47"/>
  <c r="I170" i="47"/>
  <c r="I168" i="47"/>
  <c r="Q183" i="47"/>
  <c r="K173" i="47"/>
  <c r="V182" i="47"/>
  <c r="N169" i="47"/>
  <c r="M190" i="47"/>
  <c r="N181" i="47"/>
  <c r="T174" i="47"/>
  <c r="N191" i="47"/>
  <c r="N186" i="47"/>
  <c r="I174" i="47"/>
  <c r="E37" i="43"/>
  <c r="P168" i="47"/>
  <c r="P174" i="47"/>
  <c r="P187" i="47"/>
  <c r="P185" i="47"/>
  <c r="P191" i="47"/>
  <c r="P182" i="47"/>
  <c r="P188" i="47"/>
  <c r="P180" i="47"/>
  <c r="V167" i="47"/>
  <c r="P176" i="47"/>
  <c r="J190" i="47"/>
  <c r="M175" i="47"/>
  <c r="I181" i="47"/>
  <c r="Q189" i="47"/>
  <c r="Q184" i="47"/>
  <c r="Q174" i="47"/>
  <c r="V180" i="47"/>
  <c r="Q175" i="47"/>
  <c r="I189" i="47"/>
  <c r="T166" i="47"/>
  <c r="T176" i="47"/>
  <c r="K190" i="47"/>
  <c r="E39" i="43"/>
  <c r="R174" i="47"/>
  <c r="R165" i="47"/>
  <c r="J188" i="47"/>
  <c r="U191" i="47"/>
  <c r="P184" i="47"/>
  <c r="R173" i="47"/>
  <c r="K186" i="47"/>
  <c r="P190" i="47"/>
  <c r="P172" i="47"/>
  <c r="L174" i="47"/>
  <c r="R181" i="47"/>
  <c r="Q190" i="47"/>
  <c r="P181" i="47"/>
  <c r="T183" i="47"/>
  <c r="I184" i="47"/>
  <c r="R171" i="47"/>
  <c r="P170" i="47"/>
  <c r="L175" i="47"/>
  <c r="N180" i="47"/>
  <c r="I186" i="47"/>
  <c r="R183" i="47"/>
  <c r="N188" i="47"/>
  <c r="O176" i="47"/>
  <c r="R188" i="47"/>
  <c r="R184" i="47"/>
  <c r="M176" i="47"/>
  <c r="T185" i="47"/>
  <c r="R186" i="47"/>
  <c r="R175" i="47"/>
  <c r="V187" i="47"/>
  <c r="T181" i="47"/>
  <c r="N171" i="47"/>
  <c r="O174" i="47"/>
  <c r="J166" i="47"/>
  <c r="J167" i="47"/>
  <c r="J182" i="47"/>
  <c r="J183" i="47"/>
  <c r="J176" i="47"/>
  <c r="J171" i="47"/>
  <c r="J184" i="47"/>
  <c r="J169" i="47"/>
  <c r="J186" i="47"/>
  <c r="J165" i="47"/>
  <c r="J174" i="47"/>
  <c r="J170" i="47"/>
  <c r="J172" i="47"/>
  <c r="J180" i="47"/>
  <c r="J173" i="47"/>
  <c r="J187" i="47"/>
  <c r="J191" i="47"/>
  <c r="J181" i="47"/>
  <c r="R113" i="43"/>
  <c r="R115" i="43" s="1"/>
  <c r="G115" i="43"/>
  <c r="R105" i="43"/>
  <c r="R107" i="43" s="1"/>
  <c r="G107" i="43"/>
  <c r="R117" i="43"/>
  <c r="R119" i="43" s="1"/>
  <c r="G119" i="43"/>
  <c r="R109" i="43"/>
  <c r="AS1663" i="79"/>
  <c r="AS1665"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0" i="47" l="1"/>
  <c r="W204" i="47"/>
  <c r="W202" i="47"/>
  <c r="W197" i="47"/>
  <c r="W195" i="47"/>
  <c r="W206" i="47"/>
  <c r="W196" i="47"/>
  <c r="W198" i="47"/>
  <c r="W203" i="47"/>
  <c r="W199" i="47"/>
  <c r="W201" i="47"/>
  <c r="W205" i="47"/>
  <c r="E44" i="43"/>
  <c r="W165" i="47"/>
  <c r="G121" i="43"/>
  <c r="R111" i="43"/>
  <c r="R121"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U194" i="47" l="1"/>
  <c r="U207" i="47" s="1"/>
  <c r="P91" i="43" s="1"/>
  <c r="P92" i="43" s="1"/>
  <c r="V194" i="47"/>
  <c r="V207" i="47" s="1"/>
  <c r="Q91" i="43" s="1"/>
  <c r="Q92" i="43" s="1"/>
  <c r="T194" i="47"/>
  <c r="T207" i="47" s="1"/>
  <c r="O91" i="43" s="1"/>
  <c r="F41" i="43" s="1"/>
  <c r="G41" i="43" s="1"/>
  <c r="Q194" i="47"/>
  <c r="Q207" i="47" s="1"/>
  <c r="L91" i="43" s="1"/>
  <c r="L92" i="43" s="1"/>
  <c r="S194" i="47"/>
  <c r="S207" i="47" s="1"/>
  <c r="N91" i="43" s="1"/>
  <c r="F40" i="43" s="1"/>
  <c r="G40" i="43" s="1"/>
  <c r="R194" i="47"/>
  <c r="R207" i="47" s="1"/>
  <c r="M91" i="43" s="1"/>
  <c r="M92" i="43" s="1"/>
  <c r="P194" i="47"/>
  <c r="P207" i="47" s="1"/>
  <c r="K91" i="43" s="1"/>
  <c r="K92" i="43" s="1"/>
  <c r="F42" i="43"/>
  <c r="G42"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N92" i="43" l="1"/>
  <c r="O92" i="43"/>
  <c r="O194" i="47"/>
  <c r="O207" i="47" s="1"/>
  <c r="J91" i="43" s="1"/>
  <c r="J92" i="43" s="1"/>
  <c r="F38" i="43"/>
  <c r="G38" i="43" s="1"/>
  <c r="I194" i="47"/>
  <c r="I207" i="47" s="1"/>
  <c r="D91" i="43" s="1"/>
  <c r="D92" i="43" s="1"/>
  <c r="F37" i="43"/>
  <c r="G37" i="43" s="1"/>
  <c r="M194" i="47"/>
  <c r="M207" i="47" s="1"/>
  <c r="H91" i="43" s="1"/>
  <c r="H92" i="43" s="1"/>
  <c r="F43" i="43"/>
  <c r="G43" i="43" s="1"/>
  <c r="J194" i="47"/>
  <c r="J207" i="47" s="1"/>
  <c r="E91" i="43" s="1"/>
  <c r="F31" i="43" s="1"/>
  <c r="G31" i="43" s="1"/>
  <c r="N194" i="47"/>
  <c r="N207" i="47" s="1"/>
  <c r="I91" i="43" s="1"/>
  <c r="F35" i="43" s="1"/>
  <c r="G35" i="43" s="1"/>
  <c r="F39" i="43"/>
  <c r="G39" i="43" s="1"/>
  <c r="L164" i="47"/>
  <c r="L177" i="47" s="1"/>
  <c r="L179" i="47" s="1"/>
  <c r="L192" i="47" s="1"/>
  <c r="W42" i="47"/>
  <c r="D141" i="43" s="1"/>
  <c r="K42" i="47"/>
  <c r="F36" i="43" l="1"/>
  <c r="G36" i="43" s="1"/>
  <c r="I92" i="43"/>
  <c r="E92" i="43"/>
  <c r="F34" i="43"/>
  <c r="G34" i="43" s="1"/>
  <c r="L194" i="47"/>
  <c r="L207" i="47" s="1"/>
  <c r="G91" i="43" s="1"/>
  <c r="G92" i="43" s="1"/>
  <c r="F30" i="43"/>
  <c r="G30" i="43" s="1"/>
  <c r="D142" i="43"/>
  <c r="K44" i="47"/>
  <c r="K57" i="47" s="1"/>
  <c r="K59" i="47" s="1"/>
  <c r="W44" i="47"/>
  <c r="W57" i="47" s="1"/>
  <c r="F33" i="43" l="1"/>
  <c r="G33" i="43" s="1"/>
  <c r="W59" i="47"/>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W89" i="47"/>
  <c r="W102" i="47" s="1"/>
  <c r="G141" i="43"/>
  <c r="K194" i="47" l="1"/>
  <c r="K207" i="47" s="1"/>
  <c r="F91" i="43" s="1"/>
  <c r="F32" i="43" s="1"/>
  <c r="F44" i="43" s="1"/>
  <c r="G142" i="43"/>
  <c r="W104" i="47"/>
  <c r="W117" i="47" s="1"/>
  <c r="H141" i="43"/>
  <c r="H142" i="43" s="1"/>
  <c r="R91" i="43" l="1"/>
  <c r="H21" i="43" s="1"/>
  <c r="H22" i="43" s="1"/>
  <c r="F92" i="43"/>
  <c r="G32" i="43"/>
  <c r="G44" i="43" s="1"/>
  <c r="W119" i="47"/>
  <c r="W132" i="47" s="1"/>
  <c r="I141" i="43"/>
  <c r="I142" i="43" s="1"/>
  <c r="R92" i="43" l="1"/>
  <c r="W134" i="47"/>
  <c r="W147" i="47" s="1"/>
  <c r="W149" i="47" s="1"/>
  <c r="W162" i="47" s="1"/>
  <c r="W164" i="47" s="1"/>
  <c r="W177" i="47" s="1"/>
  <c r="W179" i="47" s="1"/>
  <c r="W192" i="47" s="1"/>
  <c r="W194" i="47" s="1"/>
  <c r="W207"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Heeney</author>
  </authors>
  <commentList>
    <comment ref="AF976" authorId="0" shapeId="0" xr:uid="{82B682F6-C028-134A-A57F-D764C08F921A}">
      <text>
        <r>
          <rPr>
            <b/>
            <sz val="10"/>
            <color rgb="FF000000"/>
            <rFont val="Tahoma"/>
            <family val="2"/>
          </rPr>
          <t>David Heeney:</t>
        </r>
        <r>
          <rPr>
            <sz val="10"/>
            <color rgb="FF000000"/>
            <rFont val="Tahoma"/>
            <family val="2"/>
          </rPr>
          <t xml:space="preserve">
</t>
        </r>
        <r>
          <rPr>
            <sz val="10"/>
            <color rgb="FF000000"/>
            <rFont val="Tahoma"/>
            <family val="2"/>
          </rPr>
          <t>Originally was incorrectly referencing column E</t>
        </r>
      </text>
    </comment>
    <comment ref="AF1171" authorId="0" shapeId="0" xr:uid="{ADA71373-5DC8-414A-ACEF-1DC0B41C3FCA}">
      <text>
        <r>
          <rPr>
            <b/>
            <sz val="10"/>
            <color rgb="FF000000"/>
            <rFont val="Tahoma"/>
            <family val="2"/>
          </rPr>
          <t>David Heeney:</t>
        </r>
        <r>
          <rPr>
            <sz val="10"/>
            <color rgb="FF000000"/>
            <rFont val="Tahoma"/>
            <family val="2"/>
          </rPr>
          <t xml:space="preserve">
</t>
        </r>
        <r>
          <rPr>
            <sz val="10"/>
            <color rgb="FF000000"/>
            <rFont val="Tahoma"/>
            <family val="2"/>
          </rPr>
          <t>Orignal was incorrectly referencing column E</t>
        </r>
      </text>
    </comment>
    <comment ref="AK1573" authorId="0" shapeId="0" xr:uid="{4411546B-76BF-7040-9FC3-585EEEBB5FFF}">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 ref="AL1573" authorId="0" shapeId="0" xr:uid="{BD8C63C8-EF57-4D45-8636-7B782C060D29}">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 ref="AM1573" authorId="0" shapeId="0" xr:uid="{DA0009B6-8C75-8448-B5C8-F36D0E4ED35C}">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 ref="AN1573" authorId="0" shapeId="0" xr:uid="{600E022B-7E1C-4447-945F-FDC5EFC403C2}">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 ref="AO1573" authorId="0" shapeId="0" xr:uid="{852B0347-CE89-E042-96F3-7D1056D408E0}">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 ref="AP1573" authorId="0" shapeId="0" xr:uid="{B7D8F5D1-3A3C-0445-B93C-19D6B863C6C2}">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 ref="AQ1573" authorId="0" shapeId="0" xr:uid="{57AE8BC5-A3EA-6C4A-A19B-9853AB56039F}">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 ref="AR1573" authorId="0" shapeId="0" xr:uid="{729A58A5-2566-3543-B8AC-E42FA060AD8C}">
      <text>
        <r>
          <rPr>
            <b/>
            <sz val="10"/>
            <color rgb="FF000000"/>
            <rFont val="Tahoma"/>
            <family val="2"/>
          </rPr>
          <t>David Heeney:</t>
        </r>
        <r>
          <rPr>
            <sz val="10"/>
            <color rgb="FF000000"/>
            <rFont val="Tahoma"/>
            <family val="2"/>
          </rPr>
          <t xml:space="preserve">
</t>
        </r>
        <r>
          <rPr>
            <sz val="10"/>
            <color rgb="FF000000"/>
            <rFont val="Tahoma"/>
            <family val="2"/>
          </rPr>
          <t>Original was incorrectly referencing AI1548 instead of AI1547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<sst xmlns="http://schemas.openxmlformats.org/spreadsheetml/2006/main" count="4307" uniqueCount="1248">
  <si>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</si>
  <si>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</si>
  <si>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</si>
  <si>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</si>
  <si>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</si>
  <si>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</si>
  <si>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</si>
  <si>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</si>
  <si>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</si>
  <si>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</si>
  <si>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</si>
  <si>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</si>
  <si>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</si>
  <si>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</si>
  <si>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</si>
  <si>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</si>
  <si>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</si>
  <si>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</si>
  <si>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</si>
  <si>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</si>
  <si>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</si>
  <si>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</si>
  <si>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</si>
  <si>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</si>
  <si>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</si>
  <si>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</si>
  <si>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</si>
  <si>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</si>
  <si>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</si>
  <si>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</si>
  <si>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</si>
  <si>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</si>
  <si>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</si>
  <si>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</si>
  <si>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</si>
  <si>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</si>
  <si>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</si>
  <si>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</si>
  <si>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</si>
  <si>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</si>
  <si>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</si>
  <si>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</si>
  <si>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</si>
  <si>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</si>
  <si>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</si>
  <si>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</si>
  <si>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</si>
  <si>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</si>
  <si>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</si>
  <si>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</si>
  <si>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</si>
  <si>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</si>
  <si>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</si>
  <si>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</si>
  <si>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</si>
  <si>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</si>
  <si>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</si>
  <si>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</si>
  <si>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</si>
  <si>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</si>
  <si>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</si>
  <si>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</si>
  <si>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</si>
  <si>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</si>
  <si>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</si>
  <si>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</si>
  <si>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</si>
  <si>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</si>
  <si>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</si>
  <si>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</si>
  <si>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</si>
  <si>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</si>
  <si>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</si>
  <si>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</si>
  <si>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</si>
  <si>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</si>
  <si>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</si>
  <si>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</si>
  <si>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</si>
  <si>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</si>
  <si>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</si>
  <si>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</si>
  <si>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</si>
  <si>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</si>
  <si>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</si>
  <si>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</si>
  <si>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</si>
  <si>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</si>
  <si>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</si>
  <si>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</si>
  <si>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</si>
  <si>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</si>
  <si>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</si>
  <si>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</si>
  <si>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</si>
  <si>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</si>
  <si>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</si>
  <si>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</si>
  <si>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</si>
  <si>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</si>
  <si>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</si>
  <si>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</si>
  <si>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</si>
  <si>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</si>
  <si>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</si>
  <si>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</si>
  <si>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</si>
  <si>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</si>
  <si>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</si>
  <si>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</si>
  <si>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</si>
  <si>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</si>
  <si>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</si>
  <si>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</si>
  <si>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</si>
  <si>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</si>
  <si>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</si>
  <si>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</si>
  <si>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</si>
  <si>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</si>
  <si>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</si>
  <si>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</si>
  <si>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</si>
  <si>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</si>
  <si>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</si>
  <si>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</si>
  <si>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</si>
  <si>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</si>
  <si>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</si>
  <si>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</si>
  <si>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</si>
  <si>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</si>
  <si>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</si>
  <si>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</si>
  <si>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</si>
  <si>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</si>
  <si>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</si>
  <si>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</si>
  <si>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</si>
  <si>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</si>
  <si>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</si>
  <si>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</si>
  <si>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</si>
  <si>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</si>
  <si>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</si>
  <si>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</si>
  <si>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</si>
  <si>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</si>
  <si>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</si>
  <si>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</si>
  <si>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</si>
  <si>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</si>
  <si>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</si>
  <si>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</si>
  <si>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</si>
  <si>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</si>
  <si>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</si>
  <si>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</si>
  <si>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</si>
  <si>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</si>
  <si>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</si>
  <si>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</si>
  <si>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</si>
  <si>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</si>
  <si>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</si>
  <si>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</si>
  <si>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</si>
  <si>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</si>
  <si>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</si>
  <si>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</si>
  <si>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</si>
  <si>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</si>
  <si>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</si>
  <si>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</si>
  <si>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</si>
  <si>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</si>
  <si>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</si>
  <si>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</si>
  <si>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</si>
  <si>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</si>
  <si>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</si>
  <si>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</si>
  <si>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</si>
  <si>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</si>
  <si>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</si>
  <si>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</si>
  <si>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</si>
  <si>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</si>
  <si>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</si>
  <si>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</si>
  <si>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</si>
  <si>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</si>
  <si>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</si>
  <si>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</si>
  <si>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</si>
  <si>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</si>
  <si>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</si>
  <si>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</si>
  <si>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</si>
  <si>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</si>
  <si>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</si>
  <si>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</si>
  <si>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</si>
  <si>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</si>
  <si>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</si>
  <si>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</si>
  <si>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</si>
  <si>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</si>
  <si>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</si>
  <si>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</si>
  <si>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</si>
  <si>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</si>
  <si>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</si>
  <si>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</si>
  <si>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</si>
  <si>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</si>
  <si>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</si>
  <si>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</si>
  <si>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</si>
  <si>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</si>
  <si>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</si>
  <si>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</si>
  <si>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</si>
  <si>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</si>
  <si>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</si>
  <si>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</si>
  <si>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</si>
  <si>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</si>
  <si>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</si>
  <si>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</si>
  <si>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</si>
  <si>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</si>
  <si>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</si>
  <si>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</si>
  <si>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</si>
  <si>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</si>
  <si>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</si>
  <si>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</si>
  <si>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</si>
  <si>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</si>
  <si>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</si>
  <si>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</si>
  <si>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</si>
  <si>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</si>
  <si>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</si>
  <si>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</si>
  <si>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</si>
  <si>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</si>
  <si>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</si>
  <si>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</si>
  <si>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</si>
  <si>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</si>
  <si>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</si>
  <si>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</si>
  <si>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</si>
  <si>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</si>
  <si>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</si>
  <si>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</si>
  <si>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</si>
  <si>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</si>
  <si>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</si>
  <si>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</si>
  <si>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</si>
  <si>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</si>
  <si>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</si>
  <si>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</si>
  <si>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</si>
  <si>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</si>
  <si>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</si>
  <si>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</si>
  <si>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</si>
  <si>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</si>
  <si>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</si>
  <si>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</si>
  <si>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</si>
  <si>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</si>
  <si>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</si>
  <si>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</si>
  <si>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</si>
  <si>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</si>
  <si>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</si>
  <si>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</si>
  <si>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</si>
  <si>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</si>
  <si>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</si>
  <si>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</si>
  <si>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</si>
  <si>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</si>
  <si>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</si>
  <si>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</si>
  <si>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</si>
  <si>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</si>
  <si>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</si>
  <si>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</si>
  <si>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</si>
  <si>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</si>
  <si>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</si>
  <si>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</si>
  <si>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</si>
  <si>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</si>
  <si>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</si>
  <si>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</si>
  <si>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</si>
  <si>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</si>
  <si>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</si>
  <si>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</si>
  <si>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</si>
  <si>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</si>
  <si>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</si>
  <si>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</si>
  <si>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</si>
  <si>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</si>
  <si>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</si>
  <si>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</si>
  <si>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</si>
  <si>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</si>
  <si>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</si>
  <si>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</si>
  <si>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</si>
  <si>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</si>
  <si>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</si>
  <si>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</si>
  <si>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</si>
  <si>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</si>
  <si>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</si>
  <si>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</si>
  <si>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</si>
  <si>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</si>
  <si>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</si>
  <si>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</si>
  <si>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</si>
  <si>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</si>
  <si>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</si>
  <si>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</si>
  <si>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</si>
  <si>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</si>
  <si>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</si>
  <si>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</si>
  <si>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</si>
  <si>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</si>
  <si>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</si>
  <si>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</si>
  <si>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</si>
  <si>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</si>
  <si>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</si>
  <si>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</si>
  <si>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</si>
  <si>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</si>
  <si>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</si>
  <si>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</si>
  <si>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</si>
  <si>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</si>
  <si>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</si>
  <si>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</si>
  <si>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</si>
  <si>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</si>
  <si>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</si>
  <si>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</si>
  <si>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</si>
  <si>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</si>
  <si>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</si>
  <si>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</si>
  <si>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</si>
  <si>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</si>
  <si>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</si>
  <si>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</si>
  <si>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</si>
  <si>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</si>
  <si>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</si>
  <si>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</si>
  <si>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</si>
  <si>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</si>
  <si>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</si>
  <si>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</si>
  <si>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</si>
  <si>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</si>
  <si>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</si>
  <si>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</si>
  <si>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</si>
  <si>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</si>
  <si>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</si>
  <si>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</si>
  <si>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</si>
  <si>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</si>
  <si>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</si>
  <si>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</si>
  <si>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</si>
  <si>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</si>
  <si>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</si>
  <si>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</si>
  <si>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</si>
  <si>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</si>
  <si>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</si>
  <si>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</si>
  <si>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</si>
  <si>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</si>
  <si>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</si>
  <si>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</si>
  <si>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</si>
  <si>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</si>
  <si>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</si>
  <si>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</si>
  <si>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</si>
  <si>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</si>
  <si>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</si>
  <si>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</si>
  <si>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</si>
  <si>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</si>
  <si>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</si>
  <si>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</si>
  <si>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</si>
  <si>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</si>
  <si>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</si>
  <si>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</si>
  <si>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</si>
  <si>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</si>
  <si>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</si>
  <si>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</si>
  <si>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</si>
  <si>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</si>
  <si>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</si>
  <si>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</si>
  <si>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</si>
  <si>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</si>
  <si>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</si>
  <si>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</si>
  <si>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</si>
  <si>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</si>
  <si>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</si>
  <si>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</si>
  <si>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</si>
  <si>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</si>
  <si>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</si>
  <si>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</si>
  <si>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</si>
  <si>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</si>
  <si>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</si>
  <si>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</si>
  <si>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</si>
  <si>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</si>
  <si>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</si>
  <si>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</si>
  <si>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</si>
  <si>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</si>
  <si>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</si>
  <si>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</si>
  <si>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</si>
  <si>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</si>
  <si>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</si>
  <si>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</si>
  <si>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</si>
  <si>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</si>
  <si>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</si>
  <si>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</si>
  <si>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</si>
  <si>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</si>
  <si>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</si>
  <si>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</si>
  <si>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</si>
  <si>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</si>
  <si>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</si>
  <si>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</si>
  <si>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</si>
  <si>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</si>
  <si>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</si>
  <si>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</si>
  <si>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</si>
  <si>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</si>
  <si>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</si>
  <si>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</si>
  <si>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</si>
  <si>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</si>
  <si>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</si>
  <si>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</si>
  <si>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</si>
  <si>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</si>
  <si>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</si>
  <si>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</si>
  <si>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</si>
  <si>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</si>
  <si>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</si>
  <si>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</si>
  <si>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</si>
  <si>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</si>
  <si>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</si>
  <si>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</si>
  <si>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</si>
  <si>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</si>
  <si>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</si>
  <si>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</si>
  <si>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</si>
  <si>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</si>
  <si>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</si>
  <si>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</si>
  <si>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</si>
  <si>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</si>
  <si>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</si>
  <si>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</si>
  <si>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</si>
  <si>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</si>
  <si>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</si>
  <si>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</si>
  <si>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</si>
  <si>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</si>
  <si>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</si>
  <si>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</si>
  <si>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</si>
  <si>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</si>
  <si>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</si>
  <si>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</si>
  <si>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</si>
  <si>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</si>
  <si>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</si>
  <si>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</si>
  <si>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</si>
  <si>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</si>
  <si>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</si>
  <si>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</si>
  <si>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</si>
  <si>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</si>
  <si>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</si>
  <si>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</si>
  <si>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</si>
  <si>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</si>
  <si>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</si>
  <si>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</si>
  <si>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</si>
  <si>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</si>
  <si>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</si>
  <si>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</si>
  <si>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</si>
  <si>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</si>
  <si>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</si>
  <si>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</si>
  <si>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</si>
  <si>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</si>
  <si>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</si>
  <si>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</si>
  <si>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</si>
  <si>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</si>
  <si>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</si>
  <si>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</si>
  <si>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</si>
  <si>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</si>
  <si>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</si>
  <si>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</si>
  <si>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</si>
  <si>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</si>
  <si>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</si>
  <si>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</si>
  <si>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</si>
  <si>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</si>
  <si>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</si>
  <si>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</si>
  <si>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</si>
  <si>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</si>
  <si>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</si>
  <si>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</si>
  <si>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</si>
  <si>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</si>
  <si>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</si>
  <si>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</si>
  <si>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</si>
  <si>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</si>
  <si>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</si>
  <si>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</si>
  <si>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</si>
  <si>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</si>
  <si>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</si>
  <si>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</si>
  <si>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</si>
  <si>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</si>
  <si>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</si>
  <si>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</si>
  <si>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</si>
  <si>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</si>
  <si>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</si>
  <si>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</si>
  <si>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</si>
  <si>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</si>
  <si>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</si>
  <si>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</si>
  <si>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</si>
  <si>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</si>
  <si>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</si>
  <si>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</si>
  <si>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</si>
  <si>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</si>
  <si>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</si>
  <si>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</si>
  <si>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</si>
  <si>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</si>
  <si>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</si>
  <si>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</si>
  <si>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</si>
  <si>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</si>
  <si>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</si>
  <si>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</si>
  <si>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</si>
  <si>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</si>
  <si>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</si>
  <si>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</si>
  <si>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</si>
  <si>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</si>
  <si>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</si>
  <si>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</si>
  <si>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</si>
  <si>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</si>
  <si>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</si>
  <si>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</si>
  <si>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</si>
  <si>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</si>
  <si>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</si>
  <si>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</si>
  <si>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</si>
  <si>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</si>
  <si>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</si>
  <si>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</si>
  <si>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</si>
  <si>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</si>
  <si>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</si>
  <si>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</si>
  <si>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</si>
  <si>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</si>
  <si>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</si>
  <si>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</si>
  <si>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</si>
  <si>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</si>
  <si>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</si>
  <si>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</si>
  <si>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</si>
  <si>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</si>
  <si>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</si>
  <si>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</si>
  <si>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</si>
  <si>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</si>
  <si>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</si>
  <si>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</si>
  <si>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</si>
  <si>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</si>
  <si>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</si>
  <si>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</si>
  <si>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</si>
  <si>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</si>
  <si>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</si>
  <si>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</si>
  <si>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</si>
  <si>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</si>
  <si>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</si>
  <si>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</si>
  <si>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</si>
  <si>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</si>
  <si>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</si>
  <si>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</si>
  <si>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</si>
  <si>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</si>
  <si>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</si>
  <si>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</si>
  <si>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</si>
  <si>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</si>
  <si>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</si>
  <si>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</si>
  <si>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</si>
  <si>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</si>
  <si>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</si>
  <si>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</si>
  <si>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</si>
  <si>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</si>
  <si>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</si>
  <si>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</si>
  <si>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</si>
  <si>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</si>
  <si>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t>a</t>
  </si>
  <si>
    <t>b</t>
  </si>
  <si>
    <t>c</t>
  </si>
  <si>
    <t>b * c</t>
  </si>
  <si>
    <t>d</t>
  </si>
  <si>
    <t>e</t>
  </si>
  <si>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</si>
  <si>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</si>
  <si>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</si>
  <si>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</si>
  <si>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</si>
  <si>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</si>
  <si>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</si>
  <si>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</si>
  <si>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</si>
  <si>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</si>
  <si>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</si>
  <si>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</si>
  <si>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</si>
  <si>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</si>
  <si>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</si>
  <si>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</si>
  <si>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</si>
  <si>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</si>
  <si>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</si>
  <si>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</si>
  <si>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</si>
  <si>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</si>
  <si>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</si>
  <si>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</si>
  <si>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</si>
  <si>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</si>
  <si>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</si>
  <si>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</si>
  <si>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</si>
  <si>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</si>
  <si>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</si>
  <si>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</si>
  <si>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</si>
  <si>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</si>
  <si>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</si>
  <si>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</si>
  <si>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</si>
  <si>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</si>
  <si>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</si>
  <si>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</si>
  <si>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</si>
  <si>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</si>
  <si>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</si>
  <si>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</si>
  <si>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</si>
  <si>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</si>
  <si>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</si>
  <si>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</si>
  <si>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</si>
  <si>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</si>
  <si>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</si>
  <si>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</si>
  <si>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</si>
  <si>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</si>
  <si>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</si>
  <si>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</si>
  <si>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</si>
  <si>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</si>
  <si>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</si>
  <si>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</si>
  <si>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</si>
  <si>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</si>
  <si>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</si>
  <si>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</si>
  <si>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</si>
  <si>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</si>
  <si>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</si>
  <si>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</si>
  <si>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</si>
  <si>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</si>
  <si>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</si>
  <si>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</si>
  <si>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</si>
  <si>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</si>
  <si>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</si>
  <si>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</si>
  <si>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</si>
  <si>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</si>
  <si>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</si>
  <si>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</si>
  <si>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</si>
  <si>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</si>
  <si>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</si>
  <si>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</si>
  <si>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</si>
  <si>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</si>
  <si>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</si>
  <si>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</si>
  <si>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</si>
  <si>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</si>
  <si>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</si>
  <si>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</si>
  <si>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</si>
  <si>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</si>
  <si>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</si>
  <si>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</si>
  <si>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</si>
  <si>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</si>
  <si>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</si>
  <si>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</si>
  <si>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</si>
  <si>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</si>
  <si>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</si>
  <si>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</si>
  <si>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</si>
  <si>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</si>
  <si>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</si>
  <si>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</si>
  <si>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</si>
  <si>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</si>
  <si>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</si>
  <si>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</si>
  <si>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</si>
  <si>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</si>
  <si>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</si>
  <si>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</si>
  <si>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</si>
  <si>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</si>
  <si>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</si>
  <si>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</si>
  <si>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</si>
  <si>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</si>
  <si>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</si>
  <si>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</si>
  <si>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</si>
  <si>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</si>
  <si>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</si>
  <si>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</si>
  <si>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</si>
  <si>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</si>
  <si>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</si>
  <si>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</si>
  <si>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</si>
  <si>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</si>
  <si>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</si>
  <si>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</si>
  <si>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</si>
  <si>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</si>
  <si>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</si>
  <si>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</si>
  <si>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</si>
  <si>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</si>
  <si>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</si>
  <si>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</si>
  <si>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</si>
  <si>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</si>
  <si>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</si>
  <si>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</si>
  <si>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</si>
  <si>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</si>
  <si>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</si>
  <si>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</si>
  <si>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</si>
  <si>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</si>
  <si>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</si>
  <si>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</si>
  <si>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</si>
  <si>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</si>
  <si>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</si>
  <si>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</si>
  <si>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</si>
  <si>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</si>
  <si>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</si>
  <si>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</si>
  <si>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</si>
  <si>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</si>
  <si>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</si>
  <si>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</si>
  <si>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</si>
  <si>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</si>
  <si>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</si>
  <si>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</si>
  <si>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</si>
  <si>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</si>
  <si>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</si>
  <si>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</si>
  <si>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</si>
  <si>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</si>
  <si>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</si>
  <si>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</si>
  <si>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</si>
  <si>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</si>
  <si>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</si>
  <si>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</si>
  <si>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</si>
  <si>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</si>
  <si>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</si>
  <si>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</si>
  <si>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</si>
  <si>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</si>
  <si>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</si>
  <si>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</si>
  <si>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</si>
  <si>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</si>
  <si>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</si>
  <si>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</si>
  <si>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</si>
  <si>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</si>
  <si>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</si>
  <si>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</si>
  <si>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</si>
  <si>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</si>
  <si>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</si>
  <si>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</si>
  <si>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</si>
  <si>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</si>
  <si>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</si>
  <si>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</si>
  <si>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</si>
  <si>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</si>
  <si>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</si>
  <si>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</si>
  <si>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</si>
  <si>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</si>
  <si>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</si>
  <si>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</si>
  <si>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</si>
  <si>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</si>
  <si>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</si>
  <si>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</si>
  <si>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</si>
  <si>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</si>
  <si>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</si>
  <si>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</si>
  <si>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</si>
  <si>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</si>
  <si>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</si>
  <si>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</si>
  <si>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</si>
  <si>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</si>
  <si>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</si>
  <si>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</si>
  <si>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</si>
  <si>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</si>
  <si>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</si>
  <si>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</si>
  <si>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</si>
  <si>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</si>
  <si>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</si>
  <si>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</si>
  <si>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</si>
  <si>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</si>
  <si>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</si>
  <si>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</si>
  <si>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</si>
  <si>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</si>
  <si>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</si>
  <si>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</si>
  <si>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</si>
  <si>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</si>
  <si>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</si>
  <si>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</si>
  <si>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</si>
  <si>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</si>
  <si>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</si>
  <si>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</si>
  <si>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</si>
  <si>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</si>
  <si>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</si>
  <si>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</si>
  <si>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</si>
  <si>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</si>
  <si>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</si>
  <si>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</si>
  <si>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</si>
  <si>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</si>
  <si>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</si>
  <si>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</si>
  <si>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</si>
  <si>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</si>
  <si>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</si>
  <si>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</si>
  <si>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</si>
  <si>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</si>
  <si>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</si>
  <si>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</si>
  <si>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</si>
  <si>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</si>
  <si>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</si>
  <si>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</si>
  <si>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</si>
  <si>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</si>
  <si>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</si>
  <si>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</si>
  <si>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</si>
  <si>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</si>
  <si>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</si>
  <si>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</si>
  <si>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</si>
  <si>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</si>
  <si>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</si>
  <si>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</si>
  <si>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</si>
  <si>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</si>
  <si>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</si>
  <si>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</si>
  <si>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</si>
  <si>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</si>
  <si>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</si>
  <si>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</si>
  <si>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</si>
  <si>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</si>
  <si>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</si>
  <si>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</si>
  <si>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</si>
  <si>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</si>
  <si>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</si>
  <si>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</si>
  <si>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</si>
  <si>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</si>
  <si>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</si>
  <si>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</si>
  <si>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</si>
  <si>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 xml:space="preserve">LDCs must clearly show how it has allocated actual CDM savings to applicable rate classes, including supporting documentation and rationale for its proposal.  This should be shown by customer class and program each year.  </t>
  </si>
  <si>
    <t>Table 3a-1: Burlington Hydro Retrofit Projects completed in 2019, 2020 or 2021</t>
  </si>
  <si>
    <t>Table 3a-2: Burlington Hydro Retrofit Program Summary</t>
  </si>
  <si>
    <t>Details of Projects</t>
  </si>
  <si>
    <t>Calculation of Retrofit net savings</t>
  </si>
  <si>
    <t>Application Number</t>
  </si>
  <si>
    <t>Rate Class</t>
  </si>
  <si>
    <t>Reported Gross kWh</t>
  </si>
  <si>
    <t>Reported Gross kW</t>
  </si>
  <si>
    <t>Year Completed</t>
  </si>
  <si>
    <t>Energy Savings (kWh)</t>
  </si>
  <si>
    <t>Demand Reductions (kW)</t>
  </si>
  <si>
    <t>167722</t>
  </si>
  <si>
    <t>GS&lt;50</t>
  </si>
  <si>
    <t>Total reported savings</t>
  </si>
  <si>
    <t>167723</t>
  </si>
  <si>
    <t>GS&gt;50</t>
  </si>
  <si>
    <t>RR factor</t>
  </si>
  <si>
    <t>167724</t>
  </si>
  <si>
    <t>Total gross savings</t>
  </si>
  <si>
    <t>167726</t>
  </si>
  <si>
    <t>NTG factor</t>
  </si>
  <si>
    <t>172294</t>
  </si>
  <si>
    <t>Total net savings</t>
  </si>
  <si>
    <t>180481</t>
  </si>
  <si>
    <t>Net savings in P&amp;C report</t>
  </si>
  <si>
    <t>Not Avail.</t>
  </si>
  <si>
    <t>187827</t>
  </si>
  <si>
    <t>Estimated demand for P&amp;C energy</t>
  </si>
  <si>
    <t>188724</t>
  </si>
  <si>
    <t>Incremental net savings</t>
  </si>
  <si>
    <t>191522</t>
  </si>
  <si>
    <t>Notes:</t>
  </si>
  <si>
    <t>Reported savings from Table 3a-1</t>
  </si>
  <si>
    <t>191524</t>
  </si>
  <si>
    <t>RR from 2017 Final verified results for BHI Retrofit program</t>
  </si>
  <si>
    <t>195028</t>
  </si>
  <si>
    <t>Gross savings are reported savings * RR factor</t>
  </si>
  <si>
    <t>195344</t>
  </si>
  <si>
    <t>NTG from 2017 Final verified results for BHI Retrofit program</t>
  </si>
  <si>
    <t>196823</t>
  </si>
  <si>
    <t>Net savings are gross savings * NTG Factor</t>
  </si>
  <si>
    <t>197135</t>
  </si>
  <si>
    <t>Net demand savings for P&amp;C energy savings are prorated  based on energy</t>
  </si>
  <si>
    <t>197608</t>
  </si>
  <si>
    <t>Shaded values are carried over to Tab 5</t>
  </si>
  <si>
    <t>198371</t>
  </si>
  <si>
    <t>198611</t>
  </si>
  <si>
    <t>Table 3a-3: Retrofit Program Allocation Across Rate Classes</t>
  </si>
  <si>
    <t>198720</t>
  </si>
  <si>
    <t>198799</t>
  </si>
  <si>
    <t>199048</t>
  </si>
  <si>
    <t>Measure</t>
  </si>
  <si>
    <t>199252</t>
  </si>
  <si>
    <t>Reported savings</t>
  </si>
  <si>
    <t>199307</t>
  </si>
  <si>
    <t>199351</t>
  </si>
  <si>
    <t>199409</t>
  </si>
  <si>
    <t>Allocation</t>
  </si>
  <si>
    <t>199629</t>
  </si>
  <si>
    <t>199647</t>
  </si>
  <si>
    <t>Reported savings by rate class from Table 3a-1</t>
  </si>
  <si>
    <t>199813</t>
  </si>
  <si>
    <t>200105</t>
  </si>
  <si>
    <t>200608</t>
  </si>
  <si>
    <t>201579</t>
  </si>
  <si>
    <t>201587</t>
  </si>
  <si>
    <t>202073</t>
  </si>
  <si>
    <t>202223</t>
  </si>
  <si>
    <t>202569</t>
  </si>
  <si>
    <t>202597</t>
  </si>
  <si>
    <t>202791</t>
  </si>
  <si>
    <t>202802</t>
  </si>
  <si>
    <t>202849</t>
  </si>
  <si>
    <t>202923</t>
  </si>
  <si>
    <t>202960</t>
  </si>
  <si>
    <t>203006</t>
  </si>
  <si>
    <t>203196</t>
  </si>
  <si>
    <t>203236</t>
  </si>
  <si>
    <t>203271</t>
  </si>
  <si>
    <t>203514</t>
  </si>
  <si>
    <t>203633</t>
  </si>
  <si>
    <t>203745</t>
  </si>
  <si>
    <t>203815</t>
  </si>
  <si>
    <t>203831</t>
  </si>
  <si>
    <t>203857</t>
  </si>
  <si>
    <t>203876</t>
  </si>
  <si>
    <t>204010</t>
  </si>
  <si>
    <t>204220</t>
  </si>
  <si>
    <t>204279</t>
  </si>
  <si>
    <t>204537</t>
  </si>
  <si>
    <t>204552</t>
  </si>
  <si>
    <t>204707</t>
  </si>
  <si>
    <t>204730</t>
  </si>
  <si>
    <t>204794</t>
  </si>
  <si>
    <t>204805</t>
  </si>
  <si>
    <t>204832</t>
  </si>
  <si>
    <t>204847</t>
  </si>
  <si>
    <t>204859</t>
  </si>
  <si>
    <t>204903</t>
  </si>
  <si>
    <t>204920</t>
  </si>
  <si>
    <t>204945</t>
  </si>
  <si>
    <t>204965</t>
  </si>
  <si>
    <t>205026</t>
  </si>
  <si>
    <t>205067</t>
  </si>
  <si>
    <t>205241</t>
  </si>
  <si>
    <t>205518</t>
  </si>
  <si>
    <t>205530</t>
  </si>
  <si>
    <t>205546</t>
  </si>
  <si>
    <t>205574</t>
  </si>
  <si>
    <t>205877</t>
  </si>
  <si>
    <t>205933</t>
  </si>
  <si>
    <t>206128</t>
  </si>
  <si>
    <t>206201</t>
  </si>
  <si>
    <t>206628</t>
  </si>
  <si>
    <t>206943</t>
  </si>
  <si>
    <t>2019</t>
  </si>
  <si>
    <t>207284</t>
  </si>
  <si>
    <t>207366</t>
  </si>
  <si>
    <t>M207403</t>
  </si>
  <si>
    <t>191503</t>
  </si>
  <si>
    <t>2020</t>
  </si>
  <si>
    <t>205202</t>
  </si>
  <si>
    <t>206511</t>
  </si>
  <si>
    <t>M207352</t>
  </si>
  <si>
    <t>166748</t>
  </si>
  <si>
    <t>2021</t>
  </si>
  <si>
    <t>206947</t>
  </si>
  <si>
    <t>Note:</t>
  </si>
  <si>
    <t>Gross savings from Post-Project Submission documents</t>
  </si>
  <si>
    <t>Table 8-a:  Burlington</t>
  </si>
  <si>
    <t>Details of Project #1 (December, 2017)</t>
  </si>
  <si>
    <t>Cumulative Gross kW reduction</t>
  </si>
  <si>
    <t>Billing Wattage (W)</t>
  </si>
  <si>
    <t>d * e/1000</t>
  </si>
  <si>
    <t>d 1</t>
  </si>
  <si>
    <t>e 1</t>
  </si>
  <si>
    <t>d1 * e1/1000</t>
  </si>
  <si>
    <t>COBRA</t>
  </si>
  <si>
    <t>SHOEBOX</t>
  </si>
  <si>
    <t>SQUARE</t>
  </si>
  <si>
    <t>SHOE BOX</t>
  </si>
  <si>
    <t>SQUARE PACK</t>
  </si>
  <si>
    <t>Persistence in 2018</t>
  </si>
  <si>
    <t>Persistence in 2019</t>
  </si>
  <si>
    <t>Persistence in 2020</t>
  </si>
  <si>
    <t>Persistence in 2021</t>
  </si>
  <si>
    <t>Summary of Project #2</t>
  </si>
  <si>
    <t>Details of Project #2 (January, 2018)</t>
  </si>
  <si>
    <t>Streetlighting</t>
  </si>
  <si>
    <t>2013-2014</t>
  </si>
  <si>
    <t>kWh totals from Burlington Hydro_AttE-Chapter2_Appendices_20140506 (2011 and 2012 excluded as fully embedded in forecast). Allocation folllows methodology described in Burlington Hydro_PSA-AttN_2014CDMAdjLoadForecast_20140506</t>
  </si>
  <si>
    <t>2020-2021</t>
  </si>
  <si>
    <t>EB-2020-007 2021 Settlement Proposal, p.24 of 54 (in the 2021 decision)</t>
  </si>
  <si>
    <t>EB-2018-0021</t>
  </si>
  <si>
    <t>EB-2019-0023</t>
  </si>
  <si>
    <t>EB-2020-0007</t>
  </si>
  <si>
    <t>Adjustment to 2015 savings in 2016</t>
  </si>
  <si>
    <t>Adjustment to 2015 savings in 2017</t>
  </si>
  <si>
    <t>Unverified</t>
  </si>
  <si>
    <t>Adjustment to 2015 savings (from P&amp;C)</t>
  </si>
  <si>
    <t>Adjustment to 2015 savings in P&amp;C</t>
  </si>
  <si>
    <t>Home Depot Home Appliance Market Uplift Conservation Fund Pilot Program</t>
  </si>
  <si>
    <t>Adjustment to 2016 savings in P&amp;C</t>
  </si>
  <si>
    <t>Adjustment to 2016 savings in 2017</t>
  </si>
  <si>
    <t>Solar Powered Attic Ventilation LDC Innovation Fund Pilot Program</t>
  </si>
  <si>
    <t>Save on Energy Instant Discount Program</t>
  </si>
  <si>
    <t>Save on Energy Smart Thermostat Program</t>
  </si>
  <si>
    <t>Save on Energy Retrofit Program (exc. SL)</t>
  </si>
  <si>
    <t>Save on Energy Retrofit Program (Streetlighting)</t>
  </si>
  <si>
    <t>PoolSaver Benchmarking Local Program</t>
  </si>
  <si>
    <t>Whole Home Pilot</t>
  </si>
  <si>
    <t>Swimming Pool Efficiency Program</t>
  </si>
  <si>
    <t>Unverified P&amp;C</t>
  </si>
  <si>
    <t>Save on Energy Business Refrigeration Program</t>
  </si>
  <si>
    <t>Persistence in 2022</t>
  </si>
  <si>
    <t>Persistence in 2023</t>
  </si>
  <si>
    <t>Persistence in 2024</t>
  </si>
  <si>
    <t>Persistence in 2025</t>
  </si>
  <si>
    <t>Persistence in 2026</t>
  </si>
  <si>
    <t>Persistence in 2027</t>
  </si>
  <si>
    <t>Persistence in 2028</t>
  </si>
  <si>
    <t>Persistence in 2029</t>
  </si>
  <si>
    <t>Persistence in 2030</t>
  </si>
  <si>
    <t>Project</t>
  </si>
  <si>
    <t>Energy savings</t>
  </si>
  <si>
    <t>Table 8:  Summary of all Burlington street lighting projects</t>
  </si>
  <si>
    <t>EB-2021-0007</t>
  </si>
  <si>
    <t>2021 COS application</t>
  </si>
  <si>
    <t>Demand Savings (monthly kW)</t>
  </si>
  <si>
    <t>Post 2019 P&amp;C</t>
  </si>
  <si>
    <t>Note: total lost revenues only includes lost revenues after 2019 as previous years were captured in the 2021 forecast</t>
  </si>
  <si>
    <t>Lost Revenue in 2027 from 2020 programs</t>
  </si>
  <si>
    <t>Table 3a-4: Projects in Other Programs</t>
  </si>
  <si>
    <t>Shaded valuesss are carried over to Tab 5</t>
  </si>
  <si>
    <t>NTG and RR from 2017 Final verified results report</t>
  </si>
  <si>
    <t>Note: 2021 threshold is based on the 2014 threshold for 1/3 or the year (Jan-Apr), and the 2021 threshold for the remainder of the year (May-Dec)</t>
  </si>
  <si>
    <t>3-a. 2019-2021 Retrofit</t>
  </si>
  <si>
    <t>New tab 3-a 2019-2021 Retrofit</t>
  </si>
  <si>
    <t>Provides details of projects, net energy and allocation calculations, results carried over to Tab 5</t>
  </si>
  <si>
    <t>Retrofit projects compeleted after April 2019 and not covered in IESO reports</t>
  </si>
  <si>
    <t>Row 54</t>
  </si>
  <si>
    <t>Threshold for 2021 based on 1/3 of 2014 threshold and 2/3 of 2021 threshold</t>
  </si>
  <si>
    <t>Streetlighting programs in Retrofit program broken out from other Retrofit programs</t>
  </si>
  <si>
    <t>SL required special analysis (see Tab 8)</t>
  </si>
  <si>
    <t>Rows 511-515, 704-708</t>
  </si>
  <si>
    <t>Row 1381</t>
  </si>
  <si>
    <t>Only 1/3 of 2013-2019 persistence in 2021 included in overall lost revenue in 2021</t>
  </si>
  <si>
    <t>Persistence in rest of year captured in new forecast/rates in effect May 1. 2021</t>
  </si>
  <si>
    <t>H165:H168</t>
  </si>
  <si>
    <t>Rates zeroed out for Jan-Apr 2021</t>
  </si>
  <si>
    <t>Already claimed in previous application</t>
  </si>
  <si>
    <t>Rows 1576, 1636, 1663, 1690, 1717</t>
  </si>
  <si>
    <t>Formulae adjusted to only include persistence in 2020 and later</t>
  </si>
  <si>
    <t>Previous persistence is captured in 2021 load forecast</t>
  </si>
  <si>
    <t>Opening Balance for 2023</t>
  </si>
  <si>
    <t>Total for 2023</t>
  </si>
  <si>
    <t>2023 Q1</t>
  </si>
  <si>
    <t>2023 Q2</t>
  </si>
  <si>
    <t>2023 Q3</t>
  </si>
  <si>
    <t>2023 Q4</t>
  </si>
  <si>
    <t>Row 91</t>
  </si>
  <si>
    <t>Formulae adjusted to include Jan-Apr 2023 in carrying charges</t>
  </si>
  <si>
    <t xml:space="preserve"> LRAMVA recovery will begin May 1, 2023</t>
  </si>
  <si>
    <t>C62:C64</t>
  </si>
  <si>
    <t>New rates/forecast came into effect in May 2021 (2/3 of year)</t>
  </si>
  <si>
    <t>E194:W208</t>
  </si>
  <si>
    <t>New formulae for 2023 using same structure as earlier years</t>
  </si>
  <si>
    <t>Carrying charges continue until May 1, 2023 when recover begins</t>
  </si>
  <si>
    <t>Application</t>
  </si>
  <si>
    <t>Gross Energy</t>
  </si>
  <si>
    <t>Gross Demand</t>
  </si>
  <si>
    <t>NTG-E</t>
  </si>
  <si>
    <t>NTG-D</t>
  </si>
  <si>
    <t>RR-E</t>
  </si>
  <si>
    <t>RR-D</t>
  </si>
  <si>
    <t>Net Energy</t>
  </si>
  <si>
    <t>Net Demand</t>
  </si>
  <si>
    <t>601737</t>
  </si>
  <si>
    <t>Industrial Process &amp; Systems Upgrades</t>
  </si>
  <si>
    <t>10013</t>
  </si>
  <si>
    <t>HPNC</t>
  </si>
  <si>
    <t>10006</t>
  </si>
  <si>
    <t>Savings unavailable at this time.</t>
  </si>
  <si>
    <t>EB-2022-0018</t>
  </si>
  <si>
    <t>2023 IRM Application</t>
  </si>
  <si>
    <t>Note:  2011-2020 and 2022 distribution rates are not part of the LRAMVA disposition so have been removed</t>
  </si>
  <si>
    <t>Note:  Results in 2018 and 2020 are from the April 2019 Participation and Cost report. Tab "LDC Progress" Columns BD and CH respectively.</t>
  </si>
  <si>
    <t>P&amp;C True-up</t>
  </si>
  <si>
    <t>Note:  P&amp;C true-up from Participation and Cost report, tab "LDC Progress", Column AY</t>
  </si>
  <si>
    <t>Note:  Verified savings from 2017 final verified results report from IESO. True-ups from Participation and Cost Report, Tab "LDC Progress" Column BB</t>
  </si>
  <si>
    <t>P&amp;C</t>
  </si>
  <si>
    <t>Note:  P&amp;C data from Participation and Cost report, Tab "LDC Progress", Column BQ. Details of Post P&amp;C results are on tab 3-a.</t>
  </si>
  <si>
    <t>Note:  Details of Post P&amp;C results are on tab 3-a.</t>
  </si>
  <si>
    <t>Note: total lost revenues in 2021 includes persistence of 2013-2019 results for Jan-Apr (1/3 year) as persistence of results from those years in May-Dec was captured in the 2021 forecast. Details of 2021 projects are on Tab 3-a.</t>
  </si>
  <si>
    <t>Interest rates for 2022 Q4 and 2023 Q1 and Q2 updated based on 2022 Q4 rate</t>
  </si>
  <si>
    <t>Updated rates published by OEB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</si>
</sst>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5">
    <font>
      <sz val="11"/>
      <color theme="1"/>
      <name val="Calibri"/>
      <family val="2"/>
      <scheme val="minor"/>
    </font>
    <font>
      <sz val="12"/>
      <color theme="1"/>
      <name val="Arial"/>
      <family val="2"/>
    </font>
    <font>
      <sz val="12"/>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sz val="10"/>
      <color rgb="FF000000"/>
      <name val="Tahoma"/>
      <family val="2"/>
    </font>
    <font>
      <b/>
      <sz val="10"/>
      <color rgb="FF000000"/>
      <name val="Tahoma"/>
      <family val="2"/>
    </font>
    <font>
      <sz val="10"/>
      <color rgb="FFFF0000"/>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79998168889431442"/>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top style="hair">
        <color theme="0"/>
      </top>
      <bottom style="hair">
        <color indexed="64"/>
      </bottom>
      <diagonal/>
    </border>
    <border>
      <left/>
      <right style="hair">
        <color theme="0"/>
      </right>
      <top style="hair">
        <color theme="0"/>
      </top>
      <bottom style="hair">
        <color indexed="64"/>
      </bottom>
      <diagonal/>
    </border>
    <border>
      <left style="hair">
        <color theme="0"/>
      </left>
      <right style="hair">
        <color theme="0"/>
      </right>
      <top style="hair">
        <color theme="0"/>
      </top>
      <bottom style="hair">
        <color theme="0"/>
      </bottom>
      <diagonal/>
    </border>
    <border>
      <left style="hair">
        <color theme="0"/>
      </left>
      <right/>
      <top style="hair">
        <color theme="0"/>
      </top>
      <bottom/>
      <diagonal/>
    </border>
    <border>
      <left/>
      <right/>
      <top style="hair">
        <color theme="0"/>
      </top>
      <bottom/>
      <diagonal/>
    </border>
    <border>
      <left/>
      <right style="hair">
        <color indexed="64"/>
      </right>
      <top style="hair">
        <color theme="0"/>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s>
  <cellStyleXfs count="9773">
    <xf numFmtId="0" fontId="0" fillId="0" borderId="0"/>
    <xf numFmtId="43"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6" fillId="0" borderId="0"/>
    <xf numFmtId="0" fontId="15" fillId="0" borderId="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14" applyNumberFormat="0" applyAlignment="0" applyProtection="0"/>
    <xf numFmtId="0" fontId="21" fillId="22"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7" fillId="0" borderId="0" applyNumberFormat="0" applyFill="0" applyBorder="0" applyAlignment="0" applyProtection="0"/>
    <xf numFmtId="0" fontId="28" fillId="8" borderId="14" applyNumberFormat="0" applyAlignment="0" applyProtection="0"/>
    <xf numFmtId="0" fontId="29" fillId="0" borderId="19" applyNumberFormat="0" applyFill="0" applyAlignment="0" applyProtection="0"/>
    <xf numFmtId="0" fontId="30" fillId="23" borderId="0" applyNumberFormat="0" applyBorder="0" applyAlignment="0" applyProtection="0"/>
    <xf numFmtId="0" fontId="22" fillId="0" borderId="0"/>
    <xf numFmtId="0" fontId="22" fillId="0" borderId="0"/>
    <xf numFmtId="0" fontId="9" fillId="0" borderId="0"/>
    <xf numFmtId="0" fontId="15" fillId="0" borderId="0"/>
    <xf numFmtId="0" fontId="9" fillId="0" borderId="0"/>
    <xf numFmtId="0" fontId="15" fillId="24" borderId="20" applyNumberFormat="0" applyFont="0" applyAlignment="0" applyProtection="0"/>
    <xf numFmtId="0" fontId="15" fillId="24" borderId="20" applyNumberFormat="0" applyFont="0" applyAlignment="0" applyProtection="0"/>
    <xf numFmtId="0" fontId="31" fillId="21" borderId="21" applyNumberFormat="0" applyAlignment="0" applyProtection="0"/>
    <xf numFmtId="9" fontId="9" fillId="0" borderId="0" applyFont="0" applyFill="0" applyBorder="0" applyAlignment="0" applyProtection="0"/>
    <xf numFmtId="0" fontId="15" fillId="25" borderId="1" applyNumberFormat="0" applyProtection="0">
      <alignment horizontal="left" vertical="center"/>
    </xf>
    <xf numFmtId="0" fontId="15" fillId="25" borderId="1" applyNumberFormat="0" applyProtection="0">
      <alignment horizontal="left" vertical="center"/>
    </xf>
    <xf numFmtId="0" fontId="32" fillId="0" borderId="0" applyNumberFormat="0" applyFill="0" applyBorder="0" applyAlignment="0" applyProtection="0"/>
    <xf numFmtId="0" fontId="33" fillId="0" borderId="22" applyNumberFormat="0" applyFill="0" applyAlignment="0" applyProtection="0"/>
    <xf numFmtId="0" fontId="34" fillId="0" borderId="0" applyNumberFormat="0" applyFill="0" applyBorder="0" applyAlignment="0" applyProtection="0"/>
    <xf numFmtId="0" fontId="20" fillId="21" borderId="23" applyNumberFormat="0" applyAlignment="0" applyProtection="0"/>
    <xf numFmtId="0" fontId="28" fillId="8" borderId="23" applyNumberFormat="0" applyAlignment="0" applyProtection="0"/>
    <xf numFmtId="0" fontId="15" fillId="24" borderId="24" applyNumberFormat="0" applyFont="0" applyAlignment="0" applyProtection="0"/>
    <xf numFmtId="0" fontId="15" fillId="24" borderId="24" applyNumberFormat="0" applyFont="0" applyAlignment="0" applyProtection="0"/>
    <xf numFmtId="0" fontId="31" fillId="21" borderId="25" applyNumberFormat="0" applyAlignment="0" applyProtection="0"/>
    <xf numFmtId="0" fontId="33" fillId="0" borderId="26" applyNumberFormat="0" applyFill="0" applyAlignment="0" applyProtection="0"/>
    <xf numFmtId="16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41" fillId="0" borderId="0" applyNumberFormat="0" applyFill="0" applyBorder="0" applyAlignment="0" applyProtection="0"/>
    <xf numFmtId="0" fontId="9" fillId="0" borderId="0"/>
    <xf numFmtId="9" fontId="9" fillId="0" borderId="0" applyFont="0" applyFill="0" applyBorder="0" applyAlignment="0" applyProtection="0"/>
    <xf numFmtId="0" fontId="15" fillId="25" borderId="33" applyNumberFormat="0" applyProtection="0">
      <alignment horizontal="left" vertical="center"/>
    </xf>
    <xf numFmtId="0" fontId="15" fillId="25" borderId="33" applyNumberFormat="0" applyProtection="0">
      <alignment horizontal="left" vertical="center"/>
    </xf>
    <xf numFmtId="0" fontId="20" fillId="21" borderId="28" applyNumberFormat="0" applyAlignment="0" applyProtection="0"/>
    <xf numFmtId="0" fontId="28" fillId="8" borderId="28" applyNumberFormat="0" applyAlignment="0" applyProtection="0"/>
    <xf numFmtId="0" fontId="15" fillId="24" borderId="29" applyNumberFormat="0" applyFont="0" applyAlignment="0" applyProtection="0"/>
    <xf numFmtId="0" fontId="15" fillId="24" borderId="29" applyNumberFormat="0" applyFont="0" applyAlignment="0" applyProtection="0"/>
    <xf numFmtId="0" fontId="31" fillId="21" borderId="30" applyNumberFormat="0" applyAlignment="0" applyProtection="0"/>
    <xf numFmtId="0" fontId="33" fillId="0" borderId="31" applyNumberFormat="0" applyFill="0" applyAlignment="0" applyProtection="0"/>
    <xf numFmtId="0" fontId="20" fillId="21" borderId="28" applyNumberFormat="0" applyAlignment="0" applyProtection="0"/>
    <xf numFmtId="0" fontId="28" fillId="8" borderId="28" applyNumberFormat="0" applyAlignment="0" applyProtection="0"/>
    <xf numFmtId="0" fontId="15" fillId="24" borderId="29" applyNumberFormat="0" applyFont="0" applyAlignment="0" applyProtection="0"/>
    <xf numFmtId="0" fontId="15" fillId="24" borderId="29" applyNumberFormat="0" applyFont="0" applyAlignment="0" applyProtection="0"/>
    <xf numFmtId="0" fontId="31" fillId="21" borderId="30" applyNumberFormat="0" applyAlignment="0" applyProtection="0"/>
    <xf numFmtId="0" fontId="33" fillId="0" borderId="31" applyNumberFormat="0" applyFill="0" applyAlignment="0" applyProtection="0"/>
    <xf numFmtId="43" fontId="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5" fillId="25" borderId="33" applyNumberFormat="0" applyProtection="0">
      <alignment horizontal="left" vertical="center"/>
    </xf>
    <xf numFmtId="0" fontId="15" fillId="25" borderId="33" applyNumberFormat="0" applyProtection="0">
      <alignment horizontal="left" vertical="center"/>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xf numFmtId="0" fontId="16"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3" fontId="80" fillId="0" borderId="0" applyFont="0" applyFill="0" applyBorder="0" applyAlignment="0" applyProtection="0"/>
    <xf numFmtId="0" fontId="16"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 fillId="0" borderId="0"/>
    <xf numFmtId="0" fontId="15" fillId="0" borderId="0"/>
    <xf numFmtId="0" fontId="15" fillId="0" borderId="0" applyFont="0" applyFill="0" applyBorder="0" applyAlignment="0" applyProtection="0"/>
    <xf numFmtId="182" fontId="15" fillId="0" borderId="0" applyFont="0" applyFill="0" applyBorder="0" applyAlignment="0" applyProtection="0"/>
    <xf numFmtId="0" fontId="81" fillId="0" borderId="0"/>
    <xf numFmtId="0" fontId="82" fillId="0" borderId="0" applyFont="0" applyFill="0" applyBorder="0" applyAlignment="0" applyProtection="0"/>
    <xf numFmtId="183" fontId="15" fillId="0" borderId="0" applyFont="0" applyFill="0" applyBorder="0" applyAlignment="0" applyProtection="0"/>
    <xf numFmtId="179" fontId="15" fillId="0" borderId="0" applyFont="0" applyFill="0" applyBorder="0" applyAlignment="0" applyProtection="0"/>
    <xf numFmtId="184" fontId="83" fillId="0" borderId="0" applyFont="0" applyFill="0" applyBorder="0" applyAlignment="0" applyProtection="0"/>
    <xf numFmtId="185" fontId="83" fillId="0" borderId="0" applyFont="0" applyFill="0" applyBorder="0" applyAlignment="0" applyProtection="0"/>
    <xf numFmtId="39" fontId="15" fillId="0" borderId="0" applyFont="0" applyFill="0" applyBorder="0" applyAlignment="0" applyProtection="0"/>
    <xf numFmtId="0" fontId="81" fillId="0" borderId="0"/>
    <xf numFmtId="0" fontId="15" fillId="0" borderId="0">
      <alignment vertical="top"/>
    </xf>
    <xf numFmtId="0" fontId="82" fillId="0" borderId="0" applyNumberFormat="0" applyFill="0">
      <alignment horizontal="left" vertical="center" wrapText="1"/>
    </xf>
    <xf numFmtId="186" fontId="15" fillId="0" borderId="0" applyFont="0" applyFill="0" applyBorder="0" applyAlignment="0" applyProtection="0"/>
    <xf numFmtId="187" fontId="83" fillId="0" borderId="0" applyFont="0" applyFill="0" applyBorder="0" applyAlignment="0" applyProtection="0"/>
    <xf numFmtId="188" fontId="83" fillId="0" borderId="0" applyFont="0" applyFill="0" applyBorder="0" applyAlignment="0" applyProtection="0"/>
    <xf numFmtId="189" fontId="83" fillId="0" borderId="0" applyFont="0" applyFill="0" applyBorder="0" applyAlignment="0" applyProtection="0"/>
    <xf numFmtId="190" fontId="83" fillId="0" borderId="0" applyFont="0" applyFill="0" applyBorder="0" applyAlignment="0" applyProtection="0"/>
    <xf numFmtId="191" fontId="15" fillId="0" borderId="0" applyFont="0" applyFill="0" applyBorder="0" applyAlignment="0" applyProtection="0"/>
    <xf numFmtId="192" fontId="15" fillId="0" borderId="0" applyFont="0" applyFill="0" applyBorder="0" applyAlignment="0" applyProtection="0"/>
    <xf numFmtId="193" fontId="15" fillId="0" borderId="0" applyFont="0" applyFill="0" applyBorder="0" applyProtection="0">
      <alignment horizontal="right"/>
    </xf>
    <xf numFmtId="194" fontId="83" fillId="0" borderId="0" applyFont="0" applyFill="0" applyBorder="0" applyAlignment="0" applyProtection="0"/>
    <xf numFmtId="168" fontId="83" fillId="0" borderId="0" applyFont="0" applyFill="0" applyBorder="0" applyAlignment="0" applyProtection="0"/>
    <xf numFmtId="195" fontId="15" fillId="0" borderId="0" applyFont="0" applyFill="0" applyBorder="0" applyAlignment="0" applyProtection="0"/>
    <xf numFmtId="176" fontId="15" fillId="0" borderId="0" applyFont="0" applyFill="0" applyBorder="0" applyAlignment="0" applyProtection="0"/>
    <xf numFmtId="196" fontId="83"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0" fontId="15" fillId="0" borderId="0"/>
    <xf numFmtId="0" fontId="15" fillId="0" borderId="0"/>
    <xf numFmtId="9" fontId="84" fillId="0" borderId="0">
      <alignment horizontal="right"/>
    </xf>
    <xf numFmtId="9" fontId="82" fillId="0" borderId="0">
      <alignment horizontal="right"/>
    </xf>
    <xf numFmtId="0" fontId="15" fillId="60" borderId="28" applyNumberFormat="0">
      <alignment horizontal="centerContinuous" vertical="center" wrapText="1"/>
    </xf>
    <xf numFmtId="0" fontId="15" fillId="61" borderId="28" applyNumberFormat="0">
      <alignment horizontal="left" vertical="center"/>
    </xf>
    <xf numFmtId="170" fontId="85" fillId="0" borderId="0" applyFont="0" applyFill="0" applyBorder="0" applyAlignment="0" applyProtection="0"/>
    <xf numFmtId="0" fontId="15" fillId="0" borderId="0"/>
    <xf numFmtId="9" fontId="86" fillId="0" borderId="0" applyFont="0" applyFill="0" applyBorder="0" applyAlignment="0" applyProtection="0"/>
    <xf numFmtId="10" fontId="86" fillId="0" borderId="0" applyFont="0" applyFill="0" applyBorder="0" applyAlignment="0" applyProtection="0"/>
    <xf numFmtId="0" fontId="83" fillId="0" borderId="0" applyNumberFormat="0" applyFill="0" applyBorder="0" applyAlignment="0" applyProtection="0"/>
    <xf numFmtId="0" fontId="22" fillId="0" borderId="0"/>
    <xf numFmtId="200" fontId="82" fillId="0" borderId="0" applyNumberFormat="0" applyFill="0">
      <alignment horizontal="left" vertical="center" wrapText="1"/>
    </xf>
    <xf numFmtId="164" fontId="86" fillId="0" borderId="0" applyFont="0" applyFill="0" applyBorder="0" applyAlignment="0" applyProtection="0"/>
    <xf numFmtId="166" fontId="86" fillId="0" borderId="0" applyFont="0" applyFill="0" applyBorder="0" applyAlignment="0" applyProtection="0"/>
    <xf numFmtId="0" fontId="87" fillId="0" borderId="0" applyFont="0" applyFill="0" applyBorder="0" applyAlignment="0" applyProtection="0"/>
    <xf numFmtId="201" fontId="87" fillId="0" borderId="0" applyFont="0" applyFill="0" applyBorder="0" applyAlignment="0" applyProtection="0"/>
    <xf numFmtId="0" fontId="82" fillId="25" borderId="0" applyFont="0" applyFill="0" applyProtection="0"/>
    <xf numFmtId="182" fontId="15" fillId="0" borderId="0"/>
    <xf numFmtId="202" fontId="88" fillId="0" borderId="0" applyFill="0" applyBorder="0" applyAlignment="0" applyProtection="0">
      <alignment horizontal="right"/>
    </xf>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9" fillId="37" borderId="0" applyNumberFormat="0" applyBorder="0" applyAlignment="0" applyProtection="0"/>
    <xf numFmtId="0" fontId="44"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44" fillId="37" borderId="0" applyNumberFormat="0" applyBorder="0" applyAlignment="0" applyProtection="0"/>
    <xf numFmtId="0" fontId="9"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8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44"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44" fillId="41" borderId="0" applyNumberFormat="0" applyBorder="0" applyAlignment="0" applyProtection="0"/>
    <xf numFmtId="0" fontId="9"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8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44"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44" fillId="45" borderId="0" applyNumberFormat="0" applyBorder="0" applyAlignment="0" applyProtection="0"/>
    <xf numFmtId="0" fontId="9"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8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44"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44" fillId="49" borderId="0" applyNumberFormat="0" applyBorder="0" applyAlignment="0" applyProtection="0"/>
    <xf numFmtId="0" fontId="9"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8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44"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44" fillId="53" borderId="0" applyNumberFormat="0" applyBorder="0" applyAlignment="0" applyProtection="0"/>
    <xf numFmtId="0" fontId="9"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8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44"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44" fillId="57" borderId="0" applyNumberFormat="0" applyBorder="0" applyAlignment="0" applyProtection="0"/>
    <xf numFmtId="0" fontId="9"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8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9" fillId="38" borderId="0" applyNumberFormat="0" applyBorder="0" applyAlignment="0" applyProtection="0"/>
    <xf numFmtId="0" fontId="44"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44" fillId="38" borderId="0" applyNumberFormat="0" applyBorder="0" applyAlignment="0" applyProtection="0"/>
    <xf numFmtId="0" fontId="9"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8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42" borderId="0" applyNumberFormat="0" applyBorder="0" applyAlignment="0" applyProtection="0"/>
    <xf numFmtId="0" fontId="44"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44" fillId="42" borderId="0" applyNumberFormat="0" applyBorder="0" applyAlignment="0" applyProtection="0"/>
    <xf numFmtId="0" fontId="9"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8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44"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44" fillId="46" borderId="0" applyNumberFormat="0" applyBorder="0" applyAlignment="0" applyProtection="0"/>
    <xf numFmtId="0" fontId="9"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8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44"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44" fillId="50" borderId="0" applyNumberFormat="0" applyBorder="0" applyAlignment="0" applyProtection="0"/>
    <xf numFmtId="0" fontId="9"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8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44"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44" fillId="54" borderId="0" applyNumberFormat="0" applyBorder="0" applyAlignment="0" applyProtection="0"/>
    <xf numFmtId="0" fontId="9"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8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8" borderId="0" applyNumberFormat="0" applyBorder="0" applyAlignment="0" applyProtection="0"/>
    <xf numFmtId="0" fontId="44"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44" fillId="58" borderId="0" applyNumberFormat="0" applyBorder="0" applyAlignment="0" applyProtection="0"/>
    <xf numFmtId="0" fontId="9"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8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203" fontId="15" fillId="0" borderId="9">
      <alignment horizontal="right"/>
    </xf>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167" fontId="90" fillId="0" borderId="0" applyFont="0"/>
    <xf numFmtId="167" fontId="90" fillId="0" borderId="64" applyFont="0"/>
    <xf numFmtId="168" fontId="90" fillId="0" borderId="0" applyFont="0"/>
    <xf numFmtId="204" fontId="91" fillId="0" borderId="9">
      <alignment horizontal="right"/>
    </xf>
    <xf numFmtId="204" fontId="91" fillId="0" borderId="9" applyFill="0">
      <alignment horizontal="right"/>
    </xf>
    <xf numFmtId="3" fontId="15" fillId="0" borderId="9" applyFill="0">
      <alignment horizontal="right"/>
    </xf>
    <xf numFmtId="205" fontId="91" fillId="0" borderId="9" applyFill="0">
      <alignment horizontal="right"/>
    </xf>
    <xf numFmtId="206" fontId="14" fillId="62" borderId="65">
      <alignment horizontal="center" vertical="center"/>
    </xf>
    <xf numFmtId="0" fontId="15" fillId="0" borderId="0"/>
    <xf numFmtId="182" fontId="92" fillId="0" borderId="0"/>
    <xf numFmtId="0" fontId="15" fillId="0" borderId="0"/>
    <xf numFmtId="207" fontId="15" fillId="0" borderId="9">
      <alignment horizontal="right"/>
      <protection locked="0"/>
    </xf>
    <xf numFmtId="165" fontId="91" fillId="0" borderId="9" applyNumberFormat="0" applyFont="0" applyBorder="0" applyProtection="0">
      <alignment horizontal="right"/>
    </xf>
    <xf numFmtId="208" fontId="93" fillId="63" borderId="66"/>
    <xf numFmtId="0" fontId="15" fillId="0" borderId="0" applyNumberFormat="0" applyFill="0" applyBorder="0" applyAlignment="0" applyProtection="0"/>
    <xf numFmtId="0" fontId="94" fillId="0" borderId="0" applyNumberFormat="0" applyFill="0" applyBorder="0" applyAlignment="0" applyProtection="0"/>
    <xf numFmtId="0" fontId="95" fillId="0" borderId="0"/>
    <xf numFmtId="0" fontId="34" fillId="0" borderId="0" applyNumberFormat="0" applyFill="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1" fontId="97" fillId="64" borderId="10" applyNumberFormat="0" applyBorder="0" applyAlignment="0">
      <alignment horizontal="center" vertical="top" wrapText="1"/>
      <protection hidden="1"/>
    </xf>
    <xf numFmtId="0" fontId="98" fillId="65" borderId="0"/>
    <xf numFmtId="0" fontId="99" fillId="0" borderId="0" applyAlignment="0"/>
    <xf numFmtId="0" fontId="100" fillId="0" borderId="5" applyNumberFormat="0" applyFill="0" applyAlignment="0" applyProtection="0"/>
    <xf numFmtId="0" fontId="101" fillId="0" borderId="67" applyNumberFormat="0" applyFont="0" applyFill="0" applyAlignment="0" applyProtection="0"/>
    <xf numFmtId="0" fontId="102" fillId="0" borderId="68" applyNumberFormat="0" applyFont="0" applyFill="0" applyAlignment="0" applyProtection="0">
      <alignment horizontal="centerContinuous"/>
    </xf>
    <xf numFmtId="0" fontId="86" fillId="0" borderId="5" applyNumberFormat="0" applyFont="0" applyFill="0" applyAlignment="0" applyProtection="0"/>
    <xf numFmtId="0" fontId="86" fillId="0" borderId="10" applyNumberFormat="0" applyFont="0" applyFill="0" applyAlignment="0" applyProtection="0"/>
    <xf numFmtId="0" fontId="86" fillId="0" borderId="11" applyNumberFormat="0" applyFont="0" applyFill="0" applyAlignment="0" applyProtection="0"/>
    <xf numFmtId="0" fontId="86" fillId="0" borderId="43" applyNumberFormat="0" applyFont="0" applyFill="0" applyAlignment="0" applyProtection="0"/>
    <xf numFmtId="209" fontId="15" fillId="0" borderId="0" applyFont="0" applyFill="0" applyBorder="0" applyAlignment="0" applyProtection="0"/>
    <xf numFmtId="0" fontId="83" fillId="0" borderId="0">
      <alignment horizontal="right"/>
    </xf>
    <xf numFmtId="0" fontId="87" fillId="0" borderId="0" applyFont="0" applyFill="0" applyBorder="0" applyAlignment="0" applyProtection="0"/>
    <xf numFmtId="210" fontId="83" fillId="0" borderId="0" applyFill="0" applyBorder="0" applyAlignment="0"/>
    <xf numFmtId="211" fontId="83" fillId="0" borderId="0" applyFill="0" applyBorder="0" applyAlignment="0"/>
    <xf numFmtId="173" fontId="83" fillId="0" borderId="0" applyFill="0" applyBorder="0" applyAlignment="0"/>
    <xf numFmtId="212" fontId="83" fillId="0" borderId="0" applyFill="0" applyBorder="0" applyAlignment="0"/>
    <xf numFmtId="173" fontId="15" fillId="0" borderId="0" applyFill="0" applyBorder="0" applyAlignment="0"/>
    <xf numFmtId="210" fontId="83" fillId="0" borderId="0" applyFill="0" applyBorder="0" applyAlignment="0"/>
    <xf numFmtId="212" fontId="15" fillId="0" borderId="0" applyFill="0" applyBorder="0" applyAlignment="0"/>
    <xf numFmtId="211" fontId="83" fillId="0" borderId="0" applyFill="0" applyBorder="0" applyAlignment="0"/>
    <xf numFmtId="0" fontId="20" fillId="21" borderId="28" applyNumberFormat="0" applyAlignment="0" applyProtection="0"/>
    <xf numFmtId="0" fontId="103" fillId="33" borderId="58" applyNumberFormat="0" applyAlignment="0" applyProtection="0"/>
    <xf numFmtId="0" fontId="103" fillId="33" borderId="58" applyNumberFormat="0" applyAlignment="0" applyProtection="0"/>
    <xf numFmtId="0" fontId="103" fillId="33" borderId="58" applyNumberFormat="0" applyAlignment="0" applyProtection="0"/>
    <xf numFmtId="0" fontId="103" fillId="33" borderId="58" applyNumberFormat="0" applyAlignment="0" applyProtection="0"/>
    <xf numFmtId="0" fontId="103" fillId="33" borderId="58" applyNumberFormat="0" applyAlignment="0" applyProtection="0"/>
    <xf numFmtId="0" fontId="73" fillId="33" borderId="58" applyNumberFormat="0" applyAlignment="0" applyProtection="0"/>
    <xf numFmtId="0" fontId="73" fillId="33" borderId="58" applyNumberFormat="0" applyAlignment="0" applyProtection="0"/>
    <xf numFmtId="182" fontId="101" fillId="66" borderId="0" applyNumberFormat="0" applyFont="0" applyBorder="0" applyAlignment="0">
      <alignment horizontal="left"/>
    </xf>
    <xf numFmtId="0" fontId="29" fillId="0" borderId="19" applyNumberFormat="0" applyFill="0" applyAlignment="0" applyProtection="0"/>
    <xf numFmtId="213" fontId="15" fillId="0" borderId="0" applyFont="0" applyFill="0" applyBorder="0" applyProtection="0">
      <alignment horizontal="center" vertical="center"/>
    </xf>
    <xf numFmtId="0" fontId="55" fillId="34" borderId="61" applyNumberFormat="0" applyAlignment="0" applyProtection="0"/>
    <xf numFmtId="0" fontId="55" fillId="34" borderId="61" applyNumberFormat="0" applyAlignment="0" applyProtection="0"/>
    <xf numFmtId="0" fontId="55" fillId="34" borderId="61" applyNumberFormat="0" applyAlignment="0" applyProtection="0"/>
    <xf numFmtId="0" fontId="55" fillId="34" borderId="61" applyNumberFormat="0" applyAlignment="0" applyProtection="0"/>
    <xf numFmtId="0" fontId="55" fillId="34" borderId="61" applyNumberFormat="0" applyAlignment="0" applyProtection="0"/>
    <xf numFmtId="0" fontId="55" fillId="34" borderId="61" applyNumberFormat="0" applyAlignment="0" applyProtection="0"/>
    <xf numFmtId="0" fontId="55" fillId="34" borderId="61" applyNumberFormat="0" applyAlignment="0" applyProtection="0"/>
    <xf numFmtId="0" fontId="75" fillId="34" borderId="61" applyNumberFormat="0" applyAlignment="0" applyProtection="0"/>
    <xf numFmtId="0" fontId="75" fillId="34" borderId="61" applyNumberFormat="0" applyAlignment="0" applyProtection="0"/>
    <xf numFmtId="214" fontId="15" fillId="0" borderId="0" applyNumberFormat="0" applyFont="0" applyFill="0" applyAlignment="0" applyProtection="0"/>
    <xf numFmtId="0" fontId="100" fillId="0" borderId="5" applyNumberFormat="0" applyFill="0" applyProtection="0">
      <alignment horizontal="left" vertical="center"/>
    </xf>
    <xf numFmtId="0" fontId="104" fillId="0" borderId="0">
      <alignment horizontal="center" wrapText="1"/>
      <protection hidden="1"/>
    </xf>
    <xf numFmtId="0" fontId="105" fillId="0" borderId="0">
      <alignment horizontal="right"/>
    </xf>
    <xf numFmtId="171" fontId="88" fillId="0" borderId="0" applyBorder="0">
      <alignment horizontal="right"/>
    </xf>
    <xf numFmtId="171" fontId="88" fillId="0" borderId="67" applyAlignment="0">
      <alignment horizontal="right"/>
    </xf>
    <xf numFmtId="215" fontId="83" fillId="0" borderId="0"/>
    <xf numFmtId="215" fontId="83" fillId="0" borderId="0"/>
    <xf numFmtId="215" fontId="83" fillId="0" borderId="0"/>
    <xf numFmtId="215" fontId="83" fillId="0" borderId="0"/>
    <xf numFmtId="215" fontId="83" fillId="0" borderId="0"/>
    <xf numFmtId="215" fontId="83" fillId="0" borderId="0"/>
    <xf numFmtId="215" fontId="83" fillId="0" borderId="0"/>
    <xf numFmtId="215" fontId="83" fillId="0" borderId="0"/>
    <xf numFmtId="168" fontId="106" fillId="0" borderId="0" applyFont="0" applyBorder="0">
      <alignment horizontal="right"/>
    </xf>
    <xf numFmtId="210" fontId="83" fillId="0" borderId="0" applyFont="0" applyFill="0" applyBorder="0" applyAlignment="0" applyProtection="0"/>
    <xf numFmtId="216" fontId="15" fillId="0" borderId="0" applyFont="0"/>
    <xf numFmtId="0" fontId="107" fillId="0" borderId="0" applyFont="0" applyFill="0" applyBorder="0" applyProtection="0">
      <alignment horizontal="right"/>
    </xf>
    <xf numFmtId="0" fontId="107" fillId="0" borderId="0" applyFont="0" applyFill="0" applyBorder="0" applyProtection="0">
      <alignment horizontal="right"/>
    </xf>
    <xf numFmtId="176" fontId="15" fillId="0" borderId="0" applyFont="0" applyFill="0" applyBorder="0" applyAlignment="0" applyProtection="0">
      <alignment horizontal="right"/>
    </xf>
    <xf numFmtId="217"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7" fillId="0" borderId="0" applyFont="0" applyFill="0" applyBorder="0" applyAlignment="0" applyProtection="0"/>
    <xf numFmtId="170" fontId="9" fillId="0" borderId="0" applyFont="0" applyFill="0" applyBorder="0" applyAlignment="0" applyProtection="0"/>
    <xf numFmtId="170" fontId="17" fillId="0" borderId="0" applyFont="0" applyFill="0" applyBorder="0" applyAlignment="0" applyProtection="0"/>
    <xf numFmtId="170" fontId="15" fillId="0" borderId="0" applyFont="0" applyFill="0" applyBorder="0" applyAlignment="0" applyProtection="0"/>
    <xf numFmtId="170" fontId="108" fillId="0" borderId="0" applyFont="0" applyFill="0" applyBorder="0" applyAlignment="0" applyProtection="0"/>
    <xf numFmtId="43" fontId="15" fillId="0" borderId="0" applyFont="0" applyFill="0" applyBorder="0" applyAlignment="0" applyProtection="0"/>
    <xf numFmtId="181" fontId="15" fillId="0" borderId="0" applyFont="0" applyFill="0" applyBorder="0" applyAlignment="0" applyProtection="0">
      <alignment horizontal="right"/>
    </xf>
    <xf numFmtId="181" fontId="15" fillId="0" borderId="0" applyFont="0" applyFill="0" applyBorder="0" applyAlignment="0" applyProtection="0">
      <alignment horizontal="right"/>
    </xf>
    <xf numFmtId="181" fontId="15" fillId="0" borderId="0" applyFont="0" applyFill="0" applyBorder="0" applyAlignment="0" applyProtection="0">
      <alignment horizontal="right"/>
    </xf>
    <xf numFmtId="181" fontId="15" fillId="0" borderId="0" applyFont="0" applyFill="0" applyBorder="0" applyAlignment="0" applyProtection="0">
      <alignment horizontal="right"/>
    </xf>
    <xf numFmtId="170" fontId="15" fillId="0" borderId="0" applyFont="0" applyFill="0" applyBorder="0" applyAlignment="0" applyProtection="0"/>
    <xf numFmtId="170" fontId="108" fillId="0" borderId="0" applyFont="0" applyFill="0" applyBorder="0" applyAlignment="0" applyProtection="0"/>
    <xf numFmtId="181" fontId="15" fillId="0" borderId="0" applyFont="0" applyFill="0" applyBorder="0" applyAlignment="0" applyProtection="0">
      <alignment horizontal="right"/>
    </xf>
    <xf numFmtId="181" fontId="15" fillId="0" borderId="0" applyFont="0" applyFill="0" applyBorder="0" applyAlignment="0" applyProtection="0">
      <alignment horizontal="right"/>
    </xf>
    <xf numFmtId="181" fontId="15" fillId="0" borderId="0" applyFont="0" applyFill="0" applyBorder="0" applyAlignment="0" applyProtection="0">
      <alignment horizontal="right"/>
    </xf>
    <xf numFmtId="181" fontId="15" fillId="0" borderId="0" applyFont="0" applyFill="0" applyBorder="0" applyAlignment="0" applyProtection="0">
      <alignment horizontal="right"/>
    </xf>
    <xf numFmtId="170" fontId="104" fillId="0" borderId="0" applyFont="0" applyFill="0" applyBorder="0" applyAlignment="0" applyProtection="0"/>
    <xf numFmtId="170" fontId="108"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18" fontId="109" fillId="0" borderId="0" applyFont="0" applyFill="0" applyBorder="0" applyAlignment="0" applyProtection="0"/>
    <xf numFmtId="170" fontId="1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43" fontId="11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5"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1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9" fillId="0" borderId="0" applyFont="0" applyFill="0" applyBorder="0" applyAlignment="0" applyProtection="0"/>
    <xf numFmtId="170" fontId="8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3" fontId="112" fillId="0" borderId="0" applyFont="0" applyFill="0" applyBorder="0" applyAlignment="0" applyProtection="0"/>
    <xf numFmtId="182" fontId="113" fillId="0" borderId="0"/>
    <xf numFmtId="0" fontId="114" fillId="0" borderId="0"/>
    <xf numFmtId="0" fontId="15" fillId="24" borderId="29" applyNumberFormat="0" applyFont="0" applyAlignment="0" applyProtection="0"/>
    <xf numFmtId="0" fontId="115" fillId="67" borderId="0">
      <alignment horizontal="center" vertical="center" wrapText="1"/>
    </xf>
    <xf numFmtId="219" fontId="15" fillId="0" borderId="0" applyFill="0" applyBorder="0">
      <alignment horizontal="right"/>
      <protection locked="0"/>
    </xf>
    <xf numFmtId="211" fontId="83" fillId="0" borderId="0" applyFont="0" applyFill="0" applyBorder="0" applyAlignment="0" applyProtection="0"/>
    <xf numFmtId="220" fontId="40" fillId="0" borderId="0">
      <alignment horizontal="right"/>
    </xf>
    <xf numFmtId="166" fontId="116" fillId="0" borderId="69">
      <protection locked="0"/>
    </xf>
    <xf numFmtId="0" fontId="107" fillId="0" borderId="0" applyFont="0" applyFill="0" applyBorder="0" applyProtection="0">
      <alignment horizontal="right"/>
    </xf>
    <xf numFmtId="191" fontId="15"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7" fillId="0" borderId="0" applyFont="0" applyFill="0" applyBorder="0" applyAlignment="0" applyProtection="0"/>
    <xf numFmtId="169" fontId="9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2"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2" fillId="0" borderId="0" applyFont="0" applyFill="0" applyBorder="0" applyAlignment="0" applyProtection="0"/>
    <xf numFmtId="169" fontId="80" fillId="0" borderId="0" applyFont="0" applyFill="0" applyBorder="0" applyAlignment="0" applyProtection="0"/>
    <xf numFmtId="169" fontId="94" fillId="0" borderId="0" applyFont="0" applyFill="0" applyBorder="0" applyAlignment="0" applyProtection="0"/>
    <xf numFmtId="14" fontId="15" fillId="0" borderId="0" applyFont="0" applyFill="0" applyBorder="0" applyAlignment="0" applyProtection="0"/>
    <xf numFmtId="169" fontId="15" fillId="0" borderId="0" applyFont="0" applyFill="0" applyBorder="0" applyAlignment="0" applyProtection="0"/>
    <xf numFmtId="169" fontId="9" fillId="0" borderId="0" applyFont="0" applyFill="0" applyBorder="0" applyAlignment="0" applyProtection="0"/>
    <xf numFmtId="44" fontId="110" fillId="0" borderId="0" applyFont="0" applyFill="0" applyBorder="0" applyAlignment="0" applyProtection="0"/>
    <xf numFmtId="44" fontId="15" fillId="0" borderId="0" applyFont="0" applyFill="0" applyBorder="0" applyAlignment="0" applyProtection="0"/>
    <xf numFmtId="221" fontId="15" fillId="0" borderId="0" applyFont="0" applyFill="0" applyBorder="0" applyAlignment="0" applyProtection="0">
      <alignment horizontal="right"/>
    </xf>
    <xf numFmtId="221" fontId="15" fillId="0" borderId="0" applyFont="0" applyFill="0" applyBorder="0" applyAlignment="0" applyProtection="0">
      <alignment horizontal="right"/>
    </xf>
    <xf numFmtId="221" fontId="15" fillId="0" borderId="0" applyFont="0" applyFill="0" applyBorder="0" applyAlignment="0" applyProtection="0">
      <alignment horizontal="right"/>
    </xf>
    <xf numFmtId="221" fontId="15" fillId="0" borderId="0" applyFont="0" applyFill="0" applyBorder="0" applyAlignment="0" applyProtection="0">
      <alignment horizontal="right"/>
    </xf>
    <xf numFmtId="169" fontId="15" fillId="0" borderId="0" applyFont="0" applyFill="0" applyBorder="0" applyAlignment="0" applyProtection="0"/>
    <xf numFmtId="169" fontId="22" fillId="0" borderId="0" applyFont="0" applyFill="0" applyBorder="0" applyAlignment="0" applyProtection="0"/>
    <xf numFmtId="44" fontId="9" fillId="0" borderId="0" applyFont="0" applyFill="0" applyBorder="0" applyAlignment="0" applyProtection="0"/>
    <xf numFmtId="221" fontId="15" fillId="0" borderId="0" applyFont="0" applyFill="0" applyBorder="0" applyAlignment="0" applyProtection="0">
      <alignment horizontal="right"/>
    </xf>
    <xf numFmtId="221" fontId="15" fillId="0" borderId="0" applyFont="0" applyFill="0" applyBorder="0" applyAlignment="0" applyProtection="0">
      <alignment horizontal="right"/>
    </xf>
    <xf numFmtId="221" fontId="15" fillId="0" borderId="0" applyFont="0" applyFill="0" applyBorder="0" applyAlignment="0" applyProtection="0">
      <alignment horizontal="right"/>
    </xf>
    <xf numFmtId="221" fontId="15" fillId="0" borderId="0" applyFont="0" applyFill="0" applyBorder="0" applyAlignment="0" applyProtection="0">
      <alignment horizontal="right"/>
    </xf>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222" fontId="11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1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0" fillId="0" borderId="0" applyFont="0" applyFill="0" applyBorder="0" applyAlignment="0" applyProtection="0"/>
    <xf numFmtId="169" fontId="9" fillId="0" borderId="0" applyFont="0" applyFill="0" applyBorder="0" applyAlignment="0" applyProtection="0"/>
    <xf numFmtId="169" fontId="15" fillId="0" borderId="0" applyFont="0" applyFill="0" applyBorder="0" applyAlignment="0" applyProtection="0"/>
    <xf numFmtId="169" fontId="9" fillId="0" borderId="0" applyFont="0" applyFill="0" applyBorder="0" applyAlignment="0" applyProtection="0"/>
    <xf numFmtId="169" fontId="22" fillId="0" borderId="0" applyFont="0" applyFill="0" applyBorder="0" applyAlignment="0" applyProtection="0"/>
    <xf numFmtId="169" fontId="9" fillId="0" borderId="0" applyFont="0" applyFill="0" applyBorder="0" applyAlignment="0" applyProtection="0"/>
    <xf numFmtId="44" fontId="111" fillId="0" borderId="0" applyFont="0" applyFill="0" applyBorder="0" applyAlignment="0" applyProtection="0"/>
    <xf numFmtId="169" fontId="80" fillId="0" borderId="0" applyFont="0" applyFill="0" applyBorder="0" applyAlignment="0" applyProtection="0"/>
    <xf numFmtId="44" fontId="1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1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23" fontId="83" fillId="0" borderId="0" applyFont="0" applyFill="0" applyBorder="0" applyProtection="0">
      <alignment horizontal="right"/>
    </xf>
    <xf numFmtId="224" fontId="111" fillId="0" borderId="70" applyFont="0" applyFill="0" applyBorder="0" applyAlignment="0" applyProtection="0"/>
    <xf numFmtId="225" fontId="91" fillId="0" borderId="0" applyFont="0" applyFill="0" applyBorder="0" applyAlignment="0" applyProtection="0">
      <alignment vertical="center"/>
    </xf>
    <xf numFmtId="226" fontId="91" fillId="0" borderId="0" applyFont="0" applyFill="0" applyBorder="0" applyAlignment="0" applyProtection="0">
      <alignment vertical="center"/>
    </xf>
    <xf numFmtId="0" fontId="104" fillId="0" borderId="0" applyFont="0" applyFill="0" applyBorder="0" applyAlignment="0">
      <protection locked="0"/>
    </xf>
    <xf numFmtId="0" fontId="87" fillId="0" borderId="0" applyFont="0" applyFill="0" applyBorder="0" applyAlignment="0" applyProtection="0"/>
    <xf numFmtId="227" fontId="81" fillId="0" borderId="71" applyNumberFormat="0" applyFill="0">
      <alignment horizontal="right"/>
    </xf>
    <xf numFmtId="227" fontId="81" fillId="0" borderId="71" applyNumberFormat="0" applyFill="0">
      <alignment horizontal="right"/>
    </xf>
    <xf numFmtId="1" fontId="118" fillId="0" borderId="0"/>
    <xf numFmtId="228" fontId="101" fillId="0" borderId="0" applyFont="0" applyFill="0" applyBorder="0" applyProtection="0">
      <alignment horizontal="right"/>
    </xf>
    <xf numFmtId="229" fontId="84" fillId="65" borderId="8" applyFont="0" applyFill="0" applyBorder="0" applyAlignment="0" applyProtection="0"/>
    <xf numFmtId="230" fontId="111" fillId="0" borderId="0" applyFont="0" applyFill="0" applyBorder="0" applyAlignment="0" applyProtection="0"/>
    <xf numFmtId="230" fontId="111" fillId="0" borderId="0" applyFont="0" applyFill="0" applyBorder="0" applyAlignment="0" applyProtection="0"/>
    <xf numFmtId="231" fontId="88" fillId="0" borderId="5" applyFont="0" applyFill="0" applyBorder="0" applyAlignment="0" applyProtection="0"/>
    <xf numFmtId="183" fontId="15" fillId="0" borderId="0" applyFont="0" applyFill="0" applyBorder="0" applyAlignment="0" applyProtection="0"/>
    <xf numFmtId="232" fontId="109" fillId="0" borderId="0" applyFont="0" applyFill="0" applyBorder="0" applyAlignment="0" applyProtection="0"/>
    <xf numFmtId="14" fontId="22" fillId="0" borderId="0" applyFill="0" applyBorder="0" applyAlignment="0"/>
    <xf numFmtId="0" fontId="15" fillId="0" borderId="0">
      <alignment horizontal="left" vertical="top"/>
    </xf>
    <xf numFmtId="167" fontId="119" fillId="0" borderId="0"/>
    <xf numFmtId="0" fontId="111" fillId="0" borderId="0"/>
    <xf numFmtId="168" fontId="15" fillId="0" borderId="0" applyFont="0" applyFill="0" applyBorder="0" applyAlignment="0" applyProtection="0"/>
    <xf numFmtId="170" fontId="15" fillId="0" borderId="0" applyFont="0" applyFill="0" applyBorder="0" applyAlignment="0" applyProtection="0"/>
    <xf numFmtId="0" fontId="120" fillId="0" borderId="0">
      <protection locked="0"/>
    </xf>
    <xf numFmtId="0" fontId="15" fillId="0" borderId="0"/>
    <xf numFmtId="167" fontId="83" fillId="0" borderId="0"/>
    <xf numFmtId="171" fontId="15" fillId="0" borderId="72" applyNumberFormat="0" applyFont="0" applyFill="0" applyAlignment="0" applyProtection="0"/>
    <xf numFmtId="171" fontId="15" fillId="0" borderId="72" applyNumberFormat="0" applyFont="0" applyFill="0" applyAlignment="0" applyProtection="0"/>
    <xf numFmtId="171" fontId="15" fillId="0" borderId="72" applyNumberFormat="0" applyFont="0" applyFill="0" applyAlignment="0" applyProtection="0"/>
    <xf numFmtId="167" fontId="121" fillId="0" borderId="0" applyFill="0" applyBorder="0" applyAlignment="0" applyProtection="0"/>
    <xf numFmtId="1" fontId="101" fillId="0" borderId="0"/>
    <xf numFmtId="233" fontId="122" fillId="0" borderId="0">
      <protection locked="0"/>
    </xf>
    <xf numFmtId="233" fontId="122" fillId="0" borderId="0">
      <protection locked="0"/>
    </xf>
    <xf numFmtId="210" fontId="83" fillId="0" borderId="0" applyFill="0" applyBorder="0" applyAlignment="0"/>
    <xf numFmtId="211" fontId="83" fillId="0" borderId="0" applyFill="0" applyBorder="0" applyAlignment="0"/>
    <xf numFmtId="210" fontId="83" fillId="0" borderId="0" applyFill="0" applyBorder="0" applyAlignment="0"/>
    <xf numFmtId="212" fontId="15" fillId="0" borderId="0" applyFill="0" applyBorder="0" applyAlignment="0"/>
    <xf numFmtId="211" fontId="83" fillId="0" borderId="0" applyFill="0" applyBorder="0" applyAlignment="0"/>
    <xf numFmtId="0" fontId="28" fillId="8" borderId="28" applyNumberFormat="0" applyAlignment="0" applyProtection="0"/>
    <xf numFmtId="234" fontId="82"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35" fontId="104" fillId="68" borderId="10">
      <alignment horizontal="left"/>
    </xf>
    <xf numFmtId="1" fontId="124" fillId="69" borderId="42" applyNumberFormat="0" applyBorder="0" applyAlignment="0">
      <alignment horizontal="centerContinuous" vertical="center"/>
      <protection locked="0"/>
    </xf>
    <xf numFmtId="236" fontId="15" fillId="0" borderId="0">
      <protection locked="0"/>
    </xf>
    <xf numFmtId="214" fontId="15" fillId="0" borderId="0">
      <protection locked="0"/>
    </xf>
    <xf numFmtId="2" fontId="112" fillId="0" borderId="0" applyFont="0" applyFill="0" applyBorder="0" applyAlignment="0" applyProtection="0"/>
    <xf numFmtId="0" fontId="125" fillId="0" borderId="0" applyNumberFormat="0" applyFill="0" applyBorder="0" applyAlignment="0" applyProtection="0"/>
    <xf numFmtId="0" fontId="126" fillId="0" borderId="0" applyFill="0" applyBorder="0" applyProtection="0">
      <alignment horizontal="left"/>
    </xf>
    <xf numFmtId="0" fontId="127" fillId="29"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38" fontId="111" fillId="70" borderId="0" applyNumberFormat="0" applyBorder="0" applyAlignment="0" applyProtection="0"/>
    <xf numFmtId="0" fontId="128" fillId="0" borderId="0" applyNumberFormat="0">
      <alignment horizontal="right"/>
    </xf>
    <xf numFmtId="0" fontId="15" fillId="0" borderId="0"/>
    <xf numFmtId="0" fontId="15" fillId="0" borderId="0"/>
    <xf numFmtId="0" fontId="15" fillId="0" borderId="0"/>
    <xf numFmtId="0" fontId="15" fillId="0" borderId="0"/>
    <xf numFmtId="237" fontId="15" fillId="71" borderId="33" applyNumberFormat="0" applyFont="0" applyBorder="0" applyAlignment="0" applyProtection="0"/>
    <xf numFmtId="186" fontId="15" fillId="0" borderId="0" applyFont="0" applyFill="0" applyBorder="0" applyAlignment="0" applyProtection="0">
      <alignment horizontal="right"/>
    </xf>
    <xf numFmtId="182" fontId="129" fillId="71" borderId="0" applyNumberFormat="0" applyFont="0" applyAlignment="0"/>
    <xf numFmtId="0" fontId="130" fillId="0" borderId="0" applyProtection="0">
      <alignment horizontal="right"/>
    </xf>
    <xf numFmtId="0" fontId="50" fillId="0" borderId="73" applyNumberFormat="0" applyAlignment="0" applyProtection="0">
      <alignment horizontal="left" vertical="center"/>
    </xf>
    <xf numFmtId="0" fontId="50" fillId="0" borderId="32">
      <alignment horizontal="left" vertical="center"/>
    </xf>
    <xf numFmtId="49" fontId="131" fillId="0" borderId="0">
      <alignment horizontal="centerContinuous"/>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65" fillId="0" borderId="55" applyNumberFormat="0" applyFill="0" applyAlignment="0" applyProtection="0"/>
    <xf numFmtId="0" fontId="132" fillId="0" borderId="0" applyNumberFormat="0" applyFill="0" applyBorder="0" applyAlignment="0" applyProtection="0"/>
    <xf numFmtId="0" fontId="133" fillId="0" borderId="0" applyProtection="0">
      <alignment horizontal="left"/>
    </xf>
    <xf numFmtId="0" fontId="133" fillId="0" borderId="0" applyProtection="0">
      <alignment horizontal="left"/>
    </xf>
    <xf numFmtId="0" fontId="133" fillId="0" borderId="0" applyProtection="0">
      <alignment horizontal="left"/>
    </xf>
    <xf numFmtId="0" fontId="133" fillId="0" borderId="0" applyProtection="0">
      <alignment horizontal="left"/>
    </xf>
    <xf numFmtId="0" fontId="66" fillId="0" borderId="56" applyNumberFormat="0" applyFill="0" applyAlignment="0" applyProtection="0"/>
    <xf numFmtId="0" fontId="133" fillId="0" borderId="0" applyProtection="0">
      <alignment horizontal="left"/>
    </xf>
    <xf numFmtId="0" fontId="134" fillId="0" borderId="0" applyProtection="0">
      <alignment horizontal="left"/>
    </xf>
    <xf numFmtId="0" fontId="134" fillId="0" borderId="0" applyProtection="0">
      <alignment horizontal="left"/>
    </xf>
    <xf numFmtId="0" fontId="134" fillId="0" borderId="0" applyProtection="0">
      <alignment horizontal="left"/>
    </xf>
    <xf numFmtId="0" fontId="134" fillId="0" borderId="0" applyProtection="0">
      <alignment horizontal="left"/>
    </xf>
    <xf numFmtId="0" fontId="135" fillId="0" borderId="57" applyNumberFormat="0" applyFill="0" applyAlignment="0" applyProtection="0"/>
    <xf numFmtId="0" fontId="67" fillId="0" borderId="57" applyNumberFormat="0" applyFill="0" applyAlignment="0" applyProtection="0"/>
    <xf numFmtId="0" fontId="134" fillId="0" borderId="0" applyProtection="0">
      <alignment horizontal="left"/>
    </xf>
    <xf numFmtId="0" fontId="67" fillId="0" borderId="0" applyNumberFormat="0" applyFill="0" applyBorder="0" applyAlignment="0" applyProtection="0"/>
    <xf numFmtId="0" fontId="67" fillId="0" borderId="0" applyNumberFormat="0" applyFill="0" applyBorder="0" applyAlignment="0" applyProtection="0"/>
    <xf numFmtId="0" fontId="136" fillId="0" borderId="0"/>
    <xf numFmtId="0" fontId="95" fillId="0" borderId="0"/>
    <xf numFmtId="238" fontId="90" fillId="0" borderId="0">
      <alignment horizontal="centerContinuous"/>
    </xf>
    <xf numFmtId="0" fontId="137" fillId="0" borderId="74" applyNumberFormat="0" applyFill="0" applyBorder="0" applyAlignment="0" applyProtection="0">
      <alignment horizontal="left"/>
    </xf>
    <xf numFmtId="238" fontId="90" fillId="0" borderId="75">
      <alignment horizontal="center"/>
    </xf>
    <xf numFmtId="0" fontId="15" fillId="0" borderId="0" applyNumberFormat="0" applyFill="0" applyBorder="0" applyProtection="0">
      <alignment wrapText="1"/>
    </xf>
    <xf numFmtId="0" fontId="15" fillId="0" borderId="0" applyNumberFormat="0" applyFill="0" applyBorder="0" applyProtection="0">
      <alignment horizontal="justify" vertical="top" wrapText="1"/>
    </xf>
    <xf numFmtId="0" fontId="138" fillId="0" borderId="37">
      <alignment horizontal="left" vertical="center"/>
    </xf>
    <xf numFmtId="0" fontId="138" fillId="72" borderId="0">
      <alignment horizontal="centerContinuous" wrapText="1"/>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41" fillId="0" borderId="0" applyNumberForma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239" fontId="140"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lignment horizontal="right"/>
    </xf>
    <xf numFmtId="10" fontId="111" fillId="65" borderId="33" applyNumberFormat="0" applyBorder="0" applyAlignment="0" applyProtection="0"/>
    <xf numFmtId="0" fontId="145" fillId="32" borderId="58" applyNumberFormat="0" applyAlignment="0" applyProtection="0"/>
    <xf numFmtId="0" fontId="145" fillId="32" borderId="58" applyNumberFormat="0" applyAlignment="0" applyProtection="0"/>
    <xf numFmtId="0" fontId="145" fillId="32" borderId="58" applyNumberFormat="0" applyAlignment="0" applyProtection="0"/>
    <xf numFmtId="0" fontId="145" fillId="32" borderId="58" applyNumberFormat="0" applyAlignment="0" applyProtection="0"/>
    <xf numFmtId="0" fontId="145" fillId="32" borderId="58" applyNumberFormat="0" applyAlignment="0" applyProtection="0"/>
    <xf numFmtId="0" fontId="71" fillId="32" borderId="58" applyNumberFormat="0" applyAlignment="0" applyProtection="0"/>
    <xf numFmtId="240" fontId="104" fillId="0" borderId="0" applyNumberFormat="0" applyFill="0" applyBorder="0" applyAlignment="0" applyProtection="0"/>
    <xf numFmtId="0" fontId="15" fillId="0" borderId="0" applyNumberFormat="0" applyFill="0" applyBorder="0" applyAlignment="0">
      <protection locked="0"/>
    </xf>
    <xf numFmtId="0" fontId="146" fillId="65" borderId="0" applyNumberFormat="0" applyFont="0" applyBorder="0" applyAlignment="0">
      <alignment horizontal="right"/>
      <protection locked="0"/>
    </xf>
    <xf numFmtId="0" fontId="147" fillId="23" borderId="0" applyNumberFormat="0" applyFont="0" applyBorder="0" applyAlignment="0">
      <alignment horizontal="right" vertical="top"/>
      <protection locked="0"/>
    </xf>
    <xf numFmtId="241" fontId="15" fillId="65" borderId="76" applyNumberFormat="0" applyFont="0" applyBorder="0" applyAlignment="0">
      <alignment horizontal="right" vertical="center"/>
      <protection locked="0"/>
    </xf>
    <xf numFmtId="0" fontId="147" fillId="23" borderId="0" applyNumberFormat="0" applyFont="0" applyBorder="0" applyAlignment="0">
      <alignment horizontal="right" vertical="top"/>
      <protection locked="0"/>
    </xf>
    <xf numFmtId="0" fontId="104" fillId="0" borderId="0" applyFill="0" applyBorder="0">
      <alignment horizontal="right"/>
      <protection locked="0"/>
    </xf>
    <xf numFmtId="242" fontId="148" fillId="0" borderId="77" applyFont="0" applyFill="0" applyBorder="0" applyAlignment="0" applyProtection="0"/>
    <xf numFmtId="243" fontId="15" fillId="0" borderId="0" applyFill="0" applyBorder="0">
      <alignment horizontal="right"/>
      <protection locked="0"/>
    </xf>
    <xf numFmtId="0" fontId="149" fillId="0" borderId="0" applyFill="0" applyBorder="0"/>
    <xf numFmtId="0" fontId="150" fillId="73" borderId="78">
      <alignment horizontal="left" vertical="center" wrapText="1"/>
    </xf>
    <xf numFmtId="0" fontId="87" fillId="0" borderId="0" applyNumberFormat="0" applyFill="0" applyBorder="0" applyProtection="0">
      <alignment horizontal="left" vertical="center"/>
    </xf>
    <xf numFmtId="0" fontId="151"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83" fillId="74" borderId="0" applyNumberFormat="0" applyFont="0" applyBorder="0" applyProtection="0"/>
    <xf numFmtId="2" fontId="152" fillId="0" borderId="5"/>
    <xf numFmtId="210" fontId="83" fillId="0" borderId="0" applyFill="0" applyBorder="0" applyAlignment="0"/>
    <xf numFmtId="211" fontId="83" fillId="0" borderId="0" applyFill="0" applyBorder="0" applyAlignment="0"/>
    <xf numFmtId="210" fontId="83" fillId="0" borderId="0" applyFill="0" applyBorder="0" applyAlignment="0"/>
    <xf numFmtId="212" fontId="15" fillId="0" borderId="0" applyFill="0" applyBorder="0" applyAlignment="0"/>
    <xf numFmtId="211" fontId="83" fillId="0" borderId="0" applyFill="0" applyBorder="0" applyAlignment="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74" fillId="0" borderId="60" applyNumberFormat="0" applyFill="0" applyAlignment="0" applyProtection="0"/>
    <xf numFmtId="0" fontId="74" fillId="0" borderId="60" applyNumberFormat="0" applyFill="0" applyAlignment="0" applyProtection="0"/>
    <xf numFmtId="14" fontId="88" fillId="0" borderId="5" applyFont="0" applyFill="0" applyBorder="0" applyAlignment="0" applyProtection="0"/>
    <xf numFmtId="3" fontId="15" fillId="0" borderId="0"/>
    <xf numFmtId="1" fontId="154" fillId="0" borderId="0"/>
    <xf numFmtId="244" fontId="155" fillId="75" borderId="0" applyBorder="0" applyAlignment="0">
      <alignment horizontal="right"/>
    </xf>
    <xf numFmtId="168" fontId="15" fillId="0" borderId="0" applyFont="0" applyFill="0" applyBorder="0" applyAlignment="0" applyProtection="0"/>
    <xf numFmtId="17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5" fontId="15" fillId="0" borderId="0" applyFont="0" applyFill="0" applyBorder="0" applyAlignment="0" applyProtection="0"/>
    <xf numFmtId="246" fontId="9" fillId="0" borderId="0" applyFont="0" applyFill="0" applyBorder="0" applyAlignment="0" applyProtection="0"/>
    <xf numFmtId="247" fontId="15" fillId="0" borderId="0" applyFont="0" applyFill="0" applyBorder="0" applyAlignment="0" applyProtection="0"/>
    <xf numFmtId="14" fontId="86" fillId="0" borderId="0" applyFont="0" applyFill="0" applyBorder="0" applyAlignment="0" applyProtection="0"/>
    <xf numFmtId="3" fontId="87" fillId="0" borderId="0"/>
    <xf numFmtId="3" fontId="87" fillId="0" borderId="0"/>
    <xf numFmtId="0" fontId="15" fillId="0" borderId="0" applyFont="0" applyFill="0" applyBorder="0" applyAlignment="0" applyProtection="0"/>
    <xf numFmtId="0" fontId="15" fillId="0" borderId="0" applyFont="0" applyFill="0" applyBorder="0" applyAlignment="0" applyProtection="0"/>
    <xf numFmtId="248" fontId="15" fillId="0" borderId="0" applyFont="0" applyFill="0" applyBorder="0" applyAlignment="0" applyProtection="0"/>
    <xf numFmtId="249" fontId="9" fillId="0" borderId="0" applyFont="0" applyFill="0" applyBorder="0" applyAlignment="0" applyProtection="0"/>
    <xf numFmtId="250" fontId="15" fillId="0" borderId="0" applyFont="0" applyFill="0" applyBorder="0" applyAlignment="0" applyProtection="0"/>
    <xf numFmtId="251" fontId="15" fillId="0" borderId="0">
      <protection locked="0"/>
    </xf>
    <xf numFmtId="231" fontId="111" fillId="65" borderId="0">
      <alignment horizontal="center"/>
    </xf>
    <xf numFmtId="252" fontId="109" fillId="0" borderId="0" applyFont="0" applyFill="0" applyBorder="0" applyProtection="0">
      <alignment horizontal="right"/>
    </xf>
    <xf numFmtId="253" fontId="15" fillId="0" borderId="0" applyFont="0" applyFill="0" applyBorder="0" applyAlignment="0" applyProtection="0"/>
    <xf numFmtId="179" fontId="15" fillId="0" borderId="0" applyFont="0" applyFill="0" applyBorder="0" applyAlignment="0" applyProtection="0"/>
    <xf numFmtId="0" fontId="107" fillId="0" borderId="0" applyFont="0" applyFill="0" applyBorder="0" applyProtection="0">
      <alignment horizontal="right"/>
    </xf>
    <xf numFmtId="0" fontId="107" fillId="0" borderId="0" applyFont="0" applyFill="0" applyBorder="0" applyProtection="0">
      <alignment horizontal="right"/>
    </xf>
    <xf numFmtId="0" fontId="107" fillId="0" borderId="0" applyFont="0" applyFill="0" applyBorder="0" applyProtection="0">
      <alignment horizontal="right"/>
    </xf>
    <xf numFmtId="0" fontId="15" fillId="0" borderId="0" applyFont="0" applyFill="0" applyBorder="0" applyProtection="0">
      <alignment horizontal="right"/>
    </xf>
    <xf numFmtId="171" fontId="15" fillId="0" borderId="0" applyFont="0" applyFill="0" applyBorder="0" applyProtection="0">
      <alignment horizontal="right"/>
    </xf>
    <xf numFmtId="0" fontId="15" fillId="0" borderId="79" applyBorder="0" applyAlignment="0" applyProtection="0">
      <alignment horizontal="center"/>
    </xf>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99" fillId="0" borderId="0"/>
    <xf numFmtId="241" fontId="91" fillId="0" borderId="0" applyNumberFormat="0" applyFont="0" applyFill="0" applyBorder="0" applyAlignment="0" applyProtection="0">
      <alignment vertical="center"/>
    </xf>
    <xf numFmtId="37" fontId="157" fillId="0" borderId="0"/>
    <xf numFmtId="0" fontId="158" fillId="0" borderId="0"/>
    <xf numFmtId="0" fontId="40" fillId="76" borderId="0" applyNumberFormat="0" applyBorder="0" applyAlignment="0">
      <alignment horizontal="right"/>
      <protection hidden="1"/>
    </xf>
    <xf numFmtId="241" fontId="159" fillId="0" borderId="0" applyNumberFormat="0" applyFill="0" applyBorder="0" applyAlignment="0" applyProtection="0">
      <alignment vertical="center"/>
    </xf>
    <xf numFmtId="1" fontId="87" fillId="0" borderId="0"/>
    <xf numFmtId="254" fontId="160" fillId="0" borderId="0"/>
    <xf numFmtId="37" fontId="84" fillId="77" borderId="0" applyFont="0" applyFill="0" applyBorder="0" applyAlignment="0" applyProtection="0"/>
    <xf numFmtId="233" fontId="15" fillId="0" borderId="0" applyFont="0" applyFill="0" applyBorder="0" applyAlignment="0"/>
    <xf numFmtId="255" fontId="111" fillId="0" borderId="0" applyFont="0" applyFill="0" applyBorder="0" applyAlignment="0"/>
    <xf numFmtId="256" fontId="111" fillId="0" borderId="0" applyFont="0" applyFill="0" applyBorder="0" applyAlignment="0"/>
    <xf numFmtId="255" fontId="111" fillId="0" borderId="0" applyFont="0" applyFill="0" applyBorder="0" applyAlignment="0"/>
    <xf numFmtId="257" fontId="9" fillId="0" borderId="0"/>
    <xf numFmtId="0" fontId="15" fillId="0" borderId="0"/>
    <xf numFmtId="0" fontId="15" fillId="0" borderId="0"/>
    <xf numFmtId="0" fontId="15" fillId="0" borderId="0"/>
    <xf numFmtId="0" fontId="15" fillId="0" borderId="0"/>
    <xf numFmtId="0" fontId="104" fillId="0" borderId="0"/>
    <xf numFmtId="0" fontId="15" fillId="0" borderId="0"/>
    <xf numFmtId="0" fontId="9" fillId="0" borderId="0"/>
    <xf numFmtId="0" fontId="15" fillId="0" borderId="0"/>
    <xf numFmtId="0" fontId="9" fillId="0" borderId="0"/>
    <xf numFmtId="0" fontId="9" fillId="0" borderId="0"/>
    <xf numFmtId="0" fontId="9" fillId="0" borderId="0"/>
    <xf numFmtId="0" fontId="104" fillId="0" borderId="0"/>
    <xf numFmtId="0" fontId="15" fillId="0" borderId="0"/>
    <xf numFmtId="0" fontId="22" fillId="0" borderId="0"/>
    <xf numFmtId="0" fontId="9" fillId="0" borderId="0"/>
    <xf numFmtId="0" fontId="9" fillId="0" borderId="0"/>
    <xf numFmtId="0" fontId="9" fillId="0" borderId="0"/>
    <xf numFmtId="0" fontId="9" fillId="0" borderId="0"/>
    <xf numFmtId="0" fontId="15" fillId="0" borderId="33"/>
    <xf numFmtId="0" fontId="22" fillId="0" borderId="0">
      <alignment vertical="top"/>
    </xf>
    <xf numFmtId="0" fontId="22" fillId="0" borderId="0">
      <alignment vertical="top"/>
    </xf>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04" fillId="0" borderId="0"/>
    <xf numFmtId="0" fontId="9" fillId="0" borderId="0"/>
    <xf numFmtId="0" fontId="104"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37" fillId="0" borderId="0"/>
    <xf numFmtId="0" fontId="15" fillId="0" borderId="0"/>
    <xf numFmtId="0" fontId="15" fillId="0" borderId="0"/>
    <xf numFmtId="0" fontId="37" fillId="0" borderId="0"/>
    <xf numFmtId="0" fontId="104" fillId="0" borderId="0"/>
    <xf numFmtId="0" fontId="15" fillId="0" borderId="0"/>
    <xf numFmtId="239" fontId="15" fillId="0" borderId="0"/>
    <xf numFmtId="0" fontId="104" fillId="0" borderId="0"/>
    <xf numFmtId="0" fontId="104" fillId="0" borderId="0"/>
    <xf numFmtId="239" fontId="15" fillId="0" borderId="0"/>
    <xf numFmtId="0" fontId="37"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9" fillId="0" borderId="0"/>
    <xf numFmtId="0" fontId="9" fillId="0" borderId="0"/>
    <xf numFmtId="0" fontId="9"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9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7" fillId="0" borderId="0"/>
    <xf numFmtId="0" fontId="128" fillId="0" borderId="0"/>
    <xf numFmtId="0" fontId="15" fillId="0" borderId="0"/>
    <xf numFmtId="239" fontId="15" fillId="0" borderId="0"/>
    <xf numFmtId="239" fontId="15" fillId="0" borderId="0"/>
    <xf numFmtId="0" fontId="15"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239" fontId="15"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04" fillId="0" borderId="0"/>
    <xf numFmtId="0" fontId="104" fillId="0" borderId="0"/>
    <xf numFmtId="0" fontId="104" fillId="0" borderId="0"/>
    <xf numFmtId="0" fontId="104"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5" fillId="0" borderId="0"/>
    <xf numFmtId="0" fontId="15" fillId="0" borderId="0"/>
    <xf numFmtId="0" fontId="104" fillId="0" borderId="0"/>
    <xf numFmtId="0" fontId="80" fillId="0" borderId="0"/>
    <xf numFmtId="0" fontId="104" fillId="0" borderId="0"/>
    <xf numFmtId="0" fontId="104"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104" fillId="0" borderId="0"/>
    <xf numFmtId="0" fontId="9" fillId="0" borderId="0"/>
    <xf numFmtId="0" fontId="9" fillId="0" borderId="0"/>
    <xf numFmtId="0" fontId="9"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04" fillId="0" borderId="0"/>
    <xf numFmtId="0" fontId="80" fillId="0" borderId="0"/>
    <xf numFmtId="0" fontId="80" fillId="0" borderId="0"/>
    <xf numFmtId="0" fontId="104" fillId="0" borderId="0"/>
    <xf numFmtId="0"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9" fillId="0" borderId="0"/>
    <xf numFmtId="0" fontId="104" fillId="0" borderId="0"/>
    <xf numFmtId="0" fontId="15" fillId="0" borderId="0"/>
    <xf numFmtId="0" fontId="80" fillId="0" borderId="0"/>
    <xf numFmtId="0" fontId="15" fillId="0" borderId="0"/>
    <xf numFmtId="0" fontId="15" fillId="0" borderId="0"/>
    <xf numFmtId="0" fontId="80" fillId="0" borderId="0"/>
    <xf numFmtId="0" fontId="15" fillId="0" borderId="0"/>
    <xf numFmtId="0" fontId="15" fillId="0" borderId="0"/>
    <xf numFmtId="0" fontId="15" fillId="0" borderId="0"/>
    <xf numFmtId="0" fontId="15" fillId="0" borderId="0"/>
    <xf numFmtId="0" fontId="15" fillId="0" borderId="0"/>
    <xf numFmtId="0" fontId="80" fillId="0" borderId="0"/>
    <xf numFmtId="0" fontId="15" fillId="0" borderId="0"/>
    <xf numFmtId="0" fontId="104" fillId="0" borderId="0"/>
    <xf numFmtId="0" fontId="80" fillId="0" borderId="0"/>
    <xf numFmtId="0" fontId="15" fillId="0" borderId="0"/>
    <xf numFmtId="0" fontId="15" fillId="0" borderId="0"/>
    <xf numFmtId="0" fontId="94" fillId="0" borderId="0"/>
    <xf numFmtId="0" fontId="104" fillId="0" borderId="0"/>
    <xf numFmtId="0" fontId="104" fillId="0" borderId="0"/>
    <xf numFmtId="0" fontId="104"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04" fillId="0" borderId="0"/>
    <xf numFmtId="0" fontId="104"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9" fillId="0" borderId="0"/>
    <xf numFmtId="239" fontId="15" fillId="0" borderId="0"/>
    <xf numFmtId="239" fontId="15" fillId="0" borderId="0"/>
    <xf numFmtId="0" fontId="15" fillId="0" borderId="0"/>
    <xf numFmtId="239"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161" fillId="0" borderId="0"/>
    <xf numFmtId="0" fontId="161" fillId="0" borderId="0"/>
    <xf numFmtId="239" fontId="15" fillId="0" borderId="0"/>
    <xf numFmtId="239" fontId="15" fillId="0" borderId="0"/>
    <xf numFmtId="0" fontId="9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57" fontId="9" fillId="0" borderId="0"/>
    <xf numFmtId="0" fontId="9" fillId="0" borderId="0"/>
    <xf numFmtId="0" fontId="110" fillId="0" borderId="0"/>
    <xf numFmtId="239" fontId="15" fillId="0" borderId="0"/>
    <xf numFmtId="0" fontId="15" fillId="0" borderId="0"/>
    <xf numFmtId="239" fontId="15" fillId="0" borderId="0"/>
    <xf numFmtId="0" fontId="80" fillId="0" borderId="0"/>
    <xf numFmtId="0" fontId="9" fillId="0" borderId="0"/>
    <xf numFmtId="0" fontId="80" fillId="0" borderId="0"/>
    <xf numFmtId="239" fontId="15" fillId="0" borderId="0"/>
    <xf numFmtId="239" fontId="15" fillId="0" borderId="0"/>
    <xf numFmtId="239"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9" fontId="15" fillId="0" borderId="0"/>
    <xf numFmtId="239"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9" fontId="15" fillId="0" borderId="0"/>
    <xf numFmtId="239"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9" fontId="15" fillId="0" borderId="0"/>
    <xf numFmtId="239"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9" fontId="15" fillId="0" borderId="0"/>
    <xf numFmtId="239" fontId="15" fillId="0" borderId="0"/>
    <xf numFmtId="0" fontId="9" fillId="0" borderId="0"/>
    <xf numFmtId="0" fontId="9" fillId="0" borderId="0"/>
    <xf numFmtId="0" fontId="9" fillId="0" borderId="0"/>
    <xf numFmtId="239" fontId="15" fillId="0" borderId="0"/>
    <xf numFmtId="239" fontId="15" fillId="0" borderId="0"/>
    <xf numFmtId="239" fontId="15" fillId="0" borderId="0"/>
    <xf numFmtId="239" fontId="15" fillId="0" borderId="0"/>
    <xf numFmtId="0" fontId="9" fillId="0" borderId="0"/>
    <xf numFmtId="0" fontId="9" fillId="0" borderId="0"/>
    <xf numFmtId="0" fontId="9" fillId="0" borderId="0"/>
    <xf numFmtId="239" fontId="15" fillId="0" borderId="0"/>
    <xf numFmtId="239" fontId="15" fillId="0" borderId="0"/>
    <xf numFmtId="0" fontId="9" fillId="0" borderId="0"/>
    <xf numFmtId="239" fontId="15" fillId="0" borderId="0"/>
    <xf numFmtId="239" fontId="15" fillId="0" borderId="0"/>
    <xf numFmtId="239" fontId="15" fillId="0" borderId="0"/>
    <xf numFmtId="0" fontId="9" fillId="0" borderId="0"/>
    <xf numFmtId="0" fontId="15" fillId="0" borderId="0"/>
    <xf numFmtId="0" fontId="15" fillId="0" borderId="0"/>
    <xf numFmtId="0" fontId="15" fillId="0" borderId="0"/>
    <xf numFmtId="0" fontId="15" fillId="0" borderId="0"/>
    <xf numFmtId="239" fontId="15" fillId="0" borderId="0"/>
    <xf numFmtId="0" fontId="15"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5" fillId="0" borderId="0"/>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8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9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5" fillId="0" borderId="0"/>
    <xf numFmtId="239" fontId="15" fillId="0" borderId="0"/>
    <xf numFmtId="239" fontId="15" fillId="0" borderId="0"/>
    <xf numFmtId="239" fontId="15" fillId="0" borderId="0"/>
    <xf numFmtId="0" fontId="15" fillId="0" borderId="0">
      <alignment wrapText="1"/>
    </xf>
    <xf numFmtId="0" fontId="15" fillId="0" borderId="0">
      <alignment wrapText="1"/>
    </xf>
    <xf numFmtId="0" fontId="9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5" fillId="0" borderId="0"/>
    <xf numFmtId="239" fontId="15" fillId="0" borderId="0"/>
    <xf numFmtId="0" fontId="15" fillId="0" borderId="0"/>
    <xf numFmtId="0" fontId="9" fillId="0" borderId="0"/>
    <xf numFmtId="239" fontId="15" fillId="0" borderId="0"/>
    <xf numFmtId="239" fontId="15" fillId="0" borderId="0"/>
    <xf numFmtId="239" fontId="15" fillId="0" borderId="0"/>
    <xf numFmtId="239" fontId="15" fillId="0" borderId="0"/>
    <xf numFmtId="239" fontId="15" fillId="0" borderId="0"/>
    <xf numFmtId="0" fontId="9" fillId="0" borderId="0"/>
    <xf numFmtId="0" fontId="9" fillId="0" borderId="0"/>
    <xf numFmtId="0" fontId="9"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0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9"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5" fillId="0" borderId="0"/>
    <xf numFmtId="239" fontId="15" fillId="0" borderId="0"/>
    <xf numFmtId="239" fontId="15" fillId="0" borderId="0"/>
    <xf numFmtId="239" fontId="15" fillId="0" borderId="0"/>
    <xf numFmtId="0" fontId="44" fillId="0" borderId="0"/>
    <xf numFmtId="0" fontId="44" fillId="0" borderId="0"/>
    <xf numFmtId="0" fontId="15" fillId="0" borderId="0">
      <alignment wrapText="1"/>
    </xf>
    <xf numFmtId="0" fontId="15" fillId="0" borderId="0">
      <alignment wrapText="1"/>
    </xf>
    <xf numFmtId="0" fontId="15" fillId="0" borderId="0">
      <alignment wrapText="1"/>
    </xf>
    <xf numFmtId="0" fontId="44" fillId="0" borderId="0"/>
    <xf numFmtId="0" fontId="4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9" fillId="0" borderId="0"/>
    <xf numFmtId="239" fontId="15" fillId="0" borderId="0"/>
    <xf numFmtId="0" fontId="104" fillId="0" borderId="0"/>
    <xf numFmtId="0" fontId="15" fillId="0" borderId="0">
      <alignment wrapText="1"/>
    </xf>
    <xf numFmtId="239" fontId="15" fillId="0" borderId="0"/>
    <xf numFmtId="239" fontId="15" fillId="0" borderId="0"/>
    <xf numFmtId="239" fontId="15" fillId="0" borderId="0"/>
    <xf numFmtId="0" fontId="9" fillId="0" borderId="0"/>
    <xf numFmtId="0" fontId="9" fillId="0" borderId="0"/>
    <xf numFmtId="0" fontId="9" fillId="0" borderId="0"/>
    <xf numFmtId="239" fontId="15" fillId="0" borderId="0"/>
    <xf numFmtId="239" fontId="15" fillId="0" borderId="0"/>
    <xf numFmtId="0" fontId="9" fillId="0" borderId="0"/>
    <xf numFmtId="0" fontId="9" fillId="0" borderId="0"/>
    <xf numFmtId="0" fontId="9"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15" fillId="0" borderId="0">
      <alignment wrapText="1"/>
    </xf>
    <xf numFmtId="0" fontId="104"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239"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5" fillId="0" borderId="0"/>
    <xf numFmtId="0" fontId="15" fillId="0" borderId="0"/>
    <xf numFmtId="0" fontId="37" fillId="0" borderId="0"/>
    <xf numFmtId="0" fontId="2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9" fillId="0" borderId="0"/>
    <xf numFmtId="0" fontId="104"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239" fontId="15" fillId="0" borderId="0"/>
    <xf numFmtId="0" fontId="15" fillId="0" borderId="0"/>
    <xf numFmtId="0" fontId="104" fillId="0" borderId="0"/>
    <xf numFmtId="0" fontId="104" fillId="0" borderId="0"/>
    <xf numFmtId="0" fontId="104" fillId="0" borderId="0"/>
    <xf numFmtId="0" fontId="104"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80" fillId="0" borderId="0"/>
    <xf numFmtId="257" fontId="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5" fillId="0" borderId="0"/>
    <xf numFmtId="0" fontId="9" fillId="0" borderId="0"/>
    <xf numFmtId="0" fontId="15"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0" borderId="0"/>
    <xf numFmtId="0" fontId="9" fillId="0" borderId="0"/>
    <xf numFmtId="0" fontId="9" fillId="0" borderId="0"/>
    <xf numFmtId="0" fontId="104" fillId="0" borderId="0"/>
    <xf numFmtId="0" fontId="9" fillId="0" borderId="0"/>
    <xf numFmtId="0" fontId="104" fillId="0" borderId="0"/>
    <xf numFmtId="0" fontId="104" fillId="0" borderId="0"/>
    <xf numFmtId="0" fontId="104" fillId="0" borderId="0"/>
    <xf numFmtId="0" fontId="104" fillId="0" borderId="0"/>
    <xf numFmtId="0" fontId="104" fillId="0" borderId="0"/>
    <xf numFmtId="0" fontId="15" fillId="0" borderId="0"/>
    <xf numFmtId="0" fontId="104"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0" borderId="0"/>
    <xf numFmtId="0" fontId="9" fillId="0" borderId="0"/>
    <xf numFmtId="0" fontId="9" fillId="0" borderId="0"/>
    <xf numFmtId="0" fontId="104" fillId="0" borderId="0"/>
    <xf numFmtId="0" fontId="104" fillId="0" borderId="0"/>
    <xf numFmtId="0" fontId="104" fillId="0" borderId="0"/>
    <xf numFmtId="0" fontId="104" fillId="0" borderId="0"/>
    <xf numFmtId="0" fontId="104" fillId="0" borderId="0"/>
    <xf numFmtId="257" fontId="9" fillId="0" borderId="0"/>
    <xf numFmtId="0" fontId="22" fillId="0" borderId="0"/>
    <xf numFmtId="0" fontId="15" fillId="0" borderId="0"/>
    <xf numFmtId="0" fontId="15" fillId="0" borderId="0"/>
    <xf numFmtId="0" fontId="111" fillId="0" borderId="0"/>
    <xf numFmtId="0" fontId="9" fillId="0" borderId="0"/>
    <xf numFmtId="0" fontId="104" fillId="0" borderId="0"/>
    <xf numFmtId="258" fontId="111" fillId="0" borderId="0" applyFont="0" applyFill="0" applyBorder="0" applyAlignment="0" applyProtection="0">
      <alignment horizontal="right"/>
    </xf>
    <xf numFmtId="258" fontId="111" fillId="0" borderId="0" applyFont="0" applyFill="0" applyBorder="0" applyAlignment="0" applyProtection="0">
      <alignment horizontal="right"/>
    </xf>
    <xf numFmtId="258" fontId="111" fillId="0" borderId="0" applyFont="0" applyFill="0" applyBorder="0" applyAlignment="0" applyProtection="0">
      <alignment horizontal="right"/>
    </xf>
    <xf numFmtId="258" fontId="111" fillId="0" borderId="0" applyFont="0" applyFill="0" applyBorder="0" applyAlignment="0" applyProtection="0">
      <alignment horizontal="right"/>
    </xf>
    <xf numFmtId="258" fontId="111" fillId="0" borderId="0" applyFont="0" applyFill="0" applyBorder="0" applyAlignment="0" applyProtection="0">
      <alignment horizontal="right"/>
    </xf>
    <xf numFmtId="258" fontId="111" fillId="0" borderId="0" applyFont="0" applyFill="0" applyBorder="0" applyAlignment="0" applyProtection="0">
      <alignment horizontal="right"/>
    </xf>
    <xf numFmtId="258" fontId="111" fillId="0" borderId="0" applyFont="0" applyFill="0" applyBorder="0" applyAlignment="0" applyProtection="0">
      <alignment horizontal="right"/>
    </xf>
    <xf numFmtId="258" fontId="111" fillId="0" borderId="0" applyFont="0" applyFill="0" applyBorder="0" applyAlignment="0" applyProtection="0">
      <alignment horizontal="right"/>
    </xf>
    <xf numFmtId="0" fontId="162" fillId="0" borderId="0"/>
    <xf numFmtId="0" fontId="15" fillId="0" borderId="0"/>
    <xf numFmtId="0" fontId="163" fillId="0" borderId="0"/>
    <xf numFmtId="259" fontId="111" fillId="0" borderId="0" applyFont="0" applyFill="0" applyBorder="0" applyAlignment="0" applyProtection="0"/>
    <xf numFmtId="0" fontId="89" fillId="35" borderId="62" applyNumberFormat="0" applyFont="0" applyAlignment="0" applyProtection="0"/>
    <xf numFmtId="0" fontId="9" fillId="35" borderId="62" applyNumberFormat="0" applyFont="0" applyAlignment="0" applyProtection="0"/>
    <xf numFmtId="0" fontId="44" fillId="35" borderId="62" applyNumberFormat="0" applyFont="0" applyAlignment="0" applyProtection="0"/>
    <xf numFmtId="0" fontId="9" fillId="35" borderId="62" applyNumberFormat="0" applyFont="0" applyAlignment="0" applyProtection="0"/>
    <xf numFmtId="0" fontId="44"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164" fillId="35" borderId="62" applyNumberFormat="0" applyFont="0" applyAlignment="0" applyProtection="0"/>
    <xf numFmtId="0" fontId="164" fillId="35" borderId="62" applyNumberFormat="0" applyFont="0" applyAlignment="0" applyProtection="0"/>
    <xf numFmtId="0" fontId="164" fillId="35" borderId="62" applyNumberFormat="0" applyFont="0" applyAlignment="0" applyProtection="0"/>
    <xf numFmtId="0" fontId="164" fillId="35" borderId="62" applyNumberFormat="0" applyFont="0" applyAlignment="0" applyProtection="0"/>
    <xf numFmtId="0" fontId="164" fillId="35" borderId="62" applyNumberFormat="0" applyFont="0" applyAlignment="0" applyProtection="0"/>
    <xf numFmtId="0" fontId="164" fillId="35" borderId="62" applyNumberFormat="0" applyFont="0" applyAlignment="0" applyProtection="0"/>
    <xf numFmtId="0" fontId="89" fillId="35" borderId="62" applyNumberFormat="0" applyFont="0" applyAlignment="0" applyProtection="0"/>
    <xf numFmtId="0" fontId="9" fillId="35" borderId="62" applyNumberFormat="0" applyFont="0" applyAlignment="0" applyProtection="0"/>
    <xf numFmtId="0" fontId="89" fillId="35" borderId="62" applyNumberFormat="0" applyFont="0" applyAlignment="0" applyProtection="0"/>
    <xf numFmtId="0" fontId="9" fillId="35" borderId="62" applyNumberFormat="0" applyFont="0" applyAlignment="0" applyProtection="0"/>
    <xf numFmtId="0" fontId="89" fillId="35" borderId="62" applyNumberFormat="0" applyFont="0" applyAlignment="0" applyProtection="0"/>
    <xf numFmtId="0" fontId="9" fillId="35" borderId="62" applyNumberFormat="0" applyFont="0" applyAlignment="0" applyProtection="0"/>
    <xf numFmtId="0" fontId="8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0" fontId="9" fillId="35" borderId="62" applyNumberFormat="0" applyFont="0" applyAlignment="0" applyProtection="0"/>
    <xf numFmtId="260" fontId="165" fillId="0" borderId="0" applyBorder="0" applyProtection="0">
      <alignment horizontal="right"/>
    </xf>
    <xf numFmtId="260" fontId="166" fillId="78" borderId="0" applyBorder="0" applyProtection="0">
      <alignment horizontal="right"/>
    </xf>
    <xf numFmtId="260" fontId="167" fillId="0" borderId="32" applyBorder="0"/>
    <xf numFmtId="260" fontId="165" fillId="0" borderId="0" applyBorder="0" applyProtection="0">
      <alignment horizontal="right"/>
    </xf>
    <xf numFmtId="261" fontId="165" fillId="0" borderId="0" applyBorder="0" applyProtection="0">
      <alignment horizontal="right"/>
    </xf>
    <xf numFmtId="261" fontId="168" fillId="78" borderId="0" applyProtection="0">
      <alignment horizontal="right"/>
    </xf>
    <xf numFmtId="37" fontId="82" fillId="0" borderId="0" applyFill="0" applyBorder="0" applyProtection="0">
      <alignment horizontal="right"/>
    </xf>
    <xf numFmtId="192" fontId="84" fillId="0" borderId="0" applyFont="0" applyFill="0" applyBorder="0" applyProtection="0">
      <alignment horizontal="right"/>
    </xf>
    <xf numFmtId="262" fontId="165" fillId="0" borderId="0" applyFill="0" applyBorder="0" applyProtection="0"/>
    <xf numFmtId="0" fontId="98" fillId="65" borderId="0">
      <alignment horizontal="right"/>
    </xf>
    <xf numFmtId="0" fontId="15" fillId="0" borderId="0">
      <alignment horizontal="right"/>
    </xf>
    <xf numFmtId="0" fontId="169" fillId="33" borderId="59" applyNumberFormat="0" applyAlignment="0" applyProtection="0"/>
    <xf numFmtId="0" fontId="169" fillId="33" borderId="59" applyNumberFormat="0" applyAlignment="0" applyProtection="0"/>
    <xf numFmtId="0" fontId="169" fillId="33" borderId="59" applyNumberFormat="0" applyAlignment="0" applyProtection="0"/>
    <xf numFmtId="0" fontId="169" fillId="33" borderId="59" applyNumberFormat="0" applyAlignment="0" applyProtection="0"/>
    <xf numFmtId="0" fontId="169" fillId="33" borderId="59" applyNumberFormat="0" applyAlignment="0" applyProtection="0"/>
    <xf numFmtId="0" fontId="72" fillId="33" borderId="59" applyNumberFormat="0" applyAlignment="0" applyProtection="0"/>
    <xf numFmtId="0" fontId="72" fillId="33" borderId="59" applyNumberFormat="0" applyAlignment="0" applyProtection="0"/>
    <xf numFmtId="0" fontId="170" fillId="0" borderId="0" applyProtection="0">
      <alignment horizontal="left"/>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241" fontId="173" fillId="0" borderId="5">
      <alignment vertical="center"/>
    </xf>
    <xf numFmtId="2" fontId="101" fillId="0" borderId="0"/>
    <xf numFmtId="237" fontId="174" fillId="0" borderId="0" applyFill="0" applyBorder="0" applyAlignment="0" applyProtection="0"/>
    <xf numFmtId="173" fontId="15" fillId="0" borderId="0" applyFont="0" applyFill="0" applyBorder="0" applyAlignment="0" applyProtection="0"/>
    <xf numFmtId="263" fontId="83" fillId="0" borderId="0" applyFont="0" applyFill="0" applyBorder="0" applyAlignment="0" applyProtection="0"/>
    <xf numFmtId="264" fontId="175" fillId="65" borderId="33" applyFill="0" applyBorder="0" applyAlignment="0" applyProtection="0">
      <alignment horizontal="right"/>
      <protection locked="0"/>
    </xf>
    <xf numFmtId="265" fontId="175" fillId="70" borderId="0" applyFill="0" applyBorder="0" applyAlignment="0" applyProtection="0">
      <protection hidden="1"/>
    </xf>
    <xf numFmtId="10" fontId="15" fillId="0" borderId="0" applyFont="0" applyFill="0" applyBorder="0" applyAlignment="0" applyProtection="0"/>
    <xf numFmtId="10" fontId="15" fillId="0" borderId="0" applyFont="0" applyFill="0" applyBorder="0" applyAlignment="0" applyProtection="0"/>
    <xf numFmtId="266" fontId="165" fillId="0" borderId="0" applyBorder="0" applyProtection="0">
      <alignment horizontal="right"/>
    </xf>
    <xf numFmtId="266" fontId="166" fillId="78" borderId="0" applyProtection="0">
      <alignment horizontal="right"/>
    </xf>
    <xf numFmtId="266" fontId="165" fillId="0" borderId="0" applyFont="0" applyBorder="0" applyProtection="0">
      <alignment horizontal="right"/>
    </xf>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37"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67" fontId="101" fillId="0" borderId="0" applyFont="0" applyFill="0" applyBorder="0" applyProtection="0">
      <alignment horizontal="right"/>
    </xf>
    <xf numFmtId="9" fontId="15" fillId="0" borderId="0"/>
    <xf numFmtId="268" fontId="15" fillId="0" borderId="0" applyFill="0" applyBorder="0">
      <alignment horizontal="right"/>
      <protection locked="0"/>
    </xf>
    <xf numFmtId="1" fontId="87" fillId="0" borderId="0"/>
    <xf numFmtId="251" fontId="15" fillId="0" borderId="0">
      <protection locked="0"/>
    </xf>
    <xf numFmtId="237" fontId="15" fillId="0" borderId="0" applyFont="0" applyFill="0" applyBorder="0" applyAlignment="0" applyProtection="0"/>
    <xf numFmtId="210" fontId="83" fillId="0" borderId="0" applyFill="0" applyBorder="0" applyAlignment="0"/>
    <xf numFmtId="211" fontId="83" fillId="0" borderId="0" applyFill="0" applyBorder="0" applyAlignment="0"/>
    <xf numFmtId="210" fontId="83" fillId="0" borderId="0" applyFill="0" applyBorder="0" applyAlignment="0"/>
    <xf numFmtId="212" fontId="15" fillId="0" borderId="0" applyFill="0" applyBorder="0" applyAlignment="0"/>
    <xf numFmtId="211" fontId="83" fillId="0" borderId="0" applyFill="0" applyBorder="0" applyAlignment="0"/>
    <xf numFmtId="10" fontId="101" fillId="0" borderId="0"/>
    <xf numFmtId="10" fontId="101" fillId="73" borderId="0"/>
    <xf numFmtId="9" fontId="101" fillId="0" borderId="0" applyFont="0" applyFill="0" applyBorder="0" applyAlignment="0" applyProtection="0"/>
    <xf numFmtId="171" fontId="22" fillId="0" borderId="0"/>
    <xf numFmtId="269" fontId="176" fillId="70" borderId="0" applyBorder="0" applyAlignment="0">
      <protection hidden="1"/>
    </xf>
    <xf numFmtId="1" fontId="176" fillId="70" borderId="0">
      <alignment horizont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0" fontId="150" fillId="0" borderId="67">
      <alignment horizontal="center"/>
    </xf>
    <xf numFmtId="3" fontId="104" fillId="0" borderId="0" applyFont="0" applyFill="0" applyBorder="0" applyAlignment="0" applyProtection="0"/>
    <xf numFmtId="0" fontId="104" fillId="79" borderId="0" applyNumberFormat="0" applyFont="0" applyBorder="0" applyAlignment="0" applyProtection="0"/>
    <xf numFmtId="0" fontId="104" fillId="0" borderId="0">
      <alignment horizontal="right"/>
      <protection locked="0"/>
    </xf>
    <xf numFmtId="233" fontId="177" fillId="0" borderId="0" applyNumberFormat="0" applyFill="0" applyBorder="0" applyAlignment="0" applyProtection="0">
      <alignment horizontal="left"/>
    </xf>
    <xf numFmtId="0" fontId="178" fillId="68" borderId="0"/>
    <xf numFmtId="0" fontId="87" fillId="0" borderId="0" applyNumberFormat="0" applyFill="0" applyBorder="0" applyProtection="0">
      <alignment horizontal="right" vertical="center"/>
    </xf>
    <xf numFmtId="0" fontId="179" fillId="0" borderId="80">
      <alignment vertical="center"/>
    </xf>
    <xf numFmtId="270" fontId="15" fillId="0" borderId="0" applyFill="0" applyBorder="0">
      <alignment horizontal="right"/>
      <protection hidden="1"/>
    </xf>
    <xf numFmtId="0" fontId="180" fillId="67" borderId="33">
      <alignment horizontal="center" vertical="center" wrapText="1"/>
      <protection hidden="1"/>
    </xf>
    <xf numFmtId="0" fontId="104" fillId="80" borderId="81"/>
    <xf numFmtId="0" fontId="83" fillId="81" borderId="0" applyNumberFormat="0" applyFont="0" applyBorder="0" applyAlignment="0" applyProtection="0"/>
    <xf numFmtId="167" fontId="181" fillId="0" borderId="0" applyFill="0" applyBorder="0" applyAlignment="0" applyProtection="0"/>
    <xf numFmtId="168" fontId="182" fillId="0" borderId="0"/>
    <xf numFmtId="0" fontId="111" fillId="0" borderId="0"/>
    <xf numFmtId="0" fontId="183" fillId="0" borderId="0">
      <alignment horizontal="right"/>
    </xf>
    <xf numFmtId="0" fontId="118" fillId="0" borderId="0">
      <alignment horizontal="left"/>
    </xf>
    <xf numFmtId="237" fontId="184" fillId="0" borderId="75"/>
    <xf numFmtId="271" fontId="91" fillId="75" borderId="0" applyFont="0" applyBorder="0"/>
    <xf numFmtId="0" fontId="185" fillId="0" borderId="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15" fillId="0" borderId="0">
      <alignment vertical="top"/>
    </xf>
    <xf numFmtId="168" fontId="15" fillId="0" borderId="0" applyFont="0" applyFill="0" applyBorder="0" applyAlignment="0" applyProtection="0"/>
    <xf numFmtId="0" fontId="40" fillId="0" borderId="0">
      <alignment vertical="top"/>
    </xf>
    <xf numFmtId="0" fontId="83" fillId="0" borderId="0">
      <alignment vertical="top"/>
    </xf>
    <xf numFmtId="0" fontId="83"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3"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3"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9" fontId="15" fillId="0" borderId="0" applyFont="0" applyFill="0" applyBorder="0" applyAlignment="0" applyProtection="0"/>
    <xf numFmtId="0" fontId="83"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6" fillId="81" borderId="33" applyNumberFormat="0" applyProtection="0">
      <alignment horizontal="center" vertical="center"/>
    </xf>
    <xf numFmtId="0" fontId="83" fillId="0" borderId="0">
      <alignment vertical="top"/>
    </xf>
    <xf numFmtId="0" fontId="14" fillId="81" borderId="33" applyNumberFormat="0" applyProtection="0">
      <alignment horizontal="center" vertical="center" wrapText="1"/>
    </xf>
    <xf numFmtId="0" fontId="14" fillId="81" borderId="33" applyNumberFormat="0" applyProtection="0">
      <alignment horizontal="center" vertical="center"/>
    </xf>
    <xf numFmtId="0" fontId="14" fillId="81" borderId="33" applyNumberFormat="0" applyProtection="0">
      <alignment horizontal="center" vertical="center" wrapText="1"/>
    </xf>
    <xf numFmtId="0" fontId="187" fillId="0" borderId="0" applyNumberFormat="0" applyFill="0" applyBorder="0" applyAlignment="0" applyProtection="0"/>
    <xf numFmtId="0" fontId="14" fillId="60" borderId="33" applyNumberFormat="0" applyProtection="0">
      <alignment horizontal="left" vertical="center" wrapText="1"/>
    </xf>
    <xf numFmtId="0" fontId="83" fillId="0" borderId="0">
      <alignment vertical="top"/>
    </xf>
    <xf numFmtId="0" fontId="83" fillId="0" borderId="0">
      <alignment vertical="top"/>
    </xf>
    <xf numFmtId="0" fontId="50" fillId="0" borderId="0" applyNumberFormat="0" applyFill="0" applyBorder="0" applyAlignment="0" applyProtection="0"/>
    <xf numFmtId="257" fontId="14" fillId="82" borderId="33" applyNumberFormat="0" applyProtection="0">
      <alignment horizontal="center" vertical="center" wrapText="1"/>
    </xf>
    <xf numFmtId="0" fontId="15" fillId="25" borderId="33" applyNumberFormat="0" applyProtection="0">
      <alignment horizontal="left" vertical="center" wrapText="1"/>
    </xf>
    <xf numFmtId="0" fontId="83" fillId="0" borderId="0">
      <alignment vertical="top"/>
    </xf>
    <xf numFmtId="0" fontId="14" fillId="60" borderId="33" applyNumberFormat="0" applyProtection="0">
      <alignment horizontal="left" vertical="center" wrapText="1"/>
    </xf>
    <xf numFmtId="0" fontId="83" fillId="0" borderId="0">
      <alignment vertical="top"/>
    </xf>
    <xf numFmtId="0" fontId="83" fillId="0" borderId="0">
      <alignment vertical="top"/>
    </xf>
    <xf numFmtId="0" fontId="188" fillId="83" borderId="0" applyNumberFormat="0" applyBorder="0" applyAlignment="0" applyProtection="0"/>
    <xf numFmtId="0" fontId="83" fillId="0" borderId="0">
      <alignment vertical="top"/>
    </xf>
    <xf numFmtId="0" fontId="83" fillId="0" borderId="0">
      <alignment vertical="top"/>
    </xf>
    <xf numFmtId="0" fontId="83" fillId="0" borderId="0">
      <alignment vertical="top"/>
    </xf>
    <xf numFmtId="170" fontId="8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85" fontId="15"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69" fontId="15"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272" fontId="101"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272" fontId="101"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22" fillId="0" borderId="0" applyNumberFormat="0" applyBorder="0" applyAlignment="0"/>
    <xf numFmtId="0" fontId="189" fillId="0" borderId="0" applyNumberFormat="0" applyBorder="0" applyAlignment="0"/>
    <xf numFmtId="0" fontId="190" fillId="0" borderId="0" applyNumberFormat="0" applyBorder="0" applyAlignment="0"/>
    <xf numFmtId="0" fontId="100" fillId="0" borderId="0" applyNumberFormat="0" applyFill="0" applyBorder="0" applyProtection="0">
      <alignment horizontal="left" vertical="center"/>
    </xf>
    <xf numFmtId="0" fontId="100" fillId="0" borderId="32" applyNumberFormat="0" applyFill="0" applyProtection="0">
      <alignment horizontal="left" vertical="center"/>
    </xf>
    <xf numFmtId="273" fontId="91" fillId="84" borderId="0" applyNumberFormat="0" applyFont="0" applyBorder="0">
      <alignment horizontal="center" vertical="center"/>
      <protection locked="0"/>
    </xf>
    <xf numFmtId="9" fontId="15" fillId="0" borderId="0"/>
    <xf numFmtId="0" fontId="102" fillId="0" borderId="0" applyFill="0" applyBorder="0" applyProtection="0">
      <alignment horizontal="center" vertical="center"/>
    </xf>
    <xf numFmtId="0" fontId="191" fillId="0" borderId="0" applyBorder="0" applyProtection="0">
      <alignment vertical="center"/>
    </xf>
    <xf numFmtId="171" fontId="15" fillId="0" borderId="5" applyBorder="0" applyProtection="0">
      <alignment horizontal="right" vertical="center"/>
    </xf>
    <xf numFmtId="0" fontId="192" fillId="85" borderId="0" applyBorder="0" applyProtection="0">
      <alignment horizontal="centerContinuous" vertical="center"/>
    </xf>
    <xf numFmtId="0" fontId="192" fillId="83" borderId="5" applyBorder="0" applyProtection="0">
      <alignment horizontal="centerContinuous" vertical="center"/>
    </xf>
    <xf numFmtId="0" fontId="193" fillId="0" borderId="0"/>
    <xf numFmtId="0" fontId="102" fillId="0" borderId="0" applyFill="0" applyBorder="0" applyProtection="0"/>
    <xf numFmtId="0" fontId="163" fillId="0" borderId="0"/>
    <xf numFmtId="0" fontId="194" fillId="0" borderId="0" applyFill="0" applyBorder="0" applyProtection="0">
      <alignment horizontal="left"/>
    </xf>
    <xf numFmtId="0" fontId="195" fillId="0" borderId="0" applyFill="0" applyBorder="0" applyProtection="0">
      <alignment horizontal="left" vertical="top"/>
    </xf>
    <xf numFmtId="0" fontId="196" fillId="0" borderId="0">
      <alignment horizontal="centerContinuous"/>
    </xf>
    <xf numFmtId="241" fontId="15" fillId="25" borderId="82" applyNumberFormat="0" applyAlignment="0">
      <alignment vertical="center"/>
    </xf>
    <xf numFmtId="241" fontId="197" fillId="86" borderId="83" applyNumberFormat="0" applyBorder="0" applyAlignment="0" applyProtection="0">
      <alignment vertical="center"/>
    </xf>
    <xf numFmtId="241" fontId="15" fillId="25" borderId="82" applyNumberFormat="0" applyProtection="0">
      <alignment horizontal="centerContinuous" vertical="center"/>
    </xf>
    <xf numFmtId="241" fontId="198" fillId="87" borderId="0" applyNumberFormat="0" applyBorder="0" applyAlignment="0" applyProtection="0">
      <alignment vertical="center"/>
    </xf>
    <xf numFmtId="241" fontId="15" fillId="86" borderId="0" applyBorder="0" applyAlignment="0" applyProtection="0">
      <alignment vertical="center"/>
    </xf>
    <xf numFmtId="49" fontId="82" fillId="0" borderId="5">
      <alignment vertical="center"/>
    </xf>
    <xf numFmtId="0" fontId="199" fillId="0" borderId="0"/>
    <xf numFmtId="0" fontId="200" fillId="0" borderId="0"/>
    <xf numFmtId="49" fontId="22" fillId="0" borderId="0" applyFill="0" applyBorder="0" applyAlignment="0"/>
    <xf numFmtId="274" fontId="83" fillId="0" borderId="0" applyFill="0" applyBorder="0" applyAlignment="0"/>
    <xf numFmtId="275" fontId="83" fillId="0" borderId="0" applyFill="0" applyBorder="0" applyAlignment="0"/>
    <xf numFmtId="0" fontId="86" fillId="0" borderId="0" applyNumberFormat="0" applyFont="0" applyFill="0" applyBorder="0" applyProtection="0">
      <alignment horizontal="left" vertical="top" wrapText="1"/>
    </xf>
    <xf numFmtId="18" fontId="111" fillId="0" borderId="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xf numFmtId="40" fontId="201" fillId="0" borderId="0"/>
    <xf numFmtId="0" fontId="202" fillId="0" borderId="0" applyNumberFormat="0" applyBorder="0" applyAlignment="0" applyProtection="0"/>
    <xf numFmtId="0" fontId="202" fillId="0" borderId="0" applyNumberFormat="0" applyBorder="0" applyAlignment="0" applyProtection="0"/>
    <xf numFmtId="0" fontId="203" fillId="0" borderId="0">
      <alignment horizontal="left"/>
    </xf>
    <xf numFmtId="276" fontId="204" fillId="83" borderId="0" applyNumberFormat="0" applyProtection="0">
      <alignment horizontal="left" vertical="center"/>
    </xf>
    <xf numFmtId="0" fontId="205" fillId="0" borderId="0" applyNumberFormat="0" applyProtection="0">
      <alignment horizontal="left" vertical="center"/>
    </xf>
    <xf numFmtId="0" fontId="104" fillId="0" borderId="0" applyBorder="0"/>
    <xf numFmtId="1" fontId="83" fillId="72" borderId="0" applyNumberFormat="0" applyFont="0" applyBorder="0" applyProtection="0">
      <alignment horizontal="left"/>
    </xf>
    <xf numFmtId="277" fontId="15" fillId="0" borderId="0" applyNumberFormat="0" applyFill="0" applyBorder="0" applyProtection="0">
      <alignment vertical="top"/>
    </xf>
    <xf numFmtId="0" fontId="6" fillId="0" borderId="63" applyNumberFormat="0" applyFill="0" applyAlignment="0" applyProtection="0"/>
    <xf numFmtId="0" fontId="45" fillId="0" borderId="63" applyNumberFormat="0" applyFill="0" applyAlignment="0" applyProtection="0"/>
    <xf numFmtId="0" fontId="45" fillId="0" borderId="63" applyNumberFormat="0" applyFill="0" applyAlignment="0" applyProtection="0"/>
    <xf numFmtId="0" fontId="45" fillId="0" borderId="63" applyNumberFormat="0" applyFill="0" applyAlignment="0" applyProtection="0"/>
    <xf numFmtId="0" fontId="45" fillId="0" borderId="63" applyNumberFormat="0" applyFill="0" applyAlignment="0" applyProtection="0"/>
    <xf numFmtId="0" fontId="45" fillId="0" borderId="63" applyNumberFormat="0" applyFill="0" applyAlignment="0" applyProtection="0"/>
    <xf numFmtId="0" fontId="206" fillId="0" borderId="63" applyNumberFormat="0" applyFill="0" applyAlignment="0" applyProtection="0"/>
    <xf numFmtId="39" fontId="15" fillId="0" borderId="64">
      <protection locked="0"/>
    </xf>
    <xf numFmtId="165" fontId="196" fillId="0" borderId="64" applyFill="0" applyAlignment="0" applyProtection="0"/>
    <xf numFmtId="171" fontId="88" fillId="0" borderId="84"/>
    <xf numFmtId="0" fontId="207" fillId="0" borderId="0">
      <alignment horizontal="fill"/>
    </xf>
    <xf numFmtId="278" fontId="176" fillId="70" borderId="10" applyBorder="0">
      <alignment horizontal="right" vertical="center"/>
      <protection locked="0"/>
    </xf>
    <xf numFmtId="167" fontId="15" fillId="0" borderId="0" applyFont="0" applyFill="0" applyBorder="0" applyAlignment="0" applyProtection="0"/>
    <xf numFmtId="279" fontId="15" fillId="0" borderId="0" applyFont="0" applyFill="0" applyBorder="0" applyAlignment="0" applyProtection="0"/>
    <xf numFmtId="167" fontId="15" fillId="0" borderId="0" applyFont="0" applyFill="0" applyBorder="0" applyAlignment="0" applyProtection="0"/>
    <xf numFmtId="169" fontId="15" fillId="0" borderId="0" applyFont="0" applyFill="0" applyBorder="0" applyAlignment="0" applyProtection="0"/>
    <xf numFmtId="277" fontId="208" fillId="86" borderId="0" applyNumberFormat="0" applyBorder="0" applyProtection="0">
      <alignment horizontal="centerContinuous"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09" fillId="0" borderId="0"/>
    <xf numFmtId="1" fontId="209" fillId="0" borderId="0"/>
    <xf numFmtId="280" fontId="101" fillId="0" borderId="0" applyFont="0" applyFill="0" applyBorder="0" applyProtection="0">
      <alignment horizontal="right"/>
    </xf>
    <xf numFmtId="281" fontId="15" fillId="0" borderId="0"/>
    <xf numFmtId="282" fontId="165" fillId="0" borderId="0" applyFill="0" applyBorder="0" applyProtection="0"/>
    <xf numFmtId="0" fontId="15" fillId="0" borderId="0">
      <alignment horizontal="center"/>
    </xf>
    <xf numFmtId="283" fontId="82" fillId="0" borderId="5">
      <alignment horizontal="right"/>
    </xf>
    <xf numFmtId="284" fontId="15" fillId="0" borderId="0" applyFont="0" applyFill="0" applyBorder="0" applyAlignment="0" applyProtection="0"/>
    <xf numFmtId="285" fontId="93" fillId="0" borderId="0" applyFont="0" applyFill="0" applyBorder="0" applyProtection="0">
      <alignment horizontal="right"/>
    </xf>
    <xf numFmtId="0" fontId="15" fillId="0" borderId="0"/>
    <xf numFmtId="43" fontId="15" fillId="0" borderId="0" applyFont="0" applyFill="0" applyBorder="0" applyAlignment="0" applyProtection="0"/>
    <xf numFmtId="257" fontId="15" fillId="0" borderId="0"/>
    <xf numFmtId="0" fontId="48"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203" fontId="15" fillId="0" borderId="87">
      <alignment horizontal="right"/>
    </xf>
    <xf numFmtId="204" fontId="91" fillId="0" borderId="87">
      <alignment horizontal="right"/>
    </xf>
    <xf numFmtId="204" fontId="91" fillId="0" borderId="87" applyFill="0">
      <alignment horizontal="right"/>
    </xf>
    <xf numFmtId="3" fontId="15" fillId="0" borderId="87" applyFill="0">
      <alignment horizontal="right"/>
    </xf>
    <xf numFmtId="205" fontId="91" fillId="0" borderId="87" applyFill="0">
      <alignment horizontal="right"/>
    </xf>
    <xf numFmtId="207" fontId="15" fillId="0" borderId="87">
      <alignment horizontal="right"/>
      <protection locked="0"/>
    </xf>
    <xf numFmtId="165" fontId="91" fillId="0" borderId="87" applyNumberFormat="0" applyFont="0" applyBorder="0" applyProtection="0">
      <alignment horizontal="right"/>
    </xf>
    <xf numFmtId="1" fontId="97" fillId="64" borderId="88" applyNumberFormat="0" applyBorder="0" applyAlignment="0">
      <alignment horizontal="center" vertical="top" wrapText="1"/>
      <protection hidden="1"/>
    </xf>
    <xf numFmtId="0" fontId="100" fillId="0" borderId="85" applyNumberFormat="0" applyFill="0" applyAlignment="0" applyProtection="0"/>
    <xf numFmtId="0" fontId="86" fillId="0" borderId="85" applyNumberFormat="0" applyFont="0" applyFill="0" applyAlignment="0" applyProtection="0"/>
    <xf numFmtId="0" fontId="86" fillId="0" borderId="88" applyNumberFormat="0" applyFont="0" applyFill="0" applyAlignment="0" applyProtection="0"/>
    <xf numFmtId="229" fontId="84" fillId="65" borderId="86" applyFont="0" applyFill="0" applyBorder="0" applyAlignment="0" applyProtection="0"/>
    <xf numFmtId="231" fontId="88" fillId="0" borderId="85" applyFont="0" applyFill="0" applyBorder="0" applyAlignment="0" applyProtection="0"/>
    <xf numFmtId="235" fontId="104" fillId="68" borderId="88">
      <alignment horizontal="left"/>
    </xf>
    <xf numFmtId="2" fontId="152" fillId="0" borderId="85"/>
    <xf numFmtId="14" fontId="88" fillId="0" borderId="85"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1" fontId="15" fillId="0" borderId="85" applyBorder="0" applyProtection="0">
      <alignment horizontal="right" vertical="center"/>
    </xf>
    <xf numFmtId="43" fontId="9" fillId="0" borderId="0" applyFont="0" applyFill="0" applyBorder="0" applyAlignment="0" applyProtection="0"/>
    <xf numFmtId="0" fontId="192" fillId="83" borderId="85" applyBorder="0" applyProtection="0">
      <alignment horizontal="centerContinuous" vertical="center"/>
    </xf>
    <xf numFmtId="49" fontId="82" fillId="0" borderId="85">
      <alignment vertical="center"/>
    </xf>
    <xf numFmtId="278" fontId="176" fillId="70" borderId="88" applyBorder="0">
      <alignment horizontal="right" vertical="center"/>
      <protection locked="0"/>
    </xf>
    <xf numFmtId="283" fontId="82" fillId="0" borderId="85">
      <alignment horizontal="right"/>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50" fillId="73" borderId="91">
      <alignment horizontal="left" vertical="center" wrapText="1"/>
    </xf>
    <xf numFmtId="166" fontId="116" fillId="0" borderId="90">
      <protection locked="0"/>
    </xf>
    <xf numFmtId="208" fontId="93" fillId="63" borderId="89"/>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241" fontId="197" fillId="86" borderId="92" applyNumberFormat="0" applyBorder="0" applyAlignment="0" applyProtection="0">
      <alignment vertical="center"/>
    </xf>
    <xf numFmtId="171" fontId="88" fillId="0" borderId="93"/>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0" fillId="21" borderId="124" applyNumberFormat="0" applyAlignment="0" applyProtection="0"/>
    <xf numFmtId="0" fontId="27" fillId="0" borderId="125" applyNumberFormat="0" applyFill="0" applyAlignment="0" applyProtection="0"/>
    <xf numFmtId="0" fontId="28" fillId="8" borderId="124" applyNumberFormat="0" applyAlignment="0" applyProtection="0"/>
    <xf numFmtId="0" fontId="15" fillId="24" borderId="126" applyNumberFormat="0" applyFont="0" applyAlignment="0" applyProtection="0"/>
    <xf numFmtId="0" fontId="15" fillId="24" borderId="126" applyNumberFormat="0" applyFont="0" applyAlignment="0" applyProtection="0"/>
    <xf numFmtId="0" fontId="31" fillId="21" borderId="127" applyNumberFormat="0" applyAlignment="0" applyProtection="0"/>
    <xf numFmtId="0" fontId="33" fillId="0" borderId="128" applyNumberFormat="0" applyFill="0" applyAlignment="0" applyProtection="0"/>
    <xf numFmtId="0" fontId="20" fillId="21" borderId="124" applyNumberFormat="0" applyAlignment="0" applyProtection="0"/>
    <xf numFmtId="0" fontId="28" fillId="8" borderId="124" applyNumberFormat="0" applyAlignment="0" applyProtection="0"/>
    <xf numFmtId="0" fontId="15" fillId="24" borderId="126" applyNumberFormat="0" applyFont="0" applyAlignment="0" applyProtection="0"/>
    <xf numFmtId="0" fontId="15" fillId="24" borderId="126" applyNumberFormat="0" applyFont="0" applyAlignment="0" applyProtection="0"/>
    <xf numFmtId="0" fontId="31" fillId="21" borderId="127" applyNumberFormat="0" applyAlignment="0" applyProtection="0"/>
    <xf numFmtId="0" fontId="33" fillId="0" borderId="128" applyNumberFormat="0" applyFill="0" applyAlignment="0" applyProtection="0"/>
    <xf numFmtId="0" fontId="15" fillId="25" borderId="109" applyNumberFormat="0" applyProtection="0">
      <alignment horizontal="left" vertical="center"/>
    </xf>
    <xf numFmtId="0" fontId="15" fillId="25" borderId="109" applyNumberFormat="0" applyProtection="0">
      <alignment horizontal="left" vertical="center"/>
    </xf>
    <xf numFmtId="0" fontId="20" fillId="21" borderId="124" applyNumberFormat="0" applyAlignment="0" applyProtection="0"/>
    <xf numFmtId="0" fontId="28" fillId="8" borderId="124" applyNumberFormat="0" applyAlignment="0" applyProtection="0"/>
    <xf numFmtId="0" fontId="15" fillId="24" borderId="126" applyNumberFormat="0" applyFont="0" applyAlignment="0" applyProtection="0"/>
    <xf numFmtId="0" fontId="15" fillId="24" borderId="126" applyNumberFormat="0" applyFont="0" applyAlignment="0" applyProtection="0"/>
    <xf numFmtId="0" fontId="31" fillId="21" borderId="127" applyNumberFormat="0" applyAlignment="0" applyProtection="0"/>
    <xf numFmtId="0" fontId="33" fillId="0" borderId="128" applyNumberFormat="0" applyFill="0" applyAlignment="0" applyProtection="0"/>
    <xf numFmtId="0" fontId="20" fillId="21" borderId="124" applyNumberFormat="0" applyAlignment="0" applyProtection="0"/>
    <xf numFmtId="0" fontId="28" fillId="8" borderId="124" applyNumberFormat="0" applyAlignment="0" applyProtection="0"/>
    <xf numFmtId="0" fontId="15" fillId="24" borderId="126" applyNumberFormat="0" applyFont="0" applyAlignment="0" applyProtection="0"/>
    <xf numFmtId="0" fontId="15" fillId="24" borderId="126" applyNumberFormat="0" applyFont="0" applyAlignment="0" applyProtection="0"/>
    <xf numFmtId="0" fontId="31" fillId="21" borderId="127" applyNumberFormat="0" applyAlignment="0" applyProtection="0"/>
    <xf numFmtId="0" fontId="33" fillId="0" borderId="128" applyNumberFormat="0" applyFill="0" applyAlignment="0" applyProtection="0"/>
    <xf numFmtId="0" fontId="3" fillId="0" borderId="0"/>
  </cellStyleXfs>
  <cellXfs count="970">
    <xf numFmtId="0" fontId="0" fillId="0" borderId="0" xfId="0"/>
    <xf numFmtId="0" fontId="0" fillId="2" borderId="0" xfId="0" applyFill="1"/>
    <xf numFmtId="0" fontId="5" fillId="2" borderId="0" xfId="0" applyFont="1" applyFill="1"/>
    <xf numFmtId="0" fontId="8" fillId="2" borderId="0" xfId="0" applyFont="1" applyFill="1"/>
    <xf numFmtId="0" fontId="38" fillId="2" borderId="0" xfId="0" applyFont="1" applyFill="1"/>
    <xf numFmtId="0" fontId="10" fillId="2" borderId="0" xfId="0" applyFont="1" applyFill="1"/>
    <xf numFmtId="0" fontId="8" fillId="2" borderId="0" xfId="0" applyFont="1" applyFill="1" applyAlignment="1">
      <alignment wrapText="1"/>
    </xf>
    <xf numFmtId="0" fontId="40" fillId="2" borderId="0" xfId="0" applyFont="1" applyFill="1"/>
    <xf numFmtId="0" fontId="6"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8" fillId="2" borderId="0" xfId="0" applyFont="1" applyFill="1" applyAlignment="1">
      <alignment vertical="center"/>
    </xf>
    <xf numFmtId="0" fontId="16" fillId="2" borderId="0" xfId="0" applyFont="1" applyFill="1"/>
    <xf numFmtId="8" fontId="7" fillId="2" borderId="0" xfId="0" applyNumberFormat="1"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vertical="center"/>
    </xf>
    <xf numFmtId="0" fontId="36" fillId="2" borderId="0" xfId="0" applyFont="1" applyFill="1" applyAlignment="1">
      <alignment horizontal="center"/>
    </xf>
    <xf numFmtId="0" fontId="36" fillId="2" borderId="0" xfId="0" applyFont="1" applyFill="1" applyAlignment="1">
      <alignment horizontal="center" vertical="center"/>
    </xf>
    <xf numFmtId="0" fontId="16" fillId="2" borderId="0" xfId="0" applyFont="1" applyFill="1" applyAlignment="1">
      <alignment horizontal="center"/>
    </xf>
    <xf numFmtId="0" fontId="44" fillId="2" borderId="0" xfId="0" applyFont="1" applyFill="1"/>
    <xf numFmtId="0" fontId="48" fillId="2" borderId="0" xfId="0" applyFont="1" applyFill="1"/>
    <xf numFmtId="0" fontId="46" fillId="2" borderId="0" xfId="0" applyFont="1" applyFill="1" applyAlignment="1">
      <alignment horizontal="left"/>
    </xf>
    <xf numFmtId="0" fontId="43" fillId="2" borderId="0" xfId="0" applyFont="1" applyFill="1" applyAlignment="1">
      <alignment horizontal="left" vertical="center"/>
    </xf>
    <xf numFmtId="0" fontId="0" fillId="2" borderId="0" xfId="0" applyFill="1" applyAlignment="1">
      <alignment vertical="center"/>
    </xf>
    <xf numFmtId="0" fontId="44" fillId="2" borderId="0" xfId="0" applyFont="1" applyFill="1" applyAlignment="1">
      <alignment horizontal="left"/>
    </xf>
    <xf numFmtId="0" fontId="47" fillId="2" borderId="0" xfId="0" applyFont="1" applyFill="1" applyAlignment="1">
      <alignment horizontal="center" vertical="center"/>
    </xf>
    <xf numFmtId="0" fontId="53" fillId="2" borderId="0" xfId="0" applyFont="1" applyFill="1" applyAlignment="1">
      <alignment vertical="center"/>
    </xf>
    <xf numFmtId="0" fontId="43" fillId="2" borderId="0" xfId="0" applyFont="1" applyFill="1" applyAlignment="1">
      <alignment vertical="center"/>
    </xf>
    <xf numFmtId="0" fontId="51" fillId="2" borderId="0" xfId="0" applyFont="1" applyFill="1" applyAlignment="1">
      <alignment horizontal="left"/>
    </xf>
    <xf numFmtId="0" fontId="51" fillId="2" borderId="0" xfId="0" applyFont="1" applyFill="1"/>
    <xf numFmtId="0" fontId="44" fillId="2" borderId="0" xfId="0" applyFont="1" applyFill="1" applyAlignment="1">
      <alignment horizontal="center" vertical="center"/>
    </xf>
    <xf numFmtId="0" fontId="39" fillId="2" borderId="0" xfId="0" applyFont="1" applyFill="1" applyAlignment="1">
      <alignment vertical="top"/>
    </xf>
    <xf numFmtId="0" fontId="60" fillId="2" borderId="0" xfId="0" applyFont="1" applyFill="1" applyAlignment="1">
      <alignment vertical="top"/>
    </xf>
    <xf numFmtId="0" fontId="53" fillId="2" borderId="0" xfId="0" applyFont="1" applyFill="1" applyAlignment="1">
      <alignment horizontal="left"/>
    </xf>
    <xf numFmtId="180" fontId="48" fillId="28" borderId="34" xfId="70" applyNumberFormat="1" applyFont="1" applyFill="1" applyBorder="1" applyAlignment="1" applyProtection="1">
      <alignment horizontal="center"/>
      <protection locked="0"/>
    </xf>
    <xf numFmtId="0" fontId="56" fillId="2" borderId="0" xfId="0" applyFont="1" applyFill="1" applyAlignment="1">
      <alignment horizontal="center"/>
    </xf>
    <xf numFmtId="0" fontId="36" fillId="2" borderId="0" xfId="0" applyFont="1" applyFill="1" applyAlignment="1">
      <alignment horizontal="center" wrapText="1"/>
    </xf>
    <xf numFmtId="0" fontId="10" fillId="2" borderId="0" xfId="0" applyFont="1" applyFill="1" applyAlignment="1">
      <alignment horizontal="left"/>
    </xf>
    <xf numFmtId="0" fontId="0" fillId="2" borderId="0" xfId="0" applyFill="1" applyAlignment="1">
      <alignment vertical="top"/>
    </xf>
    <xf numFmtId="0" fontId="53" fillId="2" borderId="0" xfId="0" applyFont="1" applyFill="1" applyAlignment="1">
      <alignment vertical="top"/>
    </xf>
    <xf numFmtId="0" fontId="36" fillId="2" borderId="0" xfId="0" applyFont="1" applyFill="1" applyAlignment="1">
      <alignment horizontal="center" vertical="top"/>
    </xf>
    <xf numFmtId="0" fontId="62" fillId="2" borderId="0" xfId="0" applyFont="1" applyFill="1" applyAlignment="1">
      <alignment vertical="center"/>
    </xf>
    <xf numFmtId="0" fontId="14" fillId="2" borderId="0" xfId="0" applyFont="1" applyFill="1" applyAlignment="1">
      <alignment vertical="center"/>
    </xf>
    <xf numFmtId="0" fontId="63" fillId="2" borderId="0" xfId="0" applyFont="1" applyFill="1" applyAlignment="1">
      <alignment horizontal="center" wrapText="1"/>
    </xf>
    <xf numFmtId="0" fontId="63" fillId="2" borderId="0" xfId="0" applyFont="1" applyFill="1" applyAlignment="1">
      <alignment horizontal="center"/>
    </xf>
    <xf numFmtId="0" fontId="63" fillId="2" borderId="0" xfId="0" applyFont="1" applyFill="1" applyAlignment="1">
      <alignment horizontal="center" vertical="center"/>
    </xf>
    <xf numFmtId="0" fontId="64" fillId="2" borderId="0" xfId="0" applyFont="1" applyFill="1"/>
    <xf numFmtId="0" fontId="64" fillId="2" borderId="0" xfId="0" applyFont="1" applyFill="1" applyAlignment="1">
      <alignment horizontal="center"/>
    </xf>
    <xf numFmtId="0" fontId="55" fillId="26" borderId="48" xfId="0" applyFont="1" applyFill="1" applyBorder="1" applyAlignment="1">
      <alignment horizontal="center" vertical="center"/>
    </xf>
    <xf numFmtId="0" fontId="11" fillId="2" borderId="0" xfId="0" applyFont="1" applyFill="1" applyAlignment="1">
      <alignment horizontal="left" vertical="center" wrapText="1"/>
    </xf>
    <xf numFmtId="0" fontId="62" fillId="2" borderId="0" xfId="0" applyFont="1" applyFill="1"/>
    <xf numFmtId="0" fontId="7" fillId="2" borderId="0" xfId="0" applyFont="1" applyFill="1"/>
    <xf numFmtId="0" fontId="212" fillId="2" borderId="0" xfId="0" applyFont="1" applyFill="1"/>
    <xf numFmtId="180" fontId="48" fillId="2" borderId="34" xfId="70" applyNumberFormat="1" applyFont="1" applyFill="1" applyBorder="1" applyAlignment="1" applyProtection="1">
      <alignment horizontal="center"/>
      <protection locked="0"/>
    </xf>
    <xf numFmtId="0" fontId="51" fillId="2" borderId="0" xfId="0" applyFont="1" applyFill="1" applyAlignment="1">
      <alignment horizontal="center" vertical="center"/>
    </xf>
    <xf numFmtId="0" fontId="44" fillId="2" borderId="0" xfId="0" applyFont="1" applyFill="1" applyAlignment="1">
      <alignment horizontal="center"/>
    </xf>
    <xf numFmtId="180" fontId="48" fillId="28" borderId="44" xfId="70" applyNumberFormat="1" applyFont="1" applyFill="1" applyBorder="1" applyAlignment="1" applyProtection="1">
      <alignment horizontal="center"/>
      <protection locked="0"/>
    </xf>
    <xf numFmtId="180" fontId="48" fillId="2" borderId="0" xfId="70" applyNumberFormat="1" applyFont="1" applyFill="1" applyBorder="1" applyAlignment="1" applyProtection="1">
      <alignment horizontal="center"/>
      <protection locked="0"/>
    </xf>
    <xf numFmtId="180" fontId="48" fillId="2" borderId="88" xfId="70" applyNumberFormat="1" applyFont="1" applyFill="1" applyBorder="1" applyAlignment="1" applyProtection="1">
      <alignment horizontal="center"/>
      <protection locked="0"/>
    </xf>
    <xf numFmtId="180" fontId="48" fillId="2" borderId="4" xfId="70" applyNumberFormat="1" applyFont="1" applyFill="1" applyBorder="1" applyAlignment="1" applyProtection="1">
      <alignment horizontal="center"/>
      <protection locked="0"/>
    </xf>
    <xf numFmtId="180" fontId="48" fillId="2" borderId="5" xfId="70" applyNumberFormat="1" applyFont="1" applyFill="1" applyBorder="1" applyAlignment="1" applyProtection="1">
      <alignment horizontal="center"/>
      <protection locked="0"/>
    </xf>
    <xf numFmtId="0" fontId="10" fillId="2" borderId="0" xfId="0" applyFont="1" applyFill="1" applyAlignment="1">
      <alignment vertical="center"/>
    </xf>
    <xf numFmtId="0" fontId="56" fillId="2" borderId="0" xfId="0" applyFont="1" applyFill="1" applyAlignment="1">
      <alignment horizontal="center" vertical="center"/>
    </xf>
    <xf numFmtId="180" fontId="48" fillId="2" borderId="0" xfId="70" applyNumberFormat="1" applyFont="1" applyFill="1" applyBorder="1" applyAlignment="1" applyProtection="1">
      <alignment horizontal="center" vertical="center"/>
      <protection locked="0"/>
    </xf>
    <xf numFmtId="180" fontId="48" fillId="2" borderId="5" xfId="70" applyNumberFormat="1" applyFont="1" applyFill="1" applyBorder="1" applyAlignment="1" applyProtection="1">
      <alignment horizontal="center" vertical="center"/>
      <protection locked="0"/>
    </xf>
    <xf numFmtId="0" fontId="4" fillId="2" borderId="0" xfId="0" applyFont="1" applyFill="1" applyAlignment="1">
      <alignment wrapText="1"/>
    </xf>
    <xf numFmtId="0" fontId="47" fillId="2" borderId="0" xfId="0" applyFont="1" applyFill="1" applyAlignment="1">
      <alignment horizontal="left" vertical="center"/>
    </xf>
    <xf numFmtId="178" fontId="54" fillId="28" borderId="27" xfId="40" applyNumberFormat="1" applyFont="1" applyFill="1" applyBorder="1" applyAlignment="1">
      <alignment horizontal="left" vertical="center"/>
    </xf>
    <xf numFmtId="178" fontId="54" fillId="2" borderId="27" xfId="40" applyNumberFormat="1" applyFont="1" applyFill="1" applyBorder="1" applyAlignment="1">
      <alignment horizontal="left" vertical="center"/>
    </xf>
    <xf numFmtId="178" fontId="54" fillId="2" borderId="0" xfId="40" applyNumberFormat="1" applyFont="1" applyFill="1" applyBorder="1" applyAlignment="1">
      <alignment horizontal="left" vertical="top"/>
    </xf>
    <xf numFmtId="0" fontId="45" fillId="2" borderId="0" xfId="0" applyFont="1" applyFill="1"/>
    <xf numFmtId="0" fontId="15" fillId="2" borderId="0" xfId="0" applyFont="1" applyFill="1"/>
    <xf numFmtId="0" fontId="49" fillId="2" borderId="0" xfId="0" applyFont="1" applyFill="1" applyAlignment="1">
      <alignment horizontal="center"/>
    </xf>
    <xf numFmtId="175" fontId="48" fillId="2" borderId="0" xfId="0" applyNumberFormat="1" applyFont="1" applyFill="1"/>
    <xf numFmtId="0" fontId="48" fillId="2" borderId="0" xfId="0" applyFont="1" applyFill="1" applyAlignment="1">
      <alignment horizontal="center"/>
    </xf>
    <xf numFmtId="0" fontId="51" fillId="2" borderId="0" xfId="0" applyFont="1" applyFill="1" applyAlignment="1">
      <alignment wrapText="1"/>
    </xf>
    <xf numFmtId="0" fontId="35" fillId="2" borderId="0" xfId="0" applyFont="1" applyFill="1"/>
    <xf numFmtId="176" fontId="42" fillId="28" borderId="0" xfId="0" applyNumberFormat="1" applyFont="1" applyFill="1" applyAlignment="1" applyProtection="1">
      <alignment horizontal="center" vertical="center"/>
      <protection locked="0"/>
    </xf>
    <xf numFmtId="0" fontId="51" fillId="2" borderId="0" xfId="0" applyFont="1" applyFill="1" applyAlignment="1">
      <alignment horizontal="left" wrapText="1"/>
    </xf>
    <xf numFmtId="0" fontId="45" fillId="2" borderId="0" xfId="0" applyFont="1" applyFill="1" applyAlignment="1">
      <alignment horizontal="left" vertical="top"/>
    </xf>
    <xf numFmtId="178" fontId="54" fillId="90" borderId="27" xfId="40" applyNumberFormat="1" applyFont="1" applyFill="1" applyBorder="1" applyAlignment="1">
      <alignment horizontal="left" vertical="center"/>
    </xf>
    <xf numFmtId="0" fontId="16" fillId="2" borderId="0" xfId="0" applyFont="1" applyFill="1" applyAlignment="1">
      <alignment vertical="center"/>
    </xf>
    <xf numFmtId="0" fontId="5" fillId="2" borderId="0" xfId="0" applyFont="1" applyFill="1" applyAlignment="1">
      <alignment vertical="top"/>
    </xf>
    <xf numFmtId="0" fontId="94" fillId="2" borderId="0" xfId="0" applyFont="1" applyFill="1" applyAlignment="1">
      <alignment wrapText="1"/>
    </xf>
    <xf numFmtId="0" fontId="218" fillId="2" borderId="0" xfId="0" applyFont="1" applyFill="1" applyAlignment="1">
      <alignment vertical="center"/>
    </xf>
    <xf numFmtId="0" fontId="44" fillId="2" borderId="0" xfId="0" applyFont="1" applyFill="1" applyAlignment="1">
      <alignment vertical="center"/>
    </xf>
    <xf numFmtId="0" fontId="40" fillId="2" borderId="0" xfId="0" applyFont="1" applyFill="1" applyAlignment="1">
      <alignment vertical="center"/>
    </xf>
    <xf numFmtId="0" fontId="57" fillId="2" borderId="115" xfId="70" applyNumberFormat="1" applyFont="1" applyFill="1" applyBorder="1" applyAlignment="1" applyProtection="1">
      <alignment horizontal="center" vertical="center"/>
      <protection locked="0"/>
    </xf>
    <xf numFmtId="0" fontId="57" fillId="2" borderId="116" xfId="70" applyNumberFormat="1" applyFont="1" applyFill="1" applyBorder="1" applyAlignment="1" applyProtection="1">
      <alignment horizontal="center" vertical="center"/>
      <protection locked="0"/>
    </xf>
    <xf numFmtId="0" fontId="47" fillId="2" borderId="0" xfId="0" applyFont="1" applyFill="1" applyAlignment="1">
      <alignment horizontal="left"/>
    </xf>
    <xf numFmtId="0" fontId="50" fillId="2" borderId="0" xfId="0" applyFont="1" applyFill="1" applyAlignment="1">
      <alignment horizontal="left" vertical="center"/>
    </xf>
    <xf numFmtId="0" fontId="47" fillId="2" borderId="0" xfId="0" applyFont="1" applyFill="1" applyAlignment="1">
      <alignment horizontal="left" vertical="top"/>
    </xf>
    <xf numFmtId="0" fontId="47" fillId="2" borderId="0" xfId="0" applyFont="1" applyFill="1" applyAlignment="1">
      <alignment vertical="center"/>
    </xf>
    <xf numFmtId="0" fontId="6" fillId="2" borderId="0" xfId="0" applyFont="1" applyFill="1" applyAlignment="1">
      <alignment horizontal="left"/>
    </xf>
    <xf numFmtId="0" fontId="51" fillId="2" borderId="0" xfId="0" applyFont="1" applyFill="1" applyAlignment="1">
      <alignment horizontal="center"/>
    </xf>
    <xf numFmtId="0" fontId="48" fillId="2" borderId="0" xfId="0" applyFont="1" applyFill="1" applyAlignment="1">
      <alignment wrapText="1"/>
    </xf>
    <xf numFmtId="0" fontId="51" fillId="2" borderId="0" xfId="0" applyFont="1" applyFill="1" applyAlignment="1">
      <alignment horizontal="left" vertical="center"/>
    </xf>
    <xf numFmtId="0" fontId="51" fillId="2" borderId="0" xfId="0" applyFont="1" applyFill="1" applyAlignment="1">
      <alignment horizontal="left" vertical="center" wrapText="1"/>
    </xf>
    <xf numFmtId="178" fontId="215" fillId="28" borderId="27" xfId="40" applyNumberFormat="1" applyFont="1" applyFill="1" applyBorder="1" applyAlignment="1">
      <alignment horizontal="left" vertical="center"/>
    </xf>
    <xf numFmtId="0" fontId="51" fillId="2" borderId="11" xfId="0" applyFont="1" applyFill="1" applyBorder="1" applyAlignment="1">
      <alignment horizontal="left" vertical="center" wrapText="1"/>
    </xf>
    <xf numFmtId="178" fontId="215" fillId="90" borderId="27" xfId="40" applyNumberFormat="1" applyFont="1" applyFill="1" applyBorder="1" applyAlignment="1">
      <alignment horizontal="left" vertical="center"/>
    </xf>
    <xf numFmtId="178" fontId="215" fillId="2" borderId="27" xfId="40" applyNumberFormat="1" applyFont="1" applyFill="1" applyBorder="1" applyAlignment="1">
      <alignment horizontal="left" vertical="center"/>
    </xf>
    <xf numFmtId="0" fontId="53" fillId="2" borderId="0" xfId="0" applyFont="1" applyFill="1" applyAlignment="1">
      <alignment horizontal="center"/>
    </xf>
    <xf numFmtId="287" fontId="219" fillId="2" borderId="27" xfId="70" applyNumberFormat="1" applyFont="1" applyFill="1" applyBorder="1" applyAlignment="1">
      <alignment horizontal="left" vertical="center"/>
    </xf>
    <xf numFmtId="169" fontId="215" fillId="28" borderId="27" xfId="70" applyFont="1" applyFill="1" applyBorder="1" applyAlignment="1">
      <alignment horizontal="left" vertical="center"/>
    </xf>
    <xf numFmtId="174" fontId="216" fillId="26" borderId="117" xfId="6" applyNumberFormat="1" applyFont="1" applyFill="1" applyBorder="1" applyAlignment="1">
      <alignment horizontal="center" vertical="center" wrapText="1"/>
    </xf>
    <xf numFmtId="174" fontId="216" fillId="26" borderId="102" xfId="6" applyNumberFormat="1" applyFont="1" applyFill="1" applyBorder="1" applyAlignment="1">
      <alignment horizontal="center" vertical="center" wrapText="1"/>
    </xf>
    <xf numFmtId="174" fontId="216" fillId="26" borderId="109" xfId="6" applyNumberFormat="1" applyFont="1" applyFill="1" applyBorder="1" applyAlignment="1">
      <alignment horizontal="center" vertical="center" wrapText="1"/>
    </xf>
    <xf numFmtId="0" fontId="220" fillId="2" borderId="0" xfId="0" applyFont="1" applyFill="1"/>
    <xf numFmtId="0" fontId="220" fillId="2" borderId="8" xfId="0" applyFont="1" applyFill="1" applyBorder="1"/>
    <xf numFmtId="175" fontId="94" fillId="2" borderId="12" xfId="0" applyNumberFormat="1" applyFont="1" applyFill="1" applyBorder="1" applyAlignment="1">
      <alignment horizontal="center"/>
    </xf>
    <xf numFmtId="175" fontId="94" fillId="2" borderId="7" xfId="0" applyNumberFormat="1" applyFont="1" applyFill="1" applyBorder="1" applyAlignment="1">
      <alignment horizontal="center"/>
    </xf>
    <xf numFmtId="175" fontId="94" fillId="2" borderId="37" xfId="0" applyNumberFormat="1" applyFont="1" applyFill="1" applyBorder="1" applyAlignment="1">
      <alignment horizontal="center"/>
    </xf>
    <xf numFmtId="175" fontId="94" fillId="2" borderId="8" xfId="0" applyNumberFormat="1" applyFont="1" applyFill="1" applyBorder="1" applyAlignment="1">
      <alignment horizontal="center"/>
    </xf>
    <xf numFmtId="175" fontId="94" fillId="2" borderId="5" xfId="0" applyNumberFormat="1" applyFont="1" applyFill="1" applyBorder="1" applyAlignment="1">
      <alignment horizontal="center"/>
    </xf>
    <xf numFmtId="175" fontId="47" fillId="2" borderId="8" xfId="0" applyNumberFormat="1" applyFont="1" applyFill="1" applyBorder="1" applyAlignment="1">
      <alignment horizontal="center"/>
    </xf>
    <xf numFmtId="8" fontId="221" fillId="2" borderId="0" xfId="0" applyNumberFormat="1" applyFont="1" applyFill="1" applyAlignment="1">
      <alignment horizontal="center"/>
    </xf>
    <xf numFmtId="0" fontId="222" fillId="2" borderId="0" xfId="0" applyFont="1" applyFill="1"/>
    <xf numFmtId="8" fontId="222" fillId="2" borderId="0" xfId="0" applyNumberFormat="1" applyFont="1" applyFill="1" applyAlignment="1">
      <alignment horizontal="center"/>
    </xf>
    <xf numFmtId="175" fontId="94" fillId="2" borderId="94" xfId="0" applyNumberFormat="1" applyFont="1" applyFill="1" applyBorder="1" applyAlignment="1">
      <alignment horizontal="center"/>
    </xf>
    <xf numFmtId="175" fontId="94" fillId="2" borderId="102" xfId="0" applyNumberFormat="1" applyFont="1" applyFill="1" applyBorder="1" applyAlignment="1">
      <alignment horizontal="center"/>
    </xf>
    <xf numFmtId="8" fontId="94" fillId="2" borderId="95" xfId="0" applyNumberFormat="1" applyFont="1" applyFill="1" applyBorder="1" applyAlignment="1">
      <alignment horizontal="center"/>
    </xf>
    <xf numFmtId="8" fontId="94" fillId="2" borderId="96" xfId="0" applyNumberFormat="1" applyFont="1" applyFill="1" applyBorder="1" applyAlignment="1">
      <alignment horizontal="center"/>
    </xf>
    <xf numFmtId="8" fontId="16" fillId="2" borderId="0" xfId="0" applyNumberFormat="1" applyFont="1" applyFill="1" applyAlignment="1">
      <alignment horizontal="center"/>
    </xf>
    <xf numFmtId="177" fontId="16" fillId="2" borderId="0" xfId="0" applyNumberFormat="1" applyFont="1" applyFill="1"/>
    <xf numFmtId="175" fontId="94" fillId="2" borderId="88" xfId="0" applyNumberFormat="1" applyFont="1" applyFill="1" applyBorder="1" applyAlignment="1">
      <alignment horizontal="center"/>
    </xf>
    <xf numFmtId="175" fontId="94" fillId="2" borderId="0" xfId="0" applyNumberFormat="1" applyFont="1" applyFill="1" applyAlignment="1">
      <alignment horizontal="center"/>
    </xf>
    <xf numFmtId="8" fontId="94" fillId="2" borderId="0" xfId="0" applyNumberFormat="1" applyFont="1" applyFill="1" applyAlignment="1">
      <alignment horizontal="center"/>
    </xf>
    <xf numFmtId="8" fontId="94" fillId="2" borderId="11" xfId="0" applyNumberFormat="1" applyFont="1" applyFill="1" applyBorder="1" applyAlignment="1">
      <alignment horizontal="center"/>
    </xf>
    <xf numFmtId="8" fontId="16" fillId="2" borderId="0" xfId="0" applyNumberFormat="1" applyFont="1" applyFill="1"/>
    <xf numFmtId="8" fontId="220" fillId="2" borderId="0" xfId="0" applyNumberFormat="1" applyFont="1" applyFill="1" applyAlignment="1">
      <alignment horizontal="center"/>
    </xf>
    <xf numFmtId="8" fontId="94" fillId="28" borderId="34" xfId="0" applyNumberFormat="1" applyFont="1" applyFill="1" applyBorder="1" applyAlignment="1">
      <alignment horizontal="center"/>
    </xf>
    <xf numFmtId="8" fontId="94" fillId="28" borderId="119" xfId="0" applyNumberFormat="1" applyFont="1" applyFill="1" applyBorder="1" applyAlignment="1">
      <alignment horizontal="center"/>
    </xf>
    <xf numFmtId="8" fontId="94" fillId="28" borderId="44" xfId="0" applyNumberFormat="1" applyFont="1" applyFill="1" applyBorder="1" applyAlignment="1">
      <alignment horizontal="center"/>
    </xf>
    <xf numFmtId="8" fontId="51" fillId="2" borderId="0" xfId="0" applyNumberFormat="1" applyFont="1" applyFill="1" applyAlignment="1">
      <alignment horizontal="center"/>
    </xf>
    <xf numFmtId="0" fontId="223" fillId="2" borderId="0" xfId="0" applyFont="1" applyFill="1" applyAlignment="1">
      <alignment wrapText="1"/>
    </xf>
    <xf numFmtId="0" fontId="223" fillId="2" borderId="0" xfId="0" applyFont="1" applyFill="1"/>
    <xf numFmtId="0" fontId="16" fillId="2" borderId="0" xfId="0" applyFont="1" applyFill="1" applyAlignment="1">
      <alignment wrapText="1"/>
    </xf>
    <xf numFmtId="174" fontId="94" fillId="88" borderId="0" xfId="0" applyNumberFormat="1" applyFont="1" applyFill="1" applyAlignment="1">
      <alignment horizontal="center" vertical="center" wrapText="1"/>
    </xf>
    <xf numFmtId="0" fontId="51" fillId="0" borderId="33" xfId="0" applyFont="1" applyBorder="1" applyAlignment="1">
      <alignment horizontal="center"/>
    </xf>
    <xf numFmtId="0" fontId="51" fillId="0" borderId="1" xfId="0" applyFont="1" applyBorder="1" applyAlignment="1">
      <alignment horizontal="center"/>
    </xf>
    <xf numFmtId="0" fontId="51" fillId="2" borderId="132" xfId="0" applyFont="1" applyFill="1" applyBorder="1" applyAlignment="1">
      <alignment vertical="center"/>
    </xf>
    <xf numFmtId="0" fontId="16" fillId="2" borderId="0" xfId="0" applyFont="1" applyFill="1" applyAlignment="1">
      <alignment horizontal="left"/>
    </xf>
    <xf numFmtId="0" fontId="51" fillId="2" borderId="0" xfId="0" applyFont="1" applyFill="1" applyAlignment="1">
      <alignment vertical="center" wrapText="1"/>
    </xf>
    <xf numFmtId="0" fontId="16" fillId="2" borderId="0" xfId="0" applyFont="1" applyFill="1" applyAlignment="1">
      <alignment horizontal="left" vertical="center"/>
    </xf>
    <xf numFmtId="0" fontId="51" fillId="2" borderId="0" xfId="0" applyFont="1" applyFill="1" applyAlignment="1">
      <alignment vertical="center"/>
    </xf>
    <xf numFmtId="0" fontId="226" fillId="2" borderId="0" xfId="0" applyFont="1" applyFill="1" applyAlignment="1">
      <alignment horizontal="center" wrapText="1"/>
    </xf>
    <xf numFmtId="0" fontId="227" fillId="2" borderId="0" xfId="0" applyFont="1" applyFill="1" applyAlignment="1">
      <alignment horizontal="center" wrapText="1"/>
    </xf>
    <xf numFmtId="0" fontId="225" fillId="2" borderId="0" xfId="0" applyFont="1" applyFill="1" applyAlignment="1">
      <alignment vertical="top"/>
    </xf>
    <xf numFmtId="0" fontId="47" fillId="2" borderId="0" xfId="0" applyFont="1" applyFill="1"/>
    <xf numFmtId="0" fontId="47" fillId="2" borderId="0" xfId="0" applyFont="1" applyFill="1" applyAlignment="1">
      <alignment vertical="top"/>
    </xf>
    <xf numFmtId="0" fontId="228" fillId="2" borderId="0" xfId="73" applyFont="1" applyFill="1"/>
    <xf numFmtId="0" fontId="229" fillId="2" borderId="0" xfId="0" applyFont="1" applyFill="1" applyAlignment="1">
      <alignment horizontal="left"/>
    </xf>
    <xf numFmtId="0" fontId="229" fillId="2" borderId="0" xfId="0" applyFont="1" applyFill="1" applyAlignment="1">
      <alignment horizontal="left" vertical="center"/>
    </xf>
    <xf numFmtId="0" fontId="6" fillId="2" borderId="0" xfId="0" applyFont="1" applyFill="1" applyAlignment="1">
      <alignment vertical="center"/>
    </xf>
    <xf numFmtId="0" fontId="44" fillId="2" borderId="0" xfId="0" applyFont="1" applyFill="1" applyAlignment="1">
      <alignment horizontal="left" vertical="center"/>
    </xf>
    <xf numFmtId="287" fontId="219" fillId="2" borderId="122" xfId="70" applyNumberFormat="1" applyFont="1" applyFill="1" applyBorder="1" applyAlignment="1">
      <alignment horizontal="left" vertical="center"/>
    </xf>
    <xf numFmtId="178" fontId="215" fillId="28" borderId="88" xfId="40" applyNumberFormat="1" applyFont="1" applyFill="1" applyBorder="1" applyAlignment="1">
      <alignment vertical="center"/>
    </xf>
    <xf numFmtId="3" fontId="51" fillId="2" borderId="33" xfId="0" applyNumberFormat="1" applyFont="1" applyFill="1" applyBorder="1" applyAlignment="1">
      <alignment horizontal="center"/>
    </xf>
    <xf numFmtId="0" fontId="44" fillId="0" borderId="109" xfId="0" applyFont="1" applyBorder="1" applyAlignment="1">
      <alignment horizontal="center"/>
    </xf>
    <xf numFmtId="0" fontId="16" fillId="2" borderId="109" xfId="0" applyFont="1" applyFill="1" applyBorder="1" applyAlignment="1">
      <alignment horizontal="center"/>
    </xf>
    <xf numFmtId="174" fontId="216" fillId="88" borderId="0" xfId="0" applyNumberFormat="1" applyFont="1" applyFill="1" applyAlignment="1">
      <alignment horizontal="center" vertical="center" wrapText="1"/>
    </xf>
    <xf numFmtId="3" fontId="51" fillId="2" borderId="0" xfId="0" applyNumberFormat="1" applyFont="1" applyFill="1" applyAlignment="1">
      <alignment horizontal="center"/>
    </xf>
    <xf numFmtId="169" fontId="51" fillId="2" borderId="0" xfId="70" applyFont="1" applyFill="1"/>
    <xf numFmtId="0" fontId="51" fillId="2" borderId="109" xfId="0" applyFont="1" applyFill="1" applyBorder="1" applyAlignment="1">
      <alignment horizontal="center"/>
    </xf>
    <xf numFmtId="169" fontId="47" fillId="2" borderId="0" xfId="70" applyFont="1" applyFill="1"/>
    <xf numFmtId="175" fontId="6" fillId="2" borderId="0" xfId="0" applyNumberFormat="1" applyFont="1" applyFill="1"/>
    <xf numFmtId="174" fontId="55" fillId="26" borderId="48" xfId="6" applyNumberFormat="1" applyFont="1" applyFill="1" applyBorder="1" applyAlignment="1">
      <alignment horizontal="center" vertical="center" wrapText="1"/>
    </xf>
    <xf numFmtId="174" fontId="55" fillId="26" borderId="33" xfId="6" applyNumberFormat="1" applyFont="1" applyFill="1" applyBorder="1" applyAlignment="1">
      <alignment horizontal="center" vertical="center" wrapText="1"/>
    </xf>
    <xf numFmtId="174" fontId="55" fillId="2" borderId="0" xfId="6" applyNumberFormat="1" applyFont="1" applyFill="1" applyAlignment="1">
      <alignment horizontal="center" vertical="center" wrapText="1"/>
    </xf>
    <xf numFmtId="174" fontId="55" fillId="26" borderId="12" xfId="6" applyNumberFormat="1" applyFont="1" applyFill="1" applyBorder="1" applyAlignment="1">
      <alignment horizontal="center" vertical="center" wrapText="1"/>
    </xf>
    <xf numFmtId="10" fontId="44" fillId="2" borderId="12" xfId="0" applyNumberFormat="1" applyFont="1" applyFill="1" applyBorder="1" applyAlignment="1" applyProtection="1">
      <alignment horizontal="center"/>
      <protection locked="0"/>
    </xf>
    <xf numFmtId="10" fontId="44" fillId="2" borderId="0" xfId="0" applyNumberFormat="1" applyFont="1" applyFill="1" applyAlignment="1">
      <alignment horizontal="center"/>
    </xf>
    <xf numFmtId="17" fontId="44" fillId="0" borderId="7" xfId="0" applyNumberFormat="1" applyFont="1" applyBorder="1" applyAlignment="1">
      <alignment horizontal="center"/>
    </xf>
    <xf numFmtId="1" fontId="44" fillId="0" borderId="7" xfId="0" applyNumberFormat="1" applyFont="1" applyBorder="1" applyAlignment="1">
      <alignment horizontal="center"/>
    </xf>
    <xf numFmtId="0" fontId="44" fillId="0" borderId="7" xfId="0" applyFont="1" applyBorder="1" applyAlignment="1">
      <alignment horizontal="center"/>
    </xf>
    <xf numFmtId="10" fontId="48" fillId="0" borderId="7" xfId="0" applyNumberFormat="1" applyFont="1" applyBorder="1" applyAlignment="1">
      <alignment horizontal="center"/>
    </xf>
    <xf numFmtId="173" fontId="48" fillId="0" borderId="6" xfId="70" applyNumberFormat="1" applyFont="1" applyFill="1" applyBorder="1"/>
    <xf numFmtId="173" fontId="48" fillId="0" borderId="7" xfId="70" applyNumberFormat="1" applyFont="1" applyFill="1" applyBorder="1"/>
    <xf numFmtId="10" fontId="44" fillId="2" borderId="6" xfId="0" applyNumberFormat="1" applyFont="1" applyFill="1" applyBorder="1" applyAlignment="1" applyProtection="1">
      <alignment horizontal="center"/>
      <protection locked="0"/>
    </xf>
    <xf numFmtId="17" fontId="44" fillId="2" borderId="7" xfId="0" applyNumberFormat="1" applyFont="1" applyFill="1" applyBorder="1" applyAlignment="1">
      <alignment horizontal="center"/>
    </xf>
    <xf numFmtId="0" fontId="44" fillId="2" borderId="7" xfId="0" applyFont="1" applyFill="1" applyBorder="1" applyAlignment="1">
      <alignment horizontal="center"/>
    </xf>
    <xf numFmtId="17" fontId="45" fillId="2" borderId="13" xfId="0" applyNumberFormat="1" applyFont="1" applyFill="1" applyBorder="1"/>
    <xf numFmtId="0" fontId="45" fillId="2" borderId="13" xfId="0" applyFont="1" applyFill="1" applyBorder="1"/>
    <xf numFmtId="10" fontId="11" fillId="2" borderId="13" xfId="0" applyNumberFormat="1" applyFont="1" applyFill="1" applyBorder="1"/>
    <xf numFmtId="173" fontId="45" fillId="2" borderId="13" xfId="0" applyNumberFormat="1" applyFont="1" applyFill="1" applyBorder="1"/>
    <xf numFmtId="17" fontId="44" fillId="28" borderId="6" xfId="0" applyNumberFormat="1" applyFont="1" applyFill="1" applyBorder="1"/>
    <xf numFmtId="0" fontId="44" fillId="28" borderId="6" xfId="0" applyFont="1" applyFill="1" applyBorder="1"/>
    <xf numFmtId="10" fontId="48" fillId="28" borderId="6" xfId="0" applyNumberFormat="1" applyFont="1" applyFill="1" applyBorder="1"/>
    <xf numFmtId="173" fontId="44" fillId="28" borderId="6" xfId="0" applyNumberFormat="1" applyFont="1" applyFill="1" applyBorder="1" applyProtection="1">
      <protection locked="0"/>
    </xf>
    <xf numFmtId="173" fontId="48" fillId="28" borderId="6" xfId="70" applyNumberFormat="1" applyFont="1" applyFill="1" applyBorder="1" applyProtection="1"/>
    <xf numFmtId="17" fontId="52" fillId="2" borderId="6" xfId="0" applyNumberFormat="1" applyFont="1" applyFill="1" applyBorder="1"/>
    <xf numFmtId="0" fontId="52" fillId="2" borderId="6" xfId="0" applyFont="1" applyFill="1" applyBorder="1"/>
    <xf numFmtId="10" fontId="11" fillId="2" borderId="6" xfId="0" applyNumberFormat="1" applyFont="1" applyFill="1" applyBorder="1"/>
    <xf numFmtId="173" fontId="52" fillId="2" borderId="6" xfId="0" applyNumberFormat="1" applyFont="1" applyFill="1" applyBorder="1"/>
    <xf numFmtId="10" fontId="48" fillId="2" borderId="7" xfId="0" applyNumberFormat="1" applyFont="1" applyFill="1" applyBorder="1" applyAlignment="1">
      <alignment horizontal="center"/>
    </xf>
    <xf numFmtId="173" fontId="48" fillId="2" borderId="6" xfId="70" applyNumberFormat="1" applyFont="1" applyFill="1" applyBorder="1"/>
    <xf numFmtId="173" fontId="48" fillId="2" borderId="7" xfId="70" applyNumberFormat="1" applyFont="1" applyFill="1" applyBorder="1"/>
    <xf numFmtId="10" fontId="48" fillId="2" borderId="7" xfId="0" quotePrefix="1" applyNumberFormat="1" applyFont="1" applyFill="1" applyBorder="1" applyAlignment="1">
      <alignment horizontal="center"/>
    </xf>
    <xf numFmtId="17" fontId="11" fillId="2" borderId="13" xfId="0" applyNumberFormat="1" applyFont="1" applyFill="1" applyBorder="1"/>
    <xf numFmtId="10" fontId="44" fillId="2" borderId="47" xfId="0" applyNumberFormat="1" applyFont="1" applyFill="1" applyBorder="1" applyAlignment="1" applyProtection="1">
      <alignment horizontal="center"/>
      <protection locked="0"/>
    </xf>
    <xf numFmtId="10" fontId="44" fillId="28" borderId="47" xfId="0" applyNumberFormat="1" applyFont="1" applyFill="1" applyBorder="1" applyAlignment="1" applyProtection="1">
      <alignment horizontal="center"/>
      <protection locked="0"/>
    </xf>
    <xf numFmtId="0" fontId="231" fillId="2" borderId="0" xfId="0" applyFont="1" applyFill="1" applyAlignment="1">
      <alignment horizontal="center"/>
    </xf>
    <xf numFmtId="0" fontId="231" fillId="2" borderId="0" xfId="0" applyFont="1" applyFill="1"/>
    <xf numFmtId="0" fontId="6" fillId="2" borderId="0" xfId="0" applyFont="1" applyFill="1" applyAlignment="1">
      <alignment horizontal="center"/>
    </xf>
    <xf numFmtId="10" fontId="48" fillId="28" borderId="7" xfId="0" applyNumberFormat="1" applyFont="1" applyFill="1" applyBorder="1" applyAlignment="1">
      <alignment horizontal="center"/>
    </xf>
    <xf numFmtId="0" fontId="225" fillId="2" borderId="0" xfId="0" applyFont="1" applyFill="1" applyAlignment="1">
      <alignment vertical="center"/>
    </xf>
    <xf numFmtId="287" fontId="219" fillId="2" borderId="123" xfId="70" applyNumberFormat="1" applyFont="1" applyFill="1" applyBorder="1" applyAlignment="1">
      <alignment horizontal="left" vertical="center"/>
    </xf>
    <xf numFmtId="174" fontId="216" fillId="27" borderId="109" xfId="0" applyNumberFormat="1" applyFont="1" applyFill="1" applyBorder="1" applyAlignment="1">
      <alignment horizontal="center" vertical="center" wrapText="1"/>
    </xf>
    <xf numFmtId="174" fontId="55" fillId="27" borderId="109" xfId="0" applyNumberFormat="1" applyFont="1" applyFill="1" applyBorder="1" applyAlignment="1">
      <alignment horizontal="center" vertical="center" wrapText="1"/>
    </xf>
    <xf numFmtId="0" fontId="220" fillId="2" borderId="109" xfId="0" applyFont="1" applyFill="1" applyBorder="1" applyAlignment="1">
      <alignment horizontal="left" vertical="top" wrapText="1"/>
    </xf>
    <xf numFmtId="0" fontId="220" fillId="2" borderId="121" xfId="0" applyFont="1" applyFill="1" applyBorder="1" applyAlignment="1">
      <alignment vertical="top"/>
    </xf>
    <xf numFmtId="0" fontId="16" fillId="2" borderId="137" xfId="0" applyFont="1" applyFill="1" applyBorder="1" applyAlignment="1">
      <alignment vertical="top"/>
    </xf>
    <xf numFmtId="0" fontId="16" fillId="2" borderId="133" xfId="0" applyFont="1" applyFill="1" applyBorder="1" applyAlignment="1">
      <alignment vertical="top"/>
    </xf>
    <xf numFmtId="0" fontId="16" fillId="2" borderId="0" xfId="0" applyFont="1" applyFill="1" applyAlignment="1">
      <alignment vertical="top"/>
    </xf>
    <xf numFmtId="0" fontId="16" fillId="2" borderId="109" xfId="0" applyFont="1" applyFill="1" applyBorder="1" applyAlignment="1">
      <alignment horizontal="left" vertical="top" wrapText="1"/>
    </xf>
    <xf numFmtId="0" fontId="220" fillId="2" borderId="109" xfId="0" applyFont="1" applyFill="1" applyBorder="1" applyAlignment="1">
      <alignment horizontal="center" vertical="center" textRotation="180"/>
    </xf>
    <xf numFmtId="0" fontId="44" fillId="2" borderId="0" xfId="0" applyFont="1" applyFill="1" applyProtection="1">
      <protection locked="0"/>
    </xf>
    <xf numFmtId="0" fontId="44" fillId="2" borderId="0" xfId="0" applyFont="1" applyFill="1" applyAlignment="1" applyProtection="1">
      <alignment wrapText="1"/>
      <protection locked="0"/>
    </xf>
    <xf numFmtId="0" fontId="44" fillId="2" borderId="0" xfId="0" applyFont="1" applyFill="1" applyAlignment="1" applyProtection="1">
      <alignment horizontal="center" vertical="center"/>
      <protection locked="0"/>
    </xf>
    <xf numFmtId="178" fontId="215" fillId="28" borderId="27" xfId="40" applyNumberFormat="1" applyFont="1" applyFill="1" applyBorder="1" applyAlignment="1" applyProtection="1">
      <alignment horizontal="left" vertical="center"/>
      <protection locked="0"/>
    </xf>
    <xf numFmtId="0" fontId="10" fillId="2" borderId="0" xfId="0" applyFont="1" applyFill="1" applyAlignment="1" applyProtection="1">
      <alignment horizontal="left"/>
      <protection locked="0"/>
    </xf>
    <xf numFmtId="0" fontId="49" fillId="2" borderId="0" xfId="0" applyFont="1" applyFill="1" applyAlignment="1" applyProtection="1">
      <alignment horizontal="center"/>
      <protection locked="0"/>
    </xf>
    <xf numFmtId="178" fontId="215" fillId="2" borderId="27" xfId="40" applyNumberFormat="1" applyFont="1" applyFill="1" applyBorder="1" applyAlignment="1" applyProtection="1">
      <alignment horizontal="left" vertical="center"/>
      <protection locked="0"/>
    </xf>
    <xf numFmtId="178" fontId="54" fillId="2" borderId="27" xfId="40" applyNumberFormat="1" applyFont="1" applyFill="1" applyBorder="1" applyAlignment="1" applyProtection="1">
      <alignment horizontal="left" vertical="center"/>
      <protection locked="0"/>
    </xf>
    <xf numFmtId="0" fontId="10" fillId="2" borderId="0" xfId="0" applyFont="1" applyFill="1" applyProtection="1">
      <protection locked="0"/>
    </xf>
    <xf numFmtId="0" fontId="56" fillId="2" borderId="0" xfId="0" applyFont="1" applyFill="1" applyAlignment="1" applyProtection="1">
      <alignment horizontal="center"/>
      <protection locked="0"/>
    </xf>
    <xf numFmtId="0" fontId="51" fillId="2" borderId="0" xfId="0" applyFont="1" applyFill="1" applyProtection="1">
      <protection locked="0"/>
    </xf>
    <xf numFmtId="0" fontId="53" fillId="2" borderId="0" xfId="0" applyFont="1" applyFill="1" applyAlignment="1" applyProtection="1">
      <alignment horizontal="center"/>
      <protection locked="0"/>
    </xf>
    <xf numFmtId="0" fontId="53" fillId="2" borderId="0" xfId="0" applyFont="1" applyFill="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44" fillId="2" borderId="0" xfId="0" applyFont="1" applyFill="1" applyAlignment="1" applyProtection="1">
      <alignment vertical="center"/>
      <protection locked="0"/>
    </xf>
    <xf numFmtId="0" fontId="94" fillId="2" borderId="0" xfId="0" applyFont="1" applyFill="1" applyAlignment="1" applyProtection="1">
      <alignment vertical="center"/>
      <protection locked="0"/>
    </xf>
    <xf numFmtId="0" fontId="47" fillId="2" borderId="0" xfId="0" applyFont="1" applyFill="1" applyAlignment="1" applyProtection="1">
      <alignment horizontal="left" vertical="top"/>
      <protection locked="0"/>
    </xf>
    <xf numFmtId="0" fontId="94" fillId="2" borderId="0" xfId="0" applyFont="1" applyFill="1" applyAlignment="1" applyProtection="1">
      <alignment horizontal="left" vertical="center" wrapText="1"/>
      <protection locked="0"/>
    </xf>
    <xf numFmtId="0" fontId="48" fillId="2" borderId="0" xfId="0" applyFont="1" applyFill="1" applyProtection="1">
      <protection locked="0"/>
    </xf>
    <xf numFmtId="0" fontId="94" fillId="2" borderId="0" xfId="0" applyFont="1" applyFill="1" applyAlignment="1" applyProtection="1">
      <alignment horizontal="left" vertical="top" wrapText="1"/>
      <protection locked="0"/>
    </xf>
    <xf numFmtId="0" fontId="45" fillId="2" borderId="0" xfId="0" applyFont="1" applyFill="1" applyAlignment="1" applyProtection="1">
      <alignment horizontal="left"/>
      <protection locked="0"/>
    </xf>
    <xf numFmtId="0" fontId="94" fillId="2" borderId="0" xfId="0" applyFont="1" applyFill="1" applyAlignment="1" applyProtection="1">
      <alignment vertical="top"/>
      <protection locked="0"/>
    </xf>
    <xf numFmtId="3" fontId="61" fillId="2" borderId="0" xfId="0" applyNumberFormat="1" applyFont="1" applyFill="1" applyAlignment="1" applyProtection="1">
      <alignment horizontal="left" vertical="center"/>
      <protection locked="0"/>
    </xf>
    <xf numFmtId="0" fontId="47" fillId="2" borderId="0" xfId="0" applyFont="1" applyFill="1" applyProtection="1">
      <protection locked="0"/>
    </xf>
    <xf numFmtId="0" fontId="53" fillId="2" borderId="0" xfId="0" applyFont="1" applyFill="1" applyProtection="1">
      <protection locked="0"/>
    </xf>
    <xf numFmtId="0" fontId="37" fillId="2" borderId="0" xfId="0" applyFont="1" applyFill="1" applyProtection="1">
      <protection locked="0"/>
    </xf>
    <xf numFmtId="0" fontId="55" fillId="26" borderId="103" xfId="0" applyFont="1" applyFill="1" applyBorder="1" applyAlignment="1" applyProtection="1">
      <alignment horizontal="center" vertical="center" wrapText="1"/>
      <protection locked="0"/>
    </xf>
    <xf numFmtId="0" fontId="55" fillId="26" borderId="97" xfId="0" applyFont="1" applyFill="1" applyBorder="1" applyAlignment="1" applyProtection="1">
      <alignment horizontal="center" vertical="center" wrapText="1"/>
      <protection locked="0"/>
    </xf>
    <xf numFmtId="0" fontId="55" fillId="26" borderId="45" xfId="0" applyFont="1" applyFill="1" applyBorder="1" applyAlignment="1" applyProtection="1">
      <alignment horizontal="center" vertical="center" wrapText="1"/>
      <protection locked="0"/>
    </xf>
    <xf numFmtId="0" fontId="55" fillId="26" borderId="134" xfId="0" applyFont="1" applyFill="1" applyBorder="1" applyAlignment="1" applyProtection="1">
      <alignment horizontal="center" vertical="center" wrapText="1"/>
      <protection locked="0"/>
    </xf>
    <xf numFmtId="3" fontId="230" fillId="2" borderId="88" xfId="0" applyNumberFormat="1" applyFont="1" applyFill="1" applyBorder="1" applyAlignment="1" applyProtection="1">
      <alignment vertical="center"/>
      <protection locked="0"/>
    </xf>
    <xf numFmtId="3" fontId="52" fillId="2" borderId="0" xfId="0" applyNumberFormat="1" applyFont="1" applyFill="1" applyAlignment="1" applyProtection="1">
      <alignment vertical="center"/>
      <protection locked="0"/>
    </xf>
    <xf numFmtId="3" fontId="52" fillId="2" borderId="0" xfId="0" applyNumberFormat="1" applyFont="1" applyFill="1" applyAlignment="1" applyProtection="1">
      <alignment horizontal="center" vertical="center"/>
      <protection locked="0"/>
    </xf>
    <xf numFmtId="3" fontId="48" fillId="2" borderId="0" xfId="0" applyNumberFormat="1" applyFont="1" applyFill="1" applyAlignment="1" applyProtection="1">
      <alignment horizontal="center" vertical="center"/>
      <protection locked="0"/>
    </xf>
    <xf numFmtId="3" fontId="52" fillId="2" borderId="11" xfId="0" applyNumberFormat="1" applyFont="1" applyFill="1" applyBorder="1" applyAlignment="1" applyProtection="1">
      <alignment horizontal="center" vertical="center"/>
      <protection locked="0"/>
    </xf>
    <xf numFmtId="0" fontId="52" fillId="2" borderId="0" xfId="0" applyFont="1" applyFill="1" applyProtection="1">
      <protection locked="0"/>
    </xf>
    <xf numFmtId="3" fontId="94" fillId="2" borderId="88" xfId="0" applyNumberFormat="1" applyFont="1" applyFill="1" applyBorder="1" applyAlignment="1" applyProtection="1">
      <alignment vertical="center"/>
      <protection locked="0"/>
    </xf>
    <xf numFmtId="3" fontId="48" fillId="28" borderId="34" xfId="0" applyNumberFormat="1" applyFont="1" applyFill="1" applyBorder="1" applyAlignment="1" applyProtection="1">
      <alignment horizontal="center" vertical="center"/>
      <protection locked="0"/>
    </xf>
    <xf numFmtId="9" fontId="44" fillId="28" borderId="11" xfId="72" applyFont="1" applyFill="1" applyBorder="1" applyAlignment="1" applyProtection="1">
      <alignment horizontal="center" vertical="center"/>
      <protection locked="0"/>
    </xf>
    <xf numFmtId="0" fontId="37" fillId="2" borderId="11" xfId="0" applyFont="1" applyFill="1" applyBorder="1" applyAlignment="1" applyProtection="1">
      <alignment horizontal="center" vertical="center"/>
      <protection locked="0"/>
    </xf>
    <xf numFmtId="3" fontId="50" fillId="2" borderId="88" xfId="0" applyNumberFormat="1" applyFont="1" applyFill="1" applyBorder="1" applyAlignment="1" applyProtection="1">
      <alignment vertical="center"/>
      <protection locked="0"/>
    </xf>
    <xf numFmtId="3" fontId="11" fillId="2" borderId="0" xfId="0" applyNumberFormat="1" applyFont="1" applyFill="1" applyAlignment="1" applyProtection="1">
      <alignment vertical="center" wrapText="1"/>
      <protection locked="0"/>
    </xf>
    <xf numFmtId="3" fontId="11" fillId="2" borderId="0" xfId="0" applyNumberFormat="1"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9" fontId="45" fillId="2" borderId="11" xfId="0" applyNumberFormat="1" applyFont="1" applyFill="1" applyBorder="1" applyAlignment="1" applyProtection="1">
      <alignment horizontal="center" vertical="center"/>
      <protection locked="0"/>
    </xf>
    <xf numFmtId="0" fontId="46" fillId="2" borderId="0" xfId="0" applyFont="1" applyFill="1" applyProtection="1">
      <protection locked="0"/>
    </xf>
    <xf numFmtId="3" fontId="48"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wrapText="1"/>
      <protection locked="0"/>
    </xf>
    <xf numFmtId="9" fontId="44" fillId="2" borderId="11" xfId="0" applyNumberFormat="1" applyFont="1" applyFill="1" applyBorder="1" applyAlignment="1" applyProtection="1">
      <alignment horizontal="center" vertical="center"/>
      <protection locked="0"/>
    </xf>
    <xf numFmtId="3" fontId="224" fillId="2" borderId="88" xfId="0" applyNumberFormat="1" applyFont="1" applyFill="1" applyBorder="1" applyAlignment="1" applyProtection="1">
      <alignment vertical="center"/>
      <protection locked="0"/>
    </xf>
    <xf numFmtId="3" fontId="211" fillId="2" borderId="0" xfId="0" applyNumberFormat="1" applyFont="1" applyFill="1" applyAlignment="1" applyProtection="1">
      <alignment vertical="center" wrapText="1"/>
      <protection locked="0"/>
    </xf>
    <xf numFmtId="0" fontId="94" fillId="2" borderId="88" xfId="0" applyFont="1" applyFill="1" applyBorder="1" applyAlignment="1" applyProtection="1">
      <alignment vertical="top"/>
      <protection locked="0"/>
    </xf>
    <xf numFmtId="9" fontId="37" fillId="2" borderId="11" xfId="72" applyFont="1" applyFill="1" applyBorder="1" applyAlignment="1" applyProtection="1">
      <alignment horizontal="center" vertical="center"/>
      <protection locked="0"/>
    </xf>
    <xf numFmtId="0" fontId="48" fillId="2" borderId="0" xfId="0" applyFont="1" applyFill="1" applyAlignment="1" applyProtection="1">
      <alignment vertical="top" wrapText="1"/>
      <protection locked="0"/>
    </xf>
    <xf numFmtId="9" fontId="44" fillId="2" borderId="11" xfId="72" applyFont="1" applyFill="1" applyBorder="1" applyAlignment="1" applyProtection="1">
      <alignment horizontal="center" vertical="center"/>
      <protection locked="0"/>
    </xf>
    <xf numFmtId="0" fontId="94" fillId="2" borderId="88" xfId="0" applyFont="1" applyFill="1" applyBorder="1" applyAlignment="1" applyProtection="1">
      <alignment vertical="top" wrapText="1"/>
      <protection locked="0"/>
    </xf>
    <xf numFmtId="3" fontId="94" fillId="2" borderId="88" xfId="0" applyNumberFormat="1" applyFont="1" applyFill="1" applyBorder="1" applyAlignment="1" applyProtection="1">
      <alignment vertical="center" wrapText="1"/>
      <protection locked="0"/>
    </xf>
    <xf numFmtId="3" fontId="48" fillId="2" borderId="0" xfId="0" applyNumberFormat="1" applyFont="1" applyFill="1" applyAlignment="1" applyProtection="1">
      <alignment horizontal="left" vertical="center"/>
      <protection locked="0"/>
    </xf>
    <xf numFmtId="3" fontId="48" fillId="2" borderId="11" xfId="0" applyNumberFormat="1" applyFont="1" applyFill="1" applyBorder="1" applyAlignment="1" applyProtection="1">
      <alignment horizontal="center" vertical="center" wrapText="1"/>
      <protection locked="0"/>
    </xf>
    <xf numFmtId="3" fontId="213" fillId="2" borderId="0" xfId="0" applyNumberFormat="1" applyFont="1" applyFill="1" applyAlignment="1" applyProtection="1">
      <alignment horizontal="center" vertical="center"/>
      <protection locked="0"/>
    </xf>
    <xf numFmtId="3" fontId="230" fillId="2" borderId="88" xfId="0" applyNumberFormat="1" applyFont="1" applyFill="1" applyBorder="1" applyAlignment="1" applyProtection="1">
      <alignment vertical="center" wrapText="1"/>
      <protection locked="0"/>
    </xf>
    <xf numFmtId="3" fontId="52" fillId="2" borderId="0" xfId="0" applyNumberFormat="1" applyFont="1" applyFill="1" applyAlignment="1" applyProtection="1">
      <alignment vertical="center" wrapText="1"/>
      <protection locked="0"/>
    </xf>
    <xf numFmtId="3" fontId="94" fillId="2" borderId="88" xfId="0" applyNumberFormat="1" applyFont="1" applyFill="1" applyBorder="1" applyAlignment="1" applyProtection="1">
      <alignment horizontal="left" vertical="center" wrapText="1"/>
      <protection locked="0"/>
    </xf>
    <xf numFmtId="3" fontId="94" fillId="2" borderId="88" xfId="0" applyNumberFormat="1" applyFont="1" applyFill="1" applyBorder="1" applyAlignment="1" applyProtection="1">
      <alignment horizontal="center" vertical="center"/>
      <protection locked="0"/>
    </xf>
    <xf numFmtId="3" fontId="50" fillId="2" borderId="88" xfId="0" applyNumberFormat="1" applyFont="1" applyFill="1" applyBorder="1" applyAlignment="1" applyProtection="1">
      <alignment horizontal="center" vertical="center"/>
      <protection locked="0"/>
    </xf>
    <xf numFmtId="3" fontId="94" fillId="2" borderId="88" xfId="0" applyNumberFormat="1" applyFont="1" applyFill="1" applyBorder="1" applyAlignment="1" applyProtection="1">
      <alignment horizontal="left" vertical="center"/>
      <protection locked="0"/>
    </xf>
    <xf numFmtId="3" fontId="48" fillId="2" borderId="5" xfId="0" applyNumberFormat="1" applyFont="1" applyFill="1" applyBorder="1" applyAlignment="1" applyProtection="1">
      <alignment vertical="center" wrapText="1"/>
      <protection locked="0"/>
    </xf>
    <xf numFmtId="3" fontId="48" fillId="2" borderId="5" xfId="0" applyNumberFormat="1" applyFont="1" applyFill="1" applyBorder="1" applyAlignment="1" applyProtection="1">
      <alignment horizontal="center" vertical="center"/>
      <protection locked="0"/>
    </xf>
    <xf numFmtId="3" fontId="47" fillId="2" borderId="40" xfId="0" applyNumberFormat="1" applyFont="1" applyFill="1" applyBorder="1" applyAlignment="1" applyProtection="1">
      <alignment horizontal="left" vertical="center"/>
      <protection locked="0"/>
    </xf>
    <xf numFmtId="3" fontId="45" fillId="2" borderId="34" xfId="0" applyNumberFormat="1" applyFont="1" applyFill="1" applyBorder="1" applyAlignment="1" applyProtection="1">
      <alignment horizontal="center" vertical="center"/>
      <protection locked="0"/>
    </xf>
    <xf numFmtId="3" fontId="45" fillId="2" borderId="39"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center" vertical="center"/>
      <protection locked="0"/>
    </xf>
    <xf numFmtId="3" fontId="47" fillId="2" borderId="3" xfId="0" applyNumberFormat="1" applyFont="1" applyFill="1" applyBorder="1" applyAlignment="1" applyProtection="1">
      <alignment horizontal="left" vertical="center"/>
      <protection locked="0"/>
    </xf>
    <xf numFmtId="3" fontId="45" fillId="2" borderId="44" xfId="0" applyNumberFormat="1" applyFont="1" applyFill="1" applyBorder="1" applyAlignment="1" applyProtection="1">
      <alignment horizontal="center" vertical="center"/>
      <protection locked="0"/>
    </xf>
    <xf numFmtId="3" fontId="11" fillId="2" borderId="0" xfId="0" applyNumberFormat="1" applyFont="1" applyFill="1" applyAlignment="1" applyProtection="1">
      <alignment horizontal="left" vertical="center"/>
      <protection locked="0"/>
    </xf>
    <xf numFmtId="3" fontId="210" fillId="2" borderId="0" xfId="0" applyNumberFormat="1" applyFont="1" applyFill="1" applyAlignment="1" applyProtection="1">
      <alignment horizontal="left" vertical="center"/>
      <protection locked="0"/>
    </xf>
    <xf numFmtId="3" fontId="45" fillId="2" borderId="0" xfId="0" applyNumberFormat="1" applyFont="1" applyFill="1" applyAlignment="1" applyProtection="1">
      <alignment horizontal="center" vertical="center"/>
      <protection locked="0"/>
    </xf>
    <xf numFmtId="3" fontId="11" fillId="2" borderId="11" xfId="0" applyNumberFormat="1" applyFont="1" applyFill="1" applyBorder="1" applyAlignment="1" applyProtection="1">
      <alignment horizontal="center" vertical="center"/>
      <protection locked="0"/>
    </xf>
    <xf numFmtId="0" fontId="62" fillId="2" borderId="0" xfId="0" applyFont="1" applyFill="1" applyAlignment="1" applyProtection="1">
      <alignment horizontal="center"/>
      <protection locked="0"/>
    </xf>
    <xf numFmtId="0" fontId="38" fillId="2" borderId="0" xfId="0" applyFont="1" applyFill="1" applyAlignment="1" applyProtection="1">
      <alignment horizontal="center"/>
      <protection locked="0"/>
    </xf>
    <xf numFmtId="3" fontId="61" fillId="2" borderId="0" xfId="0" applyNumberFormat="1" applyFont="1" applyFill="1" applyAlignment="1" applyProtection="1">
      <alignment horizontal="center" vertical="center"/>
      <protection locked="0"/>
    </xf>
    <xf numFmtId="286" fontId="48" fillId="2" borderId="0" xfId="0" applyNumberFormat="1" applyFont="1" applyFill="1" applyAlignment="1" applyProtection="1">
      <alignment horizontal="center" vertical="center"/>
      <protection locked="0"/>
    </xf>
    <xf numFmtId="175" fontId="48" fillId="2" borderId="11" xfId="0" applyNumberFormat="1" applyFont="1" applyFill="1" applyBorder="1" applyAlignment="1" applyProtection="1">
      <alignment horizontal="center" vertical="center"/>
      <protection locked="0"/>
    </xf>
    <xf numFmtId="3" fontId="11" fillId="2" borderId="0" xfId="0" applyNumberFormat="1" applyFont="1" applyFill="1" applyAlignment="1" applyProtection="1">
      <alignment vertical="center"/>
      <protection locked="0"/>
    </xf>
    <xf numFmtId="173" fontId="11" fillId="2" borderId="0" xfId="71" applyNumberFormat="1" applyFont="1" applyFill="1" applyBorder="1" applyAlignment="1" applyProtection="1">
      <alignment horizontal="center" vertical="center"/>
      <protection locked="0"/>
    </xf>
    <xf numFmtId="173" fontId="11" fillId="2" borderId="0" xfId="0" applyNumberFormat="1" applyFont="1" applyFill="1" applyAlignment="1" applyProtection="1">
      <alignment horizontal="center" vertical="center"/>
      <protection locked="0"/>
    </xf>
    <xf numFmtId="169" fontId="11" fillId="2" borderId="11" xfId="70" applyFont="1" applyFill="1" applyBorder="1" applyAlignment="1" applyProtection="1">
      <alignment horizontal="center" vertical="center"/>
      <protection locked="0"/>
    </xf>
    <xf numFmtId="3" fontId="50" fillId="2" borderId="88" xfId="0" applyNumberFormat="1" applyFont="1" applyFill="1" applyBorder="1" applyAlignment="1" applyProtection="1">
      <alignment horizontal="left" vertical="center"/>
      <protection locked="0"/>
    </xf>
    <xf numFmtId="0" fontId="62" fillId="2" borderId="0" xfId="0" applyFont="1" applyFill="1" applyProtection="1">
      <protection locked="0"/>
    </xf>
    <xf numFmtId="287" fontId="11" fillId="2" borderId="0" xfId="70" applyNumberFormat="1" applyFont="1" applyFill="1" applyBorder="1" applyAlignment="1" applyProtection="1">
      <alignment horizontal="center" vertical="center"/>
      <protection locked="0"/>
    </xf>
    <xf numFmtId="172" fontId="11" fillId="2" borderId="0" xfId="0" applyNumberFormat="1" applyFont="1" applyFill="1" applyAlignment="1" applyProtection="1">
      <alignment horizontal="center" vertical="center"/>
      <protection locked="0"/>
    </xf>
    <xf numFmtId="175" fontId="11" fillId="2" borderId="11" xfId="0" applyNumberFormat="1" applyFont="1" applyFill="1" applyBorder="1" applyAlignment="1" applyProtection="1">
      <alignment horizontal="center" vertical="center"/>
      <protection locked="0"/>
    </xf>
    <xf numFmtId="0" fontId="94" fillId="2" borderId="88" xfId="0" applyFont="1" applyFill="1" applyBorder="1" applyAlignment="1" applyProtection="1">
      <alignment horizontal="left" vertical="center"/>
      <protection locked="0"/>
    </xf>
    <xf numFmtId="0" fontId="48" fillId="2" borderId="0" xfId="0" applyFont="1" applyFill="1" applyAlignment="1" applyProtection="1">
      <alignment horizontal="left" vertical="center"/>
      <protection locked="0"/>
    </xf>
    <xf numFmtId="3" fontId="44" fillId="2" borderId="0" xfId="0" applyNumberFormat="1" applyFont="1" applyFill="1" applyAlignment="1" applyProtection="1">
      <alignment horizontal="center" vertical="center"/>
      <protection locked="0"/>
    </xf>
    <xf numFmtId="0" fontId="94" fillId="2" borderId="4"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protection locked="0"/>
    </xf>
    <xf numFmtId="39" fontId="45" fillId="2" borderId="5" xfId="0" applyNumberFormat="1" applyFont="1" applyFill="1" applyBorder="1" applyAlignment="1" applyProtection="1">
      <alignment horizontal="center"/>
      <protection locked="0"/>
    </xf>
    <xf numFmtId="39" fontId="44" fillId="2" borderId="5" xfId="0" applyNumberFormat="1" applyFont="1" applyFill="1" applyBorder="1" applyAlignment="1" applyProtection="1">
      <alignment horizontal="center"/>
      <protection locked="0"/>
    </xf>
    <xf numFmtId="39" fontId="61" fillId="2" borderId="5" xfId="0" applyNumberFormat="1" applyFont="1" applyFill="1" applyBorder="1" applyAlignment="1" applyProtection="1">
      <alignment horizontal="left"/>
      <protection locked="0"/>
    </xf>
    <xf numFmtId="39" fontId="61" fillId="2" borderId="5" xfId="0" applyNumberFormat="1" applyFont="1" applyFill="1" applyBorder="1" applyAlignment="1" applyProtection="1">
      <alignment horizontal="center"/>
      <protection locked="0"/>
    </xf>
    <xf numFmtId="3" fontId="48" fillId="2" borderId="5" xfId="0" applyNumberFormat="1" applyFont="1" applyFill="1" applyBorder="1" applyAlignment="1" applyProtection="1">
      <alignment vertical="center"/>
      <protection locked="0"/>
    </xf>
    <xf numFmtId="0" fontId="44" fillId="2" borderId="5" xfId="0" applyFont="1" applyFill="1" applyBorder="1" applyProtection="1">
      <protection locked="0"/>
    </xf>
    <xf numFmtId="0" fontId="59" fillId="2" borderId="0" xfId="0" applyFont="1" applyFill="1" applyAlignment="1" applyProtection="1">
      <alignment horizontal="center" wrapText="1"/>
      <protection locked="0"/>
    </xf>
    <xf numFmtId="0" fontId="222" fillId="28" borderId="0" xfId="0" applyFont="1" applyFill="1" applyProtection="1">
      <protection locked="0"/>
    </xf>
    <xf numFmtId="0" fontId="48" fillId="28" borderId="0" xfId="0" applyFont="1" applyFill="1" applyProtection="1">
      <protection locked="0"/>
    </xf>
    <xf numFmtId="39" fontId="11" fillId="28" borderId="0" xfId="0" applyNumberFormat="1" applyFont="1" applyFill="1" applyAlignment="1" applyProtection="1">
      <alignment horizontal="center"/>
      <protection locked="0"/>
    </xf>
    <xf numFmtId="3" fontId="48" fillId="28" borderId="0" xfId="0" applyNumberFormat="1" applyFont="1" applyFill="1" applyAlignment="1" applyProtection="1">
      <alignment vertical="center"/>
      <protection locked="0"/>
    </xf>
    <xf numFmtId="0" fontId="48" fillId="28" borderId="0" xfId="0" applyFont="1" applyFill="1" applyAlignment="1" applyProtection="1">
      <alignment vertical="center"/>
      <protection locked="0"/>
    </xf>
    <xf numFmtId="0" fontId="48" fillId="28" borderId="0" xfId="0" applyFont="1" applyFill="1" applyAlignment="1" applyProtection="1">
      <alignment horizontal="center" vertical="center"/>
      <protection locked="0"/>
    </xf>
    <xf numFmtId="3" fontId="48" fillId="2" borderId="11" xfId="0" applyNumberFormat="1" applyFont="1" applyFill="1" applyBorder="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169" fontId="48" fillId="2" borderId="11" xfId="70" applyFont="1" applyFill="1" applyBorder="1" applyAlignment="1" applyProtection="1">
      <alignment horizontal="center" vertical="center"/>
      <protection locked="0"/>
    </xf>
    <xf numFmtId="173" fontId="48" fillId="2" borderId="0" xfId="71" applyNumberFormat="1" applyFont="1" applyFill="1" applyBorder="1" applyAlignment="1" applyProtection="1">
      <alignment horizontal="center" vertical="center"/>
      <protection locked="0"/>
    </xf>
    <xf numFmtId="173" fontId="48" fillId="2" borderId="0" xfId="0" applyNumberFormat="1" applyFont="1" applyFill="1" applyAlignment="1" applyProtection="1">
      <alignment horizontal="center" vertical="center"/>
      <protection locked="0"/>
    </xf>
    <xf numFmtId="0" fontId="45" fillId="2" borderId="0" xfId="0" applyFont="1" applyFill="1" applyProtection="1">
      <protection locked="0"/>
    </xf>
    <xf numFmtId="3" fontId="94" fillId="2" borderId="10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horizontal="center" vertical="center"/>
      <protection locked="0"/>
    </xf>
    <xf numFmtId="3" fontId="44" fillId="2" borderId="5" xfId="0" applyNumberFormat="1" applyFont="1" applyFill="1" applyBorder="1" applyAlignment="1" applyProtection="1">
      <alignment horizontal="center" vertical="center"/>
      <protection locked="0"/>
    </xf>
    <xf numFmtId="3" fontId="61" fillId="2" borderId="5" xfId="0" applyNumberFormat="1" applyFont="1" applyFill="1" applyBorder="1" applyAlignment="1" applyProtection="1">
      <alignment horizontal="left" vertical="center"/>
      <protection locked="0"/>
    </xf>
    <xf numFmtId="0" fontId="37" fillId="2" borderId="5" xfId="0" applyFont="1" applyFill="1" applyBorder="1" applyProtection="1">
      <protection locked="0"/>
    </xf>
    <xf numFmtId="3" fontId="11" fillId="2" borderId="111" xfId="0" applyNumberFormat="1" applyFont="1" applyFill="1" applyBorder="1" applyAlignment="1" applyProtection="1">
      <alignment horizontal="center" vertical="center"/>
      <protection locked="0"/>
    </xf>
    <xf numFmtId="0" fontId="61" fillId="28" borderId="0" xfId="0" applyFont="1" applyFill="1" applyProtection="1">
      <protection locked="0"/>
    </xf>
    <xf numFmtId="39" fontId="45" fillId="28" borderId="0" xfId="0" applyNumberFormat="1" applyFont="1" applyFill="1" applyAlignment="1" applyProtection="1">
      <alignment horizontal="center"/>
      <protection locked="0"/>
    </xf>
    <xf numFmtId="0" fontId="44" fillId="28" borderId="0" xfId="0" applyFont="1" applyFill="1" applyAlignment="1" applyProtection="1">
      <alignment horizontal="center" vertical="center"/>
      <protection locked="0"/>
    </xf>
    <xf numFmtId="3" fontId="47" fillId="2" borderId="112" xfId="0" applyNumberFormat="1" applyFont="1" applyFill="1" applyBorder="1" applyAlignment="1" applyProtection="1">
      <alignment horizontal="left" vertical="center"/>
      <protection locked="0"/>
    </xf>
    <xf numFmtId="3" fontId="45" fillId="2" borderId="52" xfId="0" applyNumberFormat="1" applyFont="1" applyFill="1" applyBorder="1" applyAlignment="1" applyProtection="1">
      <alignment horizontal="center" vertical="center"/>
      <protection locked="0"/>
    </xf>
    <xf numFmtId="3" fontId="45" fillId="2" borderId="113" xfId="0" applyNumberFormat="1" applyFont="1" applyFill="1" applyBorder="1" applyAlignment="1" applyProtection="1">
      <alignment horizontal="center" vertical="center"/>
      <protection locked="0"/>
    </xf>
    <xf numFmtId="3" fontId="94" fillId="2" borderId="94" xfId="0" applyNumberFormat="1" applyFont="1" applyFill="1" applyBorder="1" applyAlignment="1" applyProtection="1">
      <alignment horizontal="left" vertical="center"/>
      <protection locked="0"/>
    </xf>
    <xf numFmtId="3" fontId="11" fillId="2" borderId="102" xfId="0" applyNumberFormat="1" applyFont="1" applyFill="1" applyBorder="1" applyAlignment="1" applyProtection="1">
      <alignment horizontal="left" vertical="center"/>
      <protection locked="0"/>
    </xf>
    <xf numFmtId="3" fontId="210" fillId="2" borderId="102" xfId="0" applyNumberFormat="1" applyFont="1" applyFill="1" applyBorder="1" applyAlignment="1" applyProtection="1">
      <alignment horizontal="left" vertical="center"/>
      <protection locked="0"/>
    </xf>
    <xf numFmtId="3" fontId="45" fillId="2" borderId="102" xfId="0" applyNumberFormat="1" applyFont="1" applyFill="1" applyBorder="1" applyAlignment="1" applyProtection="1">
      <alignment horizontal="center" vertical="center"/>
      <protection locked="0"/>
    </xf>
    <xf numFmtId="0" fontId="46" fillId="2" borderId="102" xfId="0" applyFont="1" applyFill="1" applyBorder="1" applyProtection="1">
      <protection locked="0"/>
    </xf>
    <xf numFmtId="3" fontId="11" fillId="2" borderId="102" xfId="0" applyNumberFormat="1" applyFont="1" applyFill="1" applyBorder="1" applyAlignment="1" applyProtection="1">
      <alignment horizontal="center" vertical="center"/>
      <protection locked="0"/>
    </xf>
    <xf numFmtId="3" fontId="11" fillId="2" borderId="96" xfId="0" applyNumberFormat="1" applyFont="1" applyFill="1" applyBorder="1" applyAlignment="1" applyProtection="1">
      <alignment horizontal="center" vertical="center"/>
      <protection locked="0"/>
    </xf>
    <xf numFmtId="173" fontId="48" fillId="2" borderId="11" xfId="0" applyNumberFormat="1" applyFont="1" applyFill="1" applyBorder="1" applyAlignment="1" applyProtection="1">
      <alignment horizontal="center" vertical="center"/>
      <protection locked="0"/>
    </xf>
    <xf numFmtId="0" fontId="48" fillId="2" borderId="85" xfId="0" applyFont="1" applyFill="1" applyBorder="1" applyAlignment="1" applyProtection="1">
      <alignment horizontal="left" vertical="center"/>
      <protection locked="0"/>
    </xf>
    <xf numFmtId="3" fontId="45" fillId="2" borderId="85" xfId="0" applyNumberFormat="1" applyFont="1" applyFill="1" applyBorder="1" applyAlignment="1" applyProtection="1">
      <alignment horizontal="center" vertical="center"/>
      <protection locked="0"/>
    </xf>
    <xf numFmtId="0" fontId="37" fillId="2" borderId="85" xfId="0" applyFont="1" applyFill="1" applyBorder="1" applyProtection="1">
      <protection locked="0"/>
    </xf>
    <xf numFmtId="3" fontId="61" fillId="2" borderId="85" xfId="0" applyNumberFormat="1" applyFont="1" applyFill="1" applyBorder="1" applyAlignment="1" applyProtection="1">
      <alignment horizontal="left" vertical="center"/>
      <protection locked="0"/>
    </xf>
    <xf numFmtId="3" fontId="48" fillId="2" borderId="85" xfId="0" applyNumberFormat="1" applyFont="1" applyFill="1" applyBorder="1" applyAlignment="1" applyProtection="1">
      <alignment vertical="center"/>
      <protection locked="0"/>
    </xf>
    <xf numFmtId="173" fontId="11" fillId="2" borderId="11" xfId="70" applyNumberFormat="1" applyFont="1" applyFill="1" applyBorder="1" applyAlignment="1" applyProtection="1">
      <alignment horizontal="center" vertical="center"/>
      <protection locked="0"/>
    </xf>
    <xf numFmtId="175" fontId="11" fillId="2" borderId="11" xfId="70" applyNumberFormat="1" applyFont="1" applyFill="1" applyBorder="1" applyAlignment="1" applyProtection="1">
      <alignment horizontal="center" vertical="center"/>
      <protection locked="0"/>
    </xf>
    <xf numFmtId="10" fontId="44" fillId="28" borderId="0" xfId="0" applyNumberFormat="1" applyFont="1" applyFill="1" applyAlignment="1" applyProtection="1">
      <alignment horizontal="center" vertical="center"/>
      <protection locked="0"/>
    </xf>
    <xf numFmtId="10" fontId="213" fillId="2" borderId="0" xfId="0" applyNumberFormat="1" applyFont="1" applyFill="1" applyAlignment="1">
      <alignment horizontal="center" vertical="center"/>
    </xf>
    <xf numFmtId="10" fontId="44" fillId="2"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10" fontId="52" fillId="2" borderId="0" xfId="0" applyNumberFormat="1" applyFont="1" applyFill="1" applyAlignment="1" applyProtection="1">
      <alignment horizontal="center" vertical="center"/>
      <protection locked="0"/>
    </xf>
    <xf numFmtId="10" fontId="44" fillId="28" borderId="0" xfId="72" applyNumberFormat="1" applyFont="1" applyFill="1" applyBorder="1" applyAlignment="1" applyProtection="1">
      <alignment horizontal="center" vertical="center"/>
      <protection locked="0"/>
    </xf>
    <xf numFmtId="10" fontId="44" fillId="2" borderId="0" xfId="72" applyNumberFormat="1" applyFont="1" applyFill="1" applyBorder="1" applyAlignment="1" applyProtection="1">
      <alignment horizontal="center" vertical="center"/>
      <protection locked="0"/>
    </xf>
    <xf numFmtId="10" fontId="37" fillId="2" borderId="0" xfId="72" applyNumberFormat="1" applyFont="1" applyFill="1" applyBorder="1" applyAlignment="1" applyProtection="1">
      <alignment horizontal="center" vertical="center"/>
      <protection locked="0"/>
    </xf>
    <xf numFmtId="10" fontId="48" fillId="2" borderId="0" xfId="72" applyNumberFormat="1" applyFont="1" applyFill="1" applyBorder="1" applyAlignment="1" applyProtection="1">
      <alignment horizontal="center" vertical="center"/>
      <protection locked="0"/>
    </xf>
    <xf numFmtId="10" fontId="48" fillId="2" borderId="0" xfId="0" applyNumberFormat="1" applyFont="1" applyFill="1" applyAlignment="1" applyProtection="1">
      <alignment horizontal="center" vertical="center" wrapText="1"/>
      <protection locked="0"/>
    </xf>
    <xf numFmtId="10" fontId="213" fillId="2" borderId="0" xfId="0" applyNumberFormat="1" applyFont="1" applyFill="1" applyAlignment="1" applyProtection="1">
      <alignment horizontal="center" vertical="center" wrapText="1"/>
      <protection locked="0"/>
    </xf>
    <xf numFmtId="10" fontId="37" fillId="2" borderId="0" xfId="0" applyNumberFormat="1" applyFont="1" applyFill="1" applyAlignment="1" applyProtection="1">
      <alignment vertical="center"/>
      <protection locked="0"/>
    </xf>
    <xf numFmtId="10" fontId="48" fillId="2" borderId="0" xfId="0" applyNumberFormat="1" applyFont="1" applyFill="1" applyAlignment="1" applyProtection="1">
      <alignment horizontal="center" vertical="center"/>
      <protection locked="0"/>
    </xf>
    <xf numFmtId="10" fontId="37" fillId="2" borderId="0" xfId="0" applyNumberFormat="1" applyFont="1" applyFill="1" applyAlignment="1" applyProtection="1">
      <alignment horizontal="center" vertical="center"/>
      <protection locked="0"/>
    </xf>
    <xf numFmtId="10" fontId="214" fillId="2" borderId="0" xfId="0" applyNumberFormat="1" applyFont="1" applyFill="1" applyAlignment="1" applyProtection="1">
      <alignment horizontal="center" vertical="center"/>
      <protection locked="0"/>
    </xf>
    <xf numFmtId="10" fontId="213" fillId="2" borderId="0" xfId="0" applyNumberFormat="1" applyFont="1" applyFill="1" applyAlignment="1" applyProtection="1">
      <alignment horizontal="center" vertical="center"/>
      <protection locked="0"/>
    </xf>
    <xf numFmtId="10" fontId="37" fillId="28" borderId="0" xfId="0" applyNumberFormat="1" applyFont="1" applyFill="1" applyAlignment="1" applyProtection="1">
      <alignment horizontal="center" vertical="center"/>
      <protection locked="0"/>
    </xf>
    <xf numFmtId="0" fontId="0" fillId="2" borderId="0" xfId="0" applyFill="1" applyProtection="1">
      <protection locked="0"/>
    </xf>
    <xf numFmtId="0" fontId="94" fillId="2" borderId="0" xfId="0" applyFont="1" applyFill="1" applyAlignment="1" applyProtection="1">
      <alignment vertical="top" wrapText="1"/>
      <protection locked="0"/>
    </xf>
    <xf numFmtId="0" fontId="55" fillId="26" borderId="114" xfId="0" applyFont="1" applyFill="1" applyBorder="1" applyAlignment="1" applyProtection="1">
      <alignment horizontal="center" vertical="center" wrapText="1"/>
      <protection locked="0"/>
    </xf>
    <xf numFmtId="3" fontId="94" fillId="2" borderId="0" xfId="0" applyNumberFormat="1" applyFont="1" applyFill="1" applyAlignment="1" applyProtection="1">
      <alignment horizontal="center" vertical="center"/>
      <protection locked="0"/>
    </xf>
    <xf numFmtId="3" fontId="94" fillId="2" borderId="0" xfId="0" applyNumberFormat="1" applyFont="1" applyFill="1" applyAlignment="1" applyProtection="1">
      <alignment vertical="center"/>
      <protection locked="0"/>
    </xf>
    <xf numFmtId="3" fontId="11" fillId="2" borderId="95" xfId="0" applyNumberFormat="1" applyFont="1" applyFill="1" applyBorder="1" applyAlignment="1" applyProtection="1">
      <alignment horizontal="left" vertical="center"/>
      <protection locked="0"/>
    </xf>
    <xf numFmtId="3" fontId="210" fillId="2" borderId="95" xfId="0" applyNumberFormat="1" applyFont="1" applyFill="1" applyBorder="1" applyAlignment="1" applyProtection="1">
      <alignment horizontal="left" vertical="center"/>
      <protection locked="0"/>
    </xf>
    <xf numFmtId="3" fontId="45" fillId="2" borderId="95" xfId="0" applyNumberFormat="1" applyFont="1" applyFill="1" applyBorder="1" applyAlignment="1" applyProtection="1">
      <alignment horizontal="center" vertical="center"/>
      <protection locked="0"/>
    </xf>
    <xf numFmtId="0" fontId="46" fillId="2" borderId="95" xfId="0" applyFont="1" applyFill="1" applyBorder="1" applyProtection="1">
      <protection locked="0"/>
    </xf>
    <xf numFmtId="3" fontId="11" fillId="2" borderId="95" xfId="0" applyNumberFormat="1" applyFont="1" applyFill="1" applyBorder="1" applyAlignment="1" applyProtection="1">
      <alignment horizontal="center" vertical="center"/>
      <protection locked="0"/>
    </xf>
    <xf numFmtId="3" fontId="94" fillId="2" borderId="108" xfId="0" applyNumberFormat="1" applyFont="1" applyFill="1" applyBorder="1" applyAlignment="1" applyProtection="1">
      <alignment vertical="center"/>
      <protection locked="0"/>
    </xf>
    <xf numFmtId="0" fontId="16" fillId="2" borderId="0" xfId="0" applyFont="1" applyFill="1" applyProtection="1">
      <protection locked="0"/>
    </xf>
    <xf numFmtId="0" fontId="51" fillId="89" borderId="88" xfId="0" applyFont="1" applyFill="1" applyBorder="1" applyAlignment="1" applyProtection="1">
      <alignment horizontal="left" vertical="center"/>
      <protection locked="0"/>
    </xf>
    <xf numFmtId="0" fontId="51" fillId="89" borderId="108" xfId="0" applyFont="1" applyFill="1" applyBorder="1" applyAlignment="1" applyProtection="1">
      <alignment horizontal="left" vertical="center"/>
      <protection locked="0"/>
    </xf>
    <xf numFmtId="173" fontId="48" fillId="2" borderId="11" xfId="71" applyNumberFormat="1" applyFont="1" applyFill="1" applyBorder="1" applyAlignment="1" applyProtection="1">
      <alignment horizontal="center" vertical="center"/>
      <protection locked="0"/>
    </xf>
    <xf numFmtId="3" fontId="45"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8" fillId="2" borderId="11" xfId="0" applyNumberFormat="1" applyFont="1" applyFill="1" applyBorder="1" applyAlignment="1" applyProtection="1">
      <alignment horizontal="center" vertical="center"/>
      <protection locked="0"/>
    </xf>
    <xf numFmtId="0" fontId="62" fillId="2" borderId="5" xfId="0" applyFont="1" applyFill="1" applyBorder="1" applyProtection="1">
      <protection locked="0"/>
    </xf>
    <xf numFmtId="3" fontId="210" fillId="2" borderId="5" xfId="0" applyNumberFormat="1" applyFont="1" applyFill="1" applyBorder="1" applyAlignment="1" applyProtection="1">
      <alignment horizontal="left" vertical="center"/>
      <protection locked="0"/>
    </xf>
    <xf numFmtId="3" fontId="11" fillId="2" borderId="5" xfId="0" applyNumberFormat="1" applyFont="1" applyFill="1" applyBorder="1" applyAlignment="1" applyProtection="1">
      <alignment horizontal="center" vertical="center"/>
      <protection locked="0"/>
    </xf>
    <xf numFmtId="3" fontId="11" fillId="2" borderId="5" xfId="0" applyNumberFormat="1" applyFont="1" applyFill="1" applyBorder="1" applyAlignment="1" applyProtection="1">
      <alignment vertical="center"/>
      <protection locked="0"/>
    </xf>
    <xf numFmtId="172" fontId="11" fillId="2" borderId="5" xfId="0" applyNumberFormat="1" applyFont="1" applyFill="1" applyBorder="1" applyAlignment="1" applyProtection="1">
      <alignment horizontal="center" vertical="center"/>
      <protection locked="0"/>
    </xf>
    <xf numFmtId="0" fontId="44" fillId="28" borderId="33" xfId="0" applyFont="1" applyFill="1" applyBorder="1" applyAlignment="1" applyProtection="1">
      <alignment horizontal="center"/>
      <protection locked="0"/>
    </xf>
    <xf numFmtId="3" fontId="51" fillId="28" borderId="33" xfId="0" applyNumberFormat="1" applyFont="1" applyFill="1" applyBorder="1" applyAlignment="1" applyProtection="1">
      <alignment horizontal="center"/>
      <protection locked="0"/>
    </xf>
    <xf numFmtId="0" fontId="44" fillId="28" borderId="109" xfId="0" applyFont="1" applyFill="1" applyBorder="1" applyAlignment="1" applyProtection="1">
      <alignment horizontal="center"/>
      <protection locked="0"/>
    </xf>
    <xf numFmtId="0" fontId="47" fillId="90" borderId="0" xfId="0" applyFont="1" applyFill="1" applyAlignment="1" applyProtection="1">
      <alignment horizontal="center"/>
      <protection locked="0"/>
    </xf>
    <xf numFmtId="0" fontId="5" fillId="2" borderId="0" xfId="0" applyFont="1" applyFill="1" applyProtection="1">
      <protection locked="0"/>
    </xf>
    <xf numFmtId="0" fontId="45" fillId="2" borderId="0" xfId="0" applyFont="1" applyFill="1" applyAlignment="1" applyProtection="1">
      <alignment horizontal="left" vertical="top"/>
      <protection locked="0"/>
    </xf>
    <xf numFmtId="178" fontId="215" fillId="90" borderId="27" xfId="40" applyNumberFormat="1" applyFont="1" applyFill="1" applyBorder="1" applyAlignment="1" applyProtection="1">
      <alignment horizontal="left" vertical="center"/>
      <protection locked="0"/>
    </xf>
    <xf numFmtId="0" fontId="222" fillId="2" borderId="0" xfId="0" applyFont="1" applyFill="1" applyAlignment="1" applyProtection="1">
      <alignment wrapText="1"/>
      <protection locked="0"/>
    </xf>
    <xf numFmtId="0" fontId="44" fillId="0" borderId="33" xfId="0" applyFont="1" applyBorder="1" applyAlignment="1" applyProtection="1">
      <alignment horizontal="center"/>
      <protection locked="0"/>
    </xf>
    <xf numFmtId="38" fontId="51" fillId="28" borderId="33" xfId="0" applyNumberFormat="1" applyFont="1" applyFill="1" applyBorder="1" applyAlignment="1" applyProtection="1">
      <alignment horizontal="center"/>
      <protection locked="0"/>
    </xf>
    <xf numFmtId="0" fontId="16" fillId="28" borderId="0" xfId="0" applyFont="1" applyFill="1" applyAlignment="1" applyProtection="1">
      <alignment wrapText="1"/>
      <protection locked="0"/>
    </xf>
    <xf numFmtId="0" fontId="16" fillId="28" borderId="0" xfId="0" applyFont="1" applyFill="1" applyProtection="1">
      <protection locked="0"/>
    </xf>
    <xf numFmtId="9" fontId="44" fillId="28" borderId="0" xfId="0" applyNumberFormat="1" applyFont="1" applyFill="1" applyAlignment="1" applyProtection="1">
      <alignment horizontal="center" vertical="center"/>
      <protection locked="0"/>
    </xf>
    <xf numFmtId="3" fontId="217" fillId="2" borderId="0" xfId="0" applyNumberFormat="1" applyFont="1" applyFill="1" applyAlignment="1" applyProtection="1">
      <alignment horizontal="center" vertical="center"/>
      <protection locked="0"/>
    </xf>
    <xf numFmtId="9" fontId="44" fillId="28" borderId="0" xfId="0" applyNumberFormat="1" applyFont="1" applyFill="1" applyAlignment="1">
      <alignment horizontal="center" vertical="center"/>
    </xf>
    <xf numFmtId="9" fontId="44" fillId="28" borderId="0" xfId="0" applyNumberFormat="1" applyFont="1" applyFill="1" applyAlignment="1">
      <alignment horizontal="center"/>
    </xf>
    <xf numFmtId="0" fontId="11" fillId="2" borderId="109" xfId="0" applyFont="1" applyFill="1" applyBorder="1" applyAlignment="1" applyProtection="1">
      <alignment horizontal="center" vertical="center" wrapText="1"/>
      <protection locked="0"/>
    </xf>
    <xf numFmtId="0" fontId="11" fillId="28" borderId="109" xfId="0" applyFont="1" applyFill="1" applyBorder="1" applyAlignment="1" applyProtection="1">
      <alignment horizontal="center" vertical="center" wrapText="1"/>
      <protection locked="0"/>
    </xf>
    <xf numFmtId="0" fontId="48" fillId="2" borderId="40" xfId="0" applyFont="1" applyFill="1" applyBorder="1" applyAlignment="1" applyProtection="1">
      <alignment horizontal="left" vertical="center" wrapText="1"/>
      <protection locked="0"/>
    </xf>
    <xf numFmtId="0" fontId="48" fillId="2" borderId="39" xfId="0" applyFont="1" applyFill="1" applyBorder="1" applyAlignment="1" applyProtection="1">
      <alignment horizontal="center" vertical="center" wrapText="1"/>
      <protection locked="0"/>
    </xf>
    <xf numFmtId="0" fontId="48" fillId="2" borderId="41" xfId="0" applyFont="1" applyFill="1" applyBorder="1" applyAlignment="1" applyProtection="1">
      <alignment horizontal="center" vertical="center" wrapText="1"/>
      <protection locked="0"/>
    </xf>
    <xf numFmtId="0" fontId="57" fillId="2" borderId="3" xfId="0" applyFont="1" applyFill="1" applyBorder="1" applyAlignment="1" applyProtection="1">
      <alignment horizontal="left" vertical="center" wrapText="1"/>
      <protection locked="0"/>
    </xf>
    <xf numFmtId="0" fontId="57" fillId="2" borderId="135"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wrapText="1"/>
      <protection locked="0"/>
    </xf>
    <xf numFmtId="0" fontId="57" fillId="2" borderId="88" xfId="0" applyFont="1" applyFill="1" applyBorder="1" applyAlignment="1" applyProtection="1">
      <alignment horizontal="left" vertical="center" wrapText="1"/>
      <protection locked="0"/>
    </xf>
    <xf numFmtId="43" fontId="11" fillId="2" borderId="0" xfId="71" applyFont="1" applyFill="1" applyBorder="1" applyAlignment="1" applyProtection="1">
      <alignment vertical="center"/>
      <protection locked="0"/>
    </xf>
    <xf numFmtId="43" fontId="11" fillId="2" borderId="0" xfId="71" applyFont="1" applyFill="1" applyBorder="1" applyAlignment="1" applyProtection="1">
      <protection locked="0"/>
    </xf>
    <xf numFmtId="180" fontId="11" fillId="2" borderId="0" xfId="70" applyNumberFormat="1" applyFont="1" applyFill="1" applyBorder="1" applyAlignment="1" applyProtection="1">
      <alignment horizontal="center"/>
      <protection locked="0"/>
    </xf>
    <xf numFmtId="43" fontId="11" fillId="2" borderId="0" xfId="71" applyFont="1" applyFill="1" applyBorder="1" applyAlignment="1" applyProtection="1">
      <alignment horizontal="center" vertical="center"/>
      <protection locked="0"/>
    </xf>
    <xf numFmtId="0" fontId="212" fillId="2" borderId="0" xfId="0" applyFont="1" applyFill="1" applyProtection="1">
      <protection locked="0"/>
    </xf>
    <xf numFmtId="0" fontId="48"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wrapText="1"/>
      <protection locked="0"/>
    </xf>
    <xf numFmtId="0" fontId="57" fillId="2" borderId="0" xfId="0" applyFont="1" applyFill="1" applyAlignment="1" applyProtection="1">
      <alignment horizontal="left" vertical="center" wrapText="1"/>
      <protection locked="0"/>
    </xf>
    <xf numFmtId="0" fontId="48" fillId="2" borderId="88" xfId="0" applyFont="1" applyFill="1" applyBorder="1" applyAlignment="1" applyProtection="1">
      <alignment horizontal="left" vertical="center" wrapText="1"/>
      <protection locked="0"/>
    </xf>
    <xf numFmtId="0" fontId="8" fillId="2" borderId="0" xfId="0" applyFont="1" applyFill="1" applyProtection="1">
      <protection locked="0"/>
    </xf>
    <xf numFmtId="180" fontId="48" fillId="2" borderId="5" xfId="70" applyNumberFormat="1" applyFont="1" applyFill="1" applyBorder="1" applyProtection="1">
      <protection locked="0"/>
    </xf>
    <xf numFmtId="0" fontId="8" fillId="2" borderId="5" xfId="0" applyFont="1" applyFill="1" applyBorder="1" applyProtection="1">
      <protection locked="0"/>
    </xf>
    <xf numFmtId="0" fontId="222" fillId="28" borderId="0" xfId="0" applyFont="1" applyFill="1" applyAlignment="1" applyProtection="1">
      <alignment horizontal="left"/>
      <protection locked="0"/>
    </xf>
    <xf numFmtId="0" fontId="8" fillId="28" borderId="0" xfId="0" applyFont="1" applyFill="1" applyProtection="1">
      <protection locked="0"/>
    </xf>
    <xf numFmtId="1" fontId="48" fillId="2" borderId="117" xfId="0" applyNumberFormat="1" applyFont="1" applyFill="1" applyBorder="1" applyAlignment="1" applyProtection="1">
      <alignment horizontal="center"/>
      <protection locked="0"/>
    </xf>
    <xf numFmtId="1" fontId="48" fillId="2" borderId="38" xfId="0" applyNumberFormat="1" applyFont="1" applyFill="1" applyBorder="1" applyAlignment="1" applyProtection="1">
      <alignment horizontal="center"/>
      <protection locked="0"/>
    </xf>
    <xf numFmtId="9" fontId="54" fillId="91" borderId="0" xfId="0" applyNumberFormat="1" applyFont="1" applyFill="1" applyAlignment="1">
      <alignment horizontal="center"/>
    </xf>
    <xf numFmtId="3" fontId="230" fillId="2" borderId="0" xfId="0" applyNumberFormat="1" applyFont="1" applyFill="1" applyAlignment="1" applyProtection="1">
      <alignment vertical="center"/>
      <protection locked="0"/>
    </xf>
    <xf numFmtId="0" fontId="37" fillId="2" borderId="11" xfId="0" applyFont="1" applyFill="1" applyBorder="1" applyProtection="1">
      <protection locked="0"/>
    </xf>
    <xf numFmtId="0" fontId="51" fillId="28" borderId="0" xfId="0" applyFont="1" applyFill="1" applyProtection="1">
      <protection locked="0"/>
    </xf>
    <xf numFmtId="0" fontId="10" fillId="28" borderId="0" xfId="0" applyFont="1" applyFill="1" applyAlignment="1" applyProtection="1">
      <alignment horizontal="left"/>
      <protection locked="0"/>
    </xf>
    <xf numFmtId="0" fontId="238" fillId="2" borderId="0" xfId="0" applyFont="1" applyFill="1" applyAlignment="1" applyProtection="1">
      <alignment horizontal="center"/>
      <protection locked="0"/>
    </xf>
    <xf numFmtId="0" fontId="235" fillId="2" borderId="0" xfId="0" applyFont="1" applyFill="1" applyAlignment="1" applyProtection="1">
      <alignment horizontal="center"/>
      <protection locked="0"/>
    </xf>
    <xf numFmtId="0" fontId="236" fillId="2" borderId="0" xfId="0" applyFont="1" applyFill="1" applyAlignment="1" applyProtection="1">
      <alignment horizontal="center"/>
      <protection locked="0"/>
    </xf>
    <xf numFmtId="0" fontId="237" fillId="2" borderId="0" xfId="0" applyFont="1" applyFill="1" applyAlignment="1" applyProtection="1">
      <alignment horizontal="center"/>
      <protection locked="0"/>
    </xf>
    <xf numFmtId="3" fontId="230" fillId="2" borderId="0" xfId="0" applyNumberFormat="1" applyFont="1" applyFill="1" applyAlignment="1" applyProtection="1">
      <alignment vertical="center" wrapText="1"/>
      <protection locked="0"/>
    </xf>
    <xf numFmtId="0" fontId="37" fillId="2" borderId="0" xfId="0" applyFont="1" applyFill="1" applyAlignment="1" applyProtection="1">
      <alignment horizontal="center" vertical="center"/>
      <protection locked="0"/>
    </xf>
    <xf numFmtId="9" fontId="44" fillId="2" borderId="0" xfId="72" applyFont="1" applyFill="1" applyBorder="1" applyAlignment="1" applyProtection="1">
      <alignment horizontal="center" vertical="center"/>
      <protection locked="0"/>
    </xf>
    <xf numFmtId="3" fontId="234" fillId="2" borderId="88" xfId="0" applyNumberFormat="1" applyFont="1" applyFill="1" applyBorder="1" applyAlignment="1" applyProtection="1">
      <alignment vertical="center"/>
      <protection locked="0"/>
    </xf>
    <xf numFmtId="3" fontId="234" fillId="0" borderId="88" xfId="0" applyNumberFormat="1" applyFont="1" applyBorder="1" applyAlignment="1" applyProtection="1">
      <alignment vertical="center" wrapText="1"/>
      <protection locked="0"/>
    </xf>
    <xf numFmtId="3" fontId="94" fillId="2" borderId="117" xfId="0" applyNumberFormat="1" applyFont="1" applyFill="1" applyBorder="1" applyAlignment="1" applyProtection="1">
      <alignment horizontal="left" vertical="center"/>
      <protection locked="0"/>
    </xf>
    <xf numFmtId="0" fontId="235" fillId="2" borderId="0" xfId="0" applyFont="1" applyFill="1" applyAlignment="1" applyProtection="1">
      <alignment horizontal="center" vertical="center"/>
      <protection locked="0"/>
    </xf>
    <xf numFmtId="3" fontId="234" fillId="2" borderId="0" xfId="0" applyNumberFormat="1" applyFont="1" applyFill="1" applyAlignment="1" applyProtection="1">
      <alignment vertical="center"/>
      <protection locked="0"/>
    </xf>
    <xf numFmtId="3" fontId="50" fillId="2" borderId="0" xfId="0" applyNumberFormat="1" applyFont="1" applyFill="1" applyAlignment="1" applyProtection="1">
      <alignment vertical="center"/>
      <protection locked="0"/>
    </xf>
    <xf numFmtId="3" fontId="94" fillId="2" borderId="0" xfId="0" applyNumberFormat="1" applyFont="1" applyFill="1" applyAlignment="1" applyProtection="1">
      <alignment vertical="center" wrapText="1"/>
      <protection locked="0"/>
    </xf>
    <xf numFmtId="3" fontId="94" fillId="2" borderId="0" xfId="0" applyNumberFormat="1" applyFont="1" applyFill="1" applyAlignment="1" applyProtection="1">
      <alignment horizontal="left" vertical="center"/>
      <protection locked="0"/>
    </xf>
    <xf numFmtId="3" fontId="234" fillId="0" borderId="0" xfId="0" applyNumberFormat="1" applyFont="1" applyAlignment="1" applyProtection="1">
      <alignment vertical="center" wrapText="1"/>
      <protection locked="0"/>
    </xf>
    <xf numFmtId="3" fontId="50" fillId="2" borderId="0" xfId="0" applyNumberFormat="1" applyFont="1" applyFill="1" applyAlignment="1" applyProtection="1">
      <alignment horizontal="center" vertical="center"/>
      <protection locked="0"/>
    </xf>
    <xf numFmtId="0" fontId="235" fillId="2" borderId="11" xfId="0" applyFont="1" applyFill="1" applyBorder="1" applyAlignment="1" applyProtection="1">
      <alignment horizontal="center" vertical="center"/>
      <protection locked="0"/>
    </xf>
    <xf numFmtId="9" fontId="48" fillId="28" borderId="0" xfId="72" applyFont="1" applyFill="1" applyBorder="1" applyAlignment="1">
      <alignment vertical="top"/>
    </xf>
    <xf numFmtId="0" fontId="16" fillId="90" borderId="109" xfId="0" applyFont="1" applyFill="1" applyBorder="1" applyAlignment="1" applyProtection="1">
      <alignment horizontal="center"/>
      <protection locked="0"/>
    </xf>
    <xf numFmtId="175" fontId="94" fillId="2" borderId="36" xfId="0" applyNumberFormat="1" applyFont="1" applyFill="1" applyBorder="1" applyAlignment="1">
      <alignment horizontal="center"/>
    </xf>
    <xf numFmtId="0" fontId="48" fillId="2" borderId="3" xfId="0" applyFont="1" applyFill="1" applyBorder="1" applyAlignment="1" applyProtection="1">
      <alignment horizontal="left" vertical="center" wrapText="1"/>
      <protection locked="0"/>
    </xf>
    <xf numFmtId="0" fontId="94" fillId="2" borderId="0" xfId="0" applyFont="1" applyFill="1" applyAlignment="1">
      <alignment horizontal="left" wrapText="1"/>
    </xf>
    <xf numFmtId="0" fontId="94" fillId="28" borderId="138" xfId="0" applyFont="1" applyFill="1" applyBorder="1" applyAlignment="1">
      <alignment horizontal="left" vertical="center"/>
    </xf>
    <xf numFmtId="0" fontId="215" fillId="28" borderId="122" xfId="40" applyNumberFormat="1" applyFont="1" applyFill="1" applyBorder="1" applyAlignment="1">
      <alignment horizontal="left" vertical="center"/>
    </xf>
    <xf numFmtId="0" fontId="94" fillId="2" borderId="0" xfId="0" applyFont="1" applyFill="1"/>
    <xf numFmtId="0" fontId="94" fillId="2" borderId="0" xfId="0" applyFont="1" applyFill="1" applyAlignment="1">
      <alignment horizontal="left"/>
    </xf>
    <xf numFmtId="0" fontId="94" fillId="2" borderId="5" xfId="0" applyFont="1" applyFill="1" applyBorder="1" applyAlignment="1">
      <alignment horizontal="left" wrapText="1"/>
    </xf>
    <xf numFmtId="0" fontId="94" fillId="2" borderId="0" xfId="40" applyNumberFormat="1" applyFont="1" applyFill="1" applyBorder="1" applyAlignment="1">
      <alignment vertical="center" wrapText="1"/>
    </xf>
    <xf numFmtId="0" fontId="11" fillId="2" borderId="109" xfId="0" applyFont="1" applyFill="1" applyBorder="1" applyAlignment="1" applyProtection="1">
      <alignment horizontal="left" vertical="center"/>
      <protection locked="0"/>
    </xf>
    <xf numFmtId="169" fontId="44" fillId="2" borderId="109" xfId="0" applyNumberFormat="1" applyFont="1" applyFill="1" applyBorder="1"/>
    <xf numFmtId="169" fontId="44" fillId="2" borderId="133" xfId="70" applyFont="1" applyFill="1" applyBorder="1"/>
    <xf numFmtId="169" fontId="44" fillId="2" borderId="109" xfId="70" applyFont="1" applyFill="1" applyBorder="1"/>
    <xf numFmtId="169" fontId="44" fillId="2" borderId="121" xfId="70" applyFont="1" applyFill="1" applyBorder="1"/>
    <xf numFmtId="169" fontId="44" fillId="2" borderId="136" xfId="70" applyFont="1" applyFill="1" applyBorder="1"/>
    <xf numFmtId="169" fontId="44" fillId="2" borderId="0" xfId="70" applyFont="1" applyFill="1"/>
    <xf numFmtId="0" fontId="50" fillId="88" borderId="94" xfId="0" applyFont="1" applyFill="1" applyBorder="1" applyAlignment="1">
      <alignment horizontal="center" vertical="center" wrapText="1"/>
    </xf>
    <xf numFmtId="174" fontId="50" fillId="88" borderId="109" xfId="0" applyNumberFormat="1" applyFont="1" applyFill="1" applyBorder="1" applyAlignment="1">
      <alignment horizontal="center" vertical="center" wrapText="1"/>
    </xf>
    <xf numFmtId="0" fontId="50" fillId="2" borderId="0" xfId="0" applyFont="1" applyFill="1"/>
    <xf numFmtId="174" fontId="50"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4" fillId="92" borderId="0" xfId="0" applyFont="1" applyFill="1" applyAlignment="1">
      <alignment horizontal="left" vertical="center"/>
    </xf>
    <xf numFmtId="178" fontId="215" fillId="92" borderId="27" xfId="40" applyNumberFormat="1" applyFont="1" applyFill="1" applyBorder="1" applyAlignment="1">
      <alignment horizontal="left" vertical="center"/>
    </xf>
    <xf numFmtId="0" fontId="51" fillId="92" borderId="0" xfId="0" applyFont="1" applyFill="1" applyAlignment="1">
      <alignment horizontal="left" vertical="center"/>
    </xf>
    <xf numFmtId="174" fontId="50" fillId="88" borderId="109" xfId="0" applyNumberFormat="1" applyFont="1" applyFill="1" applyBorder="1" applyAlignment="1">
      <alignment horizontal="left" vertical="center" wrapText="1"/>
    </xf>
    <xf numFmtId="174" fontId="50" fillId="88" borderId="94" xfId="0" applyNumberFormat="1" applyFont="1" applyFill="1" applyBorder="1" applyAlignment="1">
      <alignment horizontal="left" vertical="center" wrapText="1"/>
    </xf>
    <xf numFmtId="0" fontId="16" fillId="92" borderId="0" xfId="0" applyFont="1" applyFill="1" applyAlignment="1">
      <alignment vertical="center"/>
    </xf>
    <xf numFmtId="178" fontId="215" fillId="2" borderId="0" xfId="40" applyNumberFormat="1" applyFont="1" applyFill="1" applyBorder="1" applyAlignment="1" applyProtection="1">
      <alignment horizontal="left" vertical="center"/>
      <protection locked="0"/>
    </xf>
    <xf numFmtId="3" fontId="94" fillId="2" borderId="121" xfId="0" applyNumberFormat="1" applyFont="1" applyFill="1" applyBorder="1" applyAlignment="1">
      <alignment horizontal="center" vertical="center"/>
    </xf>
    <xf numFmtId="3" fontId="94" fillId="2" borderId="137" xfId="0" applyNumberFormat="1" applyFont="1" applyFill="1" applyBorder="1" applyAlignment="1">
      <alignment horizontal="center" vertical="center"/>
    </xf>
    <xf numFmtId="3" fontId="94" fillId="2" borderId="133" xfId="0" applyNumberFormat="1" applyFont="1" applyFill="1" applyBorder="1" applyAlignment="1">
      <alignment horizontal="center" vertical="center"/>
    </xf>
    <xf numFmtId="174" fontId="48" fillId="88" borderId="121" xfId="0" applyNumberFormat="1" applyFont="1" applyFill="1" applyBorder="1" applyAlignment="1">
      <alignment horizontal="center" vertical="center" wrapText="1"/>
    </xf>
    <xf numFmtId="174" fontId="48" fillId="88" borderId="137" xfId="0" applyNumberFormat="1" applyFont="1" applyFill="1" applyBorder="1" applyAlignment="1">
      <alignment horizontal="center" vertical="center" wrapText="1"/>
    </xf>
    <xf numFmtId="174" fontId="48" fillId="88" borderId="133" xfId="0" applyNumberFormat="1" applyFont="1" applyFill="1" applyBorder="1" applyAlignment="1">
      <alignment horizontal="center" vertical="center" wrapText="1"/>
    </xf>
    <xf numFmtId="174" fontId="94" fillId="88" borderId="121" xfId="0" applyNumberFormat="1" applyFont="1" applyFill="1" applyBorder="1" applyAlignment="1">
      <alignment horizontal="center" vertical="center" wrapText="1"/>
    </xf>
    <xf numFmtId="0" fontId="222" fillId="2" borderId="137" xfId="0" applyFont="1" applyFill="1" applyBorder="1"/>
    <xf numFmtId="174" fontId="94" fillId="88" borderId="137" xfId="0" applyNumberFormat="1" applyFont="1" applyFill="1" applyBorder="1" applyAlignment="1">
      <alignment horizontal="center" vertical="center" wrapText="1"/>
    </xf>
    <xf numFmtId="174" fontId="94" fillId="88" borderId="133" xfId="0" applyNumberFormat="1" applyFont="1" applyFill="1" applyBorder="1" applyAlignment="1">
      <alignment horizontal="center" vertical="center" wrapText="1"/>
    </xf>
    <xf numFmtId="3" fontId="48" fillId="2" borderId="121" xfId="0" applyNumberFormat="1" applyFont="1" applyFill="1" applyBorder="1" applyAlignment="1">
      <alignment horizontal="center" vertical="center"/>
    </xf>
    <xf numFmtId="3" fontId="48" fillId="2" borderId="137" xfId="0" applyNumberFormat="1" applyFont="1" applyFill="1" applyBorder="1" applyAlignment="1">
      <alignment horizontal="center" vertical="center"/>
    </xf>
    <xf numFmtId="3" fontId="48" fillId="2" borderId="133" xfId="0" applyNumberFormat="1" applyFont="1" applyFill="1" applyBorder="1" applyAlignment="1">
      <alignment horizontal="center" vertical="center"/>
    </xf>
    <xf numFmtId="0" fontId="47" fillId="2" borderId="0" xfId="0" applyFont="1" applyFill="1" applyAlignment="1" applyProtection="1">
      <alignment vertical="top"/>
      <protection locked="0"/>
    </xf>
    <xf numFmtId="0" fontId="41" fillId="2" borderId="0" xfId="73" applyFill="1"/>
    <xf numFmtId="0" fontId="41" fillId="2" borderId="0" xfId="73" applyFill="1" applyProtection="1">
      <protection locked="0"/>
    </xf>
    <xf numFmtId="0" fontId="41" fillId="2" borderId="0" xfId="73" applyFill="1" applyBorder="1" applyAlignment="1" applyProtection="1">
      <alignment horizontal="left" vertical="center"/>
      <protection locked="0"/>
    </xf>
    <xf numFmtId="0" fontId="41" fillId="0" borderId="0" xfId="73"/>
    <xf numFmtId="178" fontId="54" fillId="2" borderId="0" xfId="40" applyNumberFormat="1" applyFont="1" applyFill="1" applyBorder="1" applyAlignment="1">
      <alignment horizontal="left" vertical="center"/>
    </xf>
    <xf numFmtId="178" fontId="41" fillId="2" borderId="0" xfId="73" applyNumberFormat="1" applyFill="1" applyBorder="1" applyAlignment="1">
      <alignment horizontal="left" vertical="center"/>
    </xf>
    <xf numFmtId="0" fontId="41" fillId="2" borderId="0" xfId="73" applyFill="1" applyAlignment="1" applyProtection="1">
      <alignment wrapText="1"/>
      <protection locked="0"/>
    </xf>
    <xf numFmtId="0" fontId="41" fillId="2" borderId="0" xfId="73" applyFill="1" applyBorder="1" applyAlignment="1" applyProtection="1">
      <alignment horizontal="left" vertical="top"/>
      <protection locked="0"/>
    </xf>
    <xf numFmtId="0" fontId="41" fillId="2" borderId="0" xfId="73" applyFill="1" applyBorder="1" applyAlignment="1">
      <alignment horizontal="left" vertical="center"/>
    </xf>
    <xf numFmtId="0" fontId="10" fillId="28" borderId="0" xfId="0" applyFont="1" applyFill="1"/>
    <xf numFmtId="180" fontId="10" fillId="28" borderId="0" xfId="0" applyNumberFormat="1" applyFont="1" applyFill="1"/>
    <xf numFmtId="0" fontId="0" fillId="28" borderId="0" xfId="0" applyFill="1"/>
    <xf numFmtId="0" fontId="0" fillId="28" borderId="0" xfId="0" applyFill="1" applyAlignment="1">
      <alignment horizontal="center"/>
    </xf>
    <xf numFmtId="0" fontId="11"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7" fillId="2" borderId="0" xfId="0" applyFont="1" applyFill="1" applyAlignment="1">
      <alignment horizontal="center"/>
    </xf>
    <xf numFmtId="178" fontId="215" fillId="92" borderId="139" xfId="40" applyNumberFormat="1" applyFont="1" applyFill="1" applyBorder="1" applyAlignment="1">
      <alignment vertical="center"/>
    </xf>
    <xf numFmtId="0" fontId="51" fillId="92" borderId="0" xfId="0" applyFont="1" applyFill="1"/>
    <xf numFmtId="0" fontId="239" fillId="2" borderId="87" xfId="73" applyFont="1" applyFill="1" applyBorder="1" applyAlignment="1">
      <alignment vertical="center"/>
    </xf>
    <xf numFmtId="0" fontId="215" fillId="2" borderId="0" xfId="40" applyNumberFormat="1" applyFont="1" applyFill="1" applyBorder="1" applyAlignment="1" applyProtection="1">
      <alignment vertical="center" wrapText="1"/>
      <protection locked="0"/>
    </xf>
    <xf numFmtId="0" fontId="41" fillId="92" borderId="0" xfId="73" applyFill="1"/>
    <xf numFmtId="0" fontId="94" fillId="2" borderId="0" xfId="0" applyFont="1" applyFill="1" applyAlignment="1">
      <alignment vertical="center" wrapText="1"/>
    </xf>
    <xf numFmtId="0" fontId="239" fillId="2" borderId="48" xfId="73" applyFont="1" applyFill="1" applyBorder="1" applyAlignment="1">
      <alignment vertical="center"/>
    </xf>
    <xf numFmtId="0" fontId="216" fillId="26" borderId="109" xfId="0" applyFont="1" applyFill="1" applyBorder="1" applyAlignment="1">
      <alignment horizontal="center"/>
    </xf>
    <xf numFmtId="8" fontId="94" fillId="2" borderId="34" xfId="0" applyNumberFormat="1" applyFont="1" applyFill="1" applyBorder="1" applyAlignment="1">
      <alignment horizontal="center"/>
    </xf>
    <xf numFmtId="8" fontId="239" fillId="2" borderId="53" xfId="73" applyNumberFormat="1" applyFont="1" applyFill="1" applyBorder="1" applyAlignment="1">
      <alignment horizontal="center" vertical="center"/>
    </xf>
    <xf numFmtId="175" fontId="50" fillId="2" borderId="109" xfId="0" applyNumberFormat="1" applyFont="1" applyFill="1" applyBorder="1" applyAlignment="1">
      <alignment horizontal="center"/>
    </xf>
    <xf numFmtId="175" fontId="50" fillId="2" borderId="33" xfId="0" applyNumberFormat="1" applyFont="1" applyFill="1" applyBorder="1" applyAlignment="1">
      <alignment horizontal="center"/>
    </xf>
    <xf numFmtId="8" fontId="94" fillId="2" borderId="107" xfId="0" applyNumberFormat="1" applyFont="1" applyFill="1" applyBorder="1" applyAlignment="1">
      <alignment horizontal="center"/>
    </xf>
    <xf numFmtId="3" fontId="44" fillId="2" borderId="33" xfId="0" applyNumberFormat="1" applyFont="1" applyFill="1" applyBorder="1" applyAlignment="1" applyProtection="1">
      <alignment horizontal="center"/>
      <protection locked="0"/>
    </xf>
    <xf numFmtId="0" fontId="239" fillId="0" borderId="87" xfId="73" applyFont="1" applyBorder="1" applyAlignment="1">
      <alignment vertical="center"/>
    </xf>
    <xf numFmtId="173" fontId="48"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7" fillId="2" borderId="88" xfId="0" applyFont="1" applyFill="1" applyBorder="1" applyProtection="1">
      <protection locked="0"/>
    </xf>
    <xf numFmtId="9" fontId="44" fillId="28" borderId="0" xfId="72" applyFont="1" applyFill="1" applyBorder="1" applyAlignment="1" applyProtection="1">
      <alignment horizontal="center" vertical="center"/>
      <protection locked="0"/>
    </xf>
    <xf numFmtId="0" fontId="16" fillId="2" borderId="109" xfId="0" applyFont="1" applyFill="1" applyBorder="1" applyAlignment="1">
      <alignment vertical="top"/>
    </xf>
    <xf numFmtId="0" fontId="0" fillId="90" borderId="0" xfId="0" applyFill="1"/>
    <xf numFmtId="0" fontId="220" fillId="2" borderId="109" xfId="0" applyFont="1" applyFill="1" applyBorder="1" applyAlignment="1">
      <alignment vertical="top" wrapText="1"/>
    </xf>
    <xf numFmtId="178" fontId="215" fillId="90" borderId="139" xfId="40" applyNumberFormat="1" applyFont="1" applyFill="1" applyBorder="1" applyAlignment="1">
      <alignment horizontal="left" vertical="center"/>
    </xf>
    <xf numFmtId="173" fontId="94" fillId="28" borderId="12" xfId="0" applyNumberFormat="1" applyFont="1" applyFill="1" applyBorder="1" applyAlignment="1">
      <alignment horizontal="center"/>
    </xf>
    <xf numFmtId="173" fontId="94" fillId="28" borderId="33" xfId="0" applyNumberFormat="1" applyFont="1" applyFill="1" applyBorder="1" applyAlignment="1">
      <alignment horizontal="center"/>
    </xf>
    <xf numFmtId="0" fontId="220" fillId="2" borderId="0" xfId="0" applyFont="1" applyFill="1" applyAlignment="1">
      <alignment horizontal="left" vertical="top" wrapText="1"/>
    </xf>
    <xf numFmtId="0" fontId="16" fillId="2" borderId="0" xfId="0" applyFont="1" applyFill="1" applyAlignment="1">
      <alignment horizontal="left" vertical="top" wrapText="1"/>
    </xf>
    <xf numFmtId="0" fontId="220" fillId="2" borderId="96" xfId="0" applyFont="1" applyFill="1" applyBorder="1" applyAlignment="1">
      <alignment vertical="top" wrapText="1"/>
    </xf>
    <xf numFmtId="0" fontId="0" fillId="90" borderId="109" xfId="0" applyFill="1" applyBorder="1"/>
    <xf numFmtId="0" fontId="16" fillId="2" borderId="0" xfId="0" applyFont="1" applyFill="1" applyAlignment="1">
      <alignment horizontal="center" vertical="center"/>
    </xf>
    <xf numFmtId="175" fontId="50" fillId="2" borderId="12" xfId="0" applyNumberFormat="1" applyFont="1" applyFill="1" applyBorder="1" applyAlignment="1">
      <alignment horizontal="left" vertical="center"/>
    </xf>
    <xf numFmtId="175" fontId="94" fillId="2" borderId="6" xfId="0" quotePrefix="1" applyNumberFormat="1" applyFont="1" applyFill="1" applyBorder="1" applyAlignment="1">
      <alignment horizontal="left" vertical="center"/>
    </xf>
    <xf numFmtId="175" fontId="224" fillId="2" borderId="6" xfId="0" applyNumberFormat="1" applyFont="1" applyFill="1" applyBorder="1" applyAlignment="1">
      <alignment horizontal="left" vertical="center"/>
    </xf>
    <xf numFmtId="175" fontId="50" fillId="2" borderId="6" xfId="0" applyNumberFormat="1" applyFont="1" applyFill="1" applyBorder="1" applyAlignment="1">
      <alignment horizontal="left" vertical="center"/>
    </xf>
    <xf numFmtId="175" fontId="50" fillId="2" borderId="6" xfId="0" quotePrefix="1" applyNumberFormat="1" applyFont="1" applyFill="1" applyBorder="1" applyAlignment="1">
      <alignment horizontal="left" vertical="center"/>
    </xf>
    <xf numFmtId="175" fontId="50" fillId="2" borderId="47" xfId="0" quotePrefix="1" applyNumberFormat="1" applyFont="1" applyFill="1" applyBorder="1" applyAlignment="1">
      <alignment horizontal="left" vertical="center"/>
    </xf>
    <xf numFmtId="0" fontId="94" fillId="2" borderId="118" xfId="0" applyFont="1" applyFill="1" applyBorder="1" applyAlignment="1">
      <alignment horizontal="left" vertical="center"/>
    </xf>
    <xf numFmtId="0" fontId="94" fillId="2" borderId="141" xfId="0" applyFont="1" applyFill="1" applyBorder="1" applyAlignment="1">
      <alignment horizontal="left" vertical="center"/>
    </xf>
    <xf numFmtId="0" fontId="94" fillId="2" borderId="54" xfId="0" applyFont="1" applyFill="1" applyBorder="1" applyAlignment="1">
      <alignment horizontal="left" vertical="center"/>
    </xf>
    <xf numFmtId="0" fontId="51" fillId="2" borderId="12" xfId="0" applyFont="1" applyFill="1" applyBorder="1" applyAlignment="1">
      <alignment horizontal="left" vertical="center"/>
    </xf>
    <xf numFmtId="0" fontId="51" fillId="2" borderId="6" xfId="0" applyFont="1" applyFill="1" applyBorder="1" applyAlignment="1">
      <alignment horizontal="left" vertical="center"/>
    </xf>
    <xf numFmtId="0" fontId="94" fillId="2" borderId="6" xfId="0" applyFont="1" applyFill="1" applyBorder="1" applyAlignment="1">
      <alignment horizontal="left" vertical="center"/>
    </xf>
    <xf numFmtId="0" fontId="16" fillId="2" borderId="47" xfId="0" applyFont="1" applyFill="1" applyBorder="1" applyAlignment="1">
      <alignment vertical="center"/>
    </xf>
    <xf numFmtId="175" fontId="94" fillId="2" borderId="118" xfId="0" applyNumberFormat="1" applyFont="1" applyFill="1" applyBorder="1" applyAlignment="1">
      <alignment horizontal="left" vertical="center" wrapText="1"/>
    </xf>
    <xf numFmtId="175" fontId="94" fillId="2" borderId="141" xfId="0" applyNumberFormat="1" applyFont="1" applyFill="1" applyBorder="1" applyAlignment="1">
      <alignment horizontal="left" vertical="center" wrapText="1"/>
    </xf>
    <xf numFmtId="175" fontId="94" fillId="2" borderId="141" xfId="0" applyNumberFormat="1" applyFont="1" applyFill="1" applyBorder="1" applyAlignment="1">
      <alignment horizontal="left" vertical="center"/>
    </xf>
    <xf numFmtId="175" fontId="94" fillId="2" borderId="141" xfId="0" applyNumberFormat="1" applyFont="1" applyFill="1" applyBorder="1" applyAlignment="1">
      <alignment horizontal="center" vertical="center"/>
    </xf>
    <xf numFmtId="175" fontId="94" fillId="2" borderId="54" xfId="0" applyNumberFormat="1" applyFont="1" applyFill="1" applyBorder="1" applyAlignment="1">
      <alignment horizontal="center" vertical="center"/>
    </xf>
    <xf numFmtId="0" fontId="16" fillId="2" borderId="6" xfId="0" applyFont="1" applyFill="1" applyBorder="1" applyAlignment="1">
      <alignment vertical="center"/>
    </xf>
    <xf numFmtId="0" fontId="51" fillId="92" borderId="0" xfId="0" applyFont="1" applyFill="1" applyAlignment="1">
      <alignment vertical="center"/>
    </xf>
    <xf numFmtId="0" fontId="240" fillId="2" borderId="0" xfId="0" applyFont="1" applyFill="1"/>
    <xf numFmtId="0" fontId="48" fillId="2" borderId="48" xfId="0" applyFont="1" applyFill="1" applyBorder="1" applyAlignment="1">
      <alignment vertical="center" wrapText="1"/>
    </xf>
    <xf numFmtId="0" fontId="48" fillId="2" borderId="87" xfId="0" applyFont="1" applyFill="1" applyBorder="1" applyAlignment="1">
      <alignment vertical="center" wrapText="1"/>
    </xf>
    <xf numFmtId="0" fontId="48" fillId="2" borderId="9" xfId="0" applyFont="1" applyFill="1" applyBorder="1" applyAlignment="1">
      <alignment vertical="center"/>
    </xf>
    <xf numFmtId="0" fontId="48" fillId="2" borderId="87" xfId="0" applyFont="1" applyFill="1" applyBorder="1" applyAlignment="1">
      <alignment vertical="center"/>
    </xf>
    <xf numFmtId="0" fontId="48" fillId="2" borderId="9" xfId="0" applyFont="1" applyFill="1" applyBorder="1" applyAlignment="1">
      <alignment vertical="center" wrapText="1"/>
    </xf>
    <xf numFmtId="0" fontId="239" fillId="2" borderId="8" xfId="73" applyFont="1" applyFill="1" applyBorder="1" applyAlignment="1">
      <alignment vertical="center"/>
    </xf>
    <xf numFmtId="0" fontId="48" fillId="2" borderId="8" xfId="0" applyFont="1" applyFill="1" applyBorder="1" applyAlignment="1">
      <alignment vertical="top" wrapText="1"/>
    </xf>
    <xf numFmtId="0" fontId="240" fillId="2" borderId="0" xfId="0" applyFont="1" applyFill="1" applyAlignment="1">
      <alignment horizontal="left"/>
    </xf>
    <xf numFmtId="8" fontId="94" fillId="2" borderId="115" xfId="0" applyNumberFormat="1" applyFont="1" applyFill="1" applyBorder="1" applyAlignment="1">
      <alignment horizontal="center"/>
    </xf>
    <xf numFmtId="8" fontId="94" fillId="2" borderId="116" xfId="0" applyNumberFormat="1" applyFont="1" applyFill="1" applyBorder="1" applyAlignment="1">
      <alignment horizontal="center"/>
    </xf>
    <xf numFmtId="172" fontId="48" fillId="2" borderId="136" xfId="0" applyNumberFormat="1" applyFont="1" applyFill="1" applyBorder="1" applyAlignment="1">
      <alignment horizontal="center"/>
    </xf>
    <xf numFmtId="288" fontId="44" fillId="2" borderId="102" xfId="0" applyNumberFormat="1" applyFont="1" applyFill="1" applyBorder="1" applyAlignment="1">
      <alignment horizontal="center"/>
    </xf>
    <xf numFmtId="288" fontId="48" fillId="2" borderId="136" xfId="0" applyNumberFormat="1" applyFont="1" applyFill="1" applyBorder="1" applyAlignment="1">
      <alignment horizontal="center"/>
    </xf>
    <xf numFmtId="172" fontId="48" fillId="2" borderId="106" xfId="0" applyNumberFormat="1" applyFont="1" applyFill="1" applyBorder="1" applyAlignment="1">
      <alignment horizontal="center"/>
    </xf>
    <xf numFmtId="288" fontId="44" fillId="2" borderId="36" xfId="0" applyNumberFormat="1" applyFont="1" applyFill="1" applyBorder="1" applyAlignment="1">
      <alignment horizontal="center"/>
    </xf>
    <xf numFmtId="288" fontId="48" fillId="2" borderId="106" xfId="0" applyNumberFormat="1" applyFont="1" applyFill="1" applyBorder="1" applyAlignment="1">
      <alignment horizontal="center"/>
    </xf>
    <xf numFmtId="0" fontId="60" fillId="2" borderId="0" xfId="0" applyFont="1" applyFill="1" applyAlignment="1">
      <alignment horizontal="left" vertical="top"/>
    </xf>
    <xf numFmtId="0" fontId="16"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7" fillId="92" borderId="0" xfId="0" applyFont="1" applyFill="1"/>
    <xf numFmtId="0" fontId="0" fillId="2" borderId="0" xfId="0" applyFill="1" applyAlignment="1">
      <alignment wrapText="1"/>
    </xf>
    <xf numFmtId="0" fontId="55" fillId="26" borderId="48" xfId="0" applyFont="1" applyFill="1" applyBorder="1" applyAlignment="1">
      <alignment horizontal="center" vertical="center" wrapText="1"/>
    </xf>
    <xf numFmtId="0" fontId="47" fillId="2" borderId="117" xfId="0" applyFont="1" applyFill="1" applyBorder="1" applyAlignment="1">
      <alignment wrapText="1"/>
    </xf>
    <xf numFmtId="0" fontId="51" fillId="2" borderId="88" xfId="0" applyFont="1" applyFill="1" applyBorder="1" applyAlignment="1">
      <alignment wrapText="1"/>
    </xf>
    <xf numFmtId="0" fontId="0" fillId="2" borderId="11" xfId="0" applyFill="1" applyBorder="1"/>
    <xf numFmtId="0" fontId="51" fillId="2" borderId="108" xfId="0" applyFont="1" applyFill="1" applyBorder="1" applyAlignment="1">
      <alignment wrapText="1"/>
    </xf>
    <xf numFmtId="0" fontId="94" fillId="2" borderId="5" xfId="0" applyFont="1" applyFill="1" applyBorder="1"/>
    <xf numFmtId="0" fontId="0" fillId="2" borderId="5" xfId="0" applyFill="1" applyBorder="1"/>
    <xf numFmtId="0" fontId="0" fillId="2" borderId="111" xfId="0" applyFill="1" applyBorder="1"/>
    <xf numFmtId="0" fontId="47"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7" fillId="2" borderId="88" xfId="0" applyFont="1" applyFill="1" applyBorder="1" applyAlignment="1">
      <alignment wrapText="1"/>
    </xf>
    <xf numFmtId="0" fontId="0" fillId="2" borderId="108" xfId="0" applyFill="1" applyBorder="1" applyAlignment="1">
      <alignment wrapText="1"/>
    </xf>
    <xf numFmtId="0" fontId="51" fillId="2" borderId="102" xfId="0" applyFont="1" applyFill="1" applyBorder="1" applyAlignment="1">
      <alignment vertical="center"/>
    </xf>
    <xf numFmtId="0" fontId="241" fillId="2" borderId="117" xfId="0" applyFont="1" applyFill="1" applyBorder="1" applyAlignment="1">
      <alignment vertical="center" wrapText="1"/>
    </xf>
    <xf numFmtId="0" fontId="0" fillId="2" borderId="88" xfId="0" applyFill="1" applyBorder="1" applyAlignment="1">
      <alignment wrapText="1"/>
    </xf>
    <xf numFmtId="0" fontId="241" fillId="2" borderId="108" xfId="0" applyFont="1" applyFill="1" applyBorder="1" applyAlignment="1">
      <alignment vertical="center" wrapText="1"/>
    </xf>
    <xf numFmtId="0" fontId="51" fillId="2" borderId="137" xfId="0" applyFont="1" applyFill="1" applyBorder="1"/>
    <xf numFmtId="0" fontId="0" fillId="2" borderId="137" xfId="0" applyFill="1" applyBorder="1"/>
    <xf numFmtId="0" fontId="0" fillId="2" borderId="133" xfId="0" applyFill="1" applyBorder="1"/>
    <xf numFmtId="10" fontId="44" fillId="0" borderId="6" xfId="0" applyNumberFormat="1" applyFont="1" applyBorder="1" applyAlignment="1" applyProtection="1">
      <alignment horizontal="center"/>
      <protection locked="0"/>
    </xf>
    <xf numFmtId="0" fontId="225" fillId="2" borderId="0" xfId="0" applyFont="1" applyFill="1" applyAlignment="1">
      <alignment horizontal="left" vertical="center"/>
    </xf>
    <xf numFmtId="169" fontId="215" fillId="2" borderId="0" xfId="70" applyFont="1" applyFill="1" applyBorder="1" applyAlignment="1">
      <alignment horizontal="left" vertical="center"/>
    </xf>
    <xf numFmtId="169" fontId="215" fillId="28" borderId="122" xfId="70" applyFont="1" applyFill="1" applyBorder="1" applyAlignment="1">
      <alignment horizontal="left" vertical="center"/>
    </xf>
    <xf numFmtId="181" fontId="215" fillId="28" borderId="122" xfId="71" applyNumberFormat="1" applyFont="1" applyFill="1" applyBorder="1" applyAlignment="1">
      <alignment horizontal="left" vertical="center"/>
    </xf>
    <xf numFmtId="181" fontId="215" fillId="2" borderId="0" xfId="71" applyNumberFormat="1" applyFont="1" applyFill="1" applyBorder="1" applyAlignment="1">
      <alignment horizontal="left" vertical="center"/>
    </xf>
    <xf numFmtId="0" fontId="94" fillId="2" borderId="0" xfId="0" applyFont="1" applyFill="1" applyAlignment="1">
      <alignment horizontal="left" vertical="center"/>
    </xf>
    <xf numFmtId="0" fontId="8" fillId="28" borderId="34" xfId="0" applyFont="1" applyFill="1" applyBorder="1" applyProtection="1">
      <protection locked="0"/>
    </xf>
    <xf numFmtId="17" fontId="8" fillId="28" borderId="34" xfId="0" applyNumberFormat="1" applyFont="1" applyFill="1" applyBorder="1"/>
    <xf numFmtId="0" fontId="16" fillId="28" borderId="0" xfId="0" applyFont="1" applyFill="1"/>
    <xf numFmtId="10" fontId="48" fillId="0" borderId="6" xfId="0" applyNumberFormat="1" applyFont="1" applyBorder="1" applyAlignment="1" applyProtection="1">
      <alignment horizontal="center"/>
      <protection locked="0"/>
    </xf>
    <xf numFmtId="40" fontId="246" fillId="28" borderId="34" xfId="0" quotePrefix="1" applyNumberFormat="1" applyFont="1" applyFill="1" applyBorder="1" applyAlignment="1" applyProtection="1">
      <alignment horizontal="center"/>
      <protection locked="0"/>
    </xf>
    <xf numFmtId="40" fontId="247" fillId="28" borderId="34" xfId="0" applyNumberFormat="1" applyFont="1" applyFill="1" applyBorder="1" applyAlignment="1" applyProtection="1">
      <alignment horizontal="center"/>
      <protection locked="0"/>
    </xf>
    <xf numFmtId="17" fontId="7" fillId="28" borderId="34" xfId="0" applyNumberFormat="1" applyFont="1" applyFill="1" applyBorder="1"/>
    <xf numFmtId="0" fontId="7" fillId="28" borderId="34" xfId="0" applyFont="1" applyFill="1" applyBorder="1" applyProtection="1">
      <protection locked="0"/>
    </xf>
    <xf numFmtId="0" fontId="55" fillId="26" borderId="100" xfId="0" applyFont="1" applyFill="1" applyBorder="1" applyAlignment="1" applyProtection="1">
      <alignment horizontal="center" vertical="center" wrapText="1"/>
      <protection locked="0"/>
    </xf>
    <xf numFmtId="0" fontId="55" fillId="26" borderId="105" xfId="0" applyFont="1" applyFill="1" applyBorder="1" applyAlignment="1" applyProtection="1">
      <alignment horizontal="center" vertical="center" wrapText="1"/>
      <protection locked="0"/>
    </xf>
    <xf numFmtId="0" fontId="94" fillId="2" borderId="0" xfId="0" applyFont="1" applyFill="1" applyAlignment="1" applyProtection="1">
      <alignment horizontal="left" vertical="center"/>
      <protection locked="0"/>
    </xf>
    <xf numFmtId="39" fontId="45" fillId="2" borderId="0" xfId="0" applyNumberFormat="1" applyFont="1" applyFill="1" applyAlignment="1" applyProtection="1">
      <alignment horizontal="center"/>
      <protection locked="0"/>
    </xf>
    <xf numFmtId="39" fontId="44" fillId="2" borderId="0" xfId="0" applyNumberFormat="1" applyFont="1" applyFill="1" applyAlignment="1" applyProtection="1">
      <alignment horizontal="center"/>
      <protection locked="0"/>
    </xf>
    <xf numFmtId="39" fontId="61" fillId="2" borderId="0" xfId="0" applyNumberFormat="1" applyFont="1" applyFill="1" applyAlignment="1" applyProtection="1">
      <alignment horizontal="left"/>
      <protection locked="0"/>
    </xf>
    <xf numFmtId="39" fontId="61" fillId="2" borderId="0" xfId="0" applyNumberFormat="1" applyFont="1" applyFill="1" applyAlignment="1" applyProtection="1">
      <alignment horizontal="center"/>
      <protection locked="0"/>
    </xf>
    <xf numFmtId="0" fontId="55" fillId="26" borderId="142" xfId="0" applyFont="1" applyFill="1" applyBorder="1" applyAlignment="1" applyProtection="1">
      <alignment horizontal="center" vertical="center" wrapText="1"/>
      <protection locked="0"/>
    </xf>
    <xf numFmtId="3" fontId="11" fillId="2" borderId="144" xfId="0" applyNumberFormat="1" applyFont="1" applyFill="1" applyBorder="1" applyAlignment="1" applyProtection="1">
      <alignment vertical="center" wrapText="1"/>
      <protection locked="0"/>
    </xf>
    <xf numFmtId="0" fontId="55" fillId="26" borderId="145" xfId="0" applyFont="1" applyFill="1" applyBorder="1" applyAlignment="1" applyProtection="1">
      <alignment horizontal="center" vertical="center" wrapText="1"/>
      <protection locked="0"/>
    </xf>
    <xf numFmtId="0" fontId="55" fillId="26" borderId="146" xfId="0" applyFont="1" applyFill="1" applyBorder="1" applyAlignment="1" applyProtection="1">
      <alignment horizontal="center" vertical="center" wrapText="1"/>
      <protection locked="0"/>
    </xf>
    <xf numFmtId="0" fontId="55" fillId="26" borderId="147" xfId="0" applyFont="1" applyFill="1" applyBorder="1" applyAlignment="1" applyProtection="1">
      <alignment horizontal="center" vertical="center" wrapText="1"/>
      <protection locked="0"/>
    </xf>
    <xf numFmtId="0" fontId="55" fillId="26" borderId="148" xfId="0" applyFont="1" applyFill="1" applyBorder="1" applyAlignment="1" applyProtection="1">
      <alignment horizontal="center" vertical="center" wrapText="1"/>
      <protection locked="0"/>
    </xf>
    <xf numFmtId="0" fontId="55" fillId="26" borderId="149" xfId="0" applyFont="1" applyFill="1" applyBorder="1" applyAlignment="1" applyProtection="1">
      <alignment horizontal="center" vertical="center" wrapText="1"/>
      <protection locked="0"/>
    </xf>
    <xf numFmtId="0" fontId="55" fillId="26" borderId="151" xfId="0" applyFont="1" applyFill="1" applyBorder="1" applyAlignment="1" applyProtection="1">
      <alignment horizontal="center" vertical="center" wrapText="1"/>
      <protection locked="0"/>
    </xf>
    <xf numFmtId="0" fontId="55" fillId="26" borderId="98" xfId="0" applyFont="1" applyFill="1" applyBorder="1" applyAlignment="1" applyProtection="1">
      <alignment vertical="center" wrapText="1"/>
      <protection locked="0"/>
    </xf>
    <xf numFmtId="0" fontId="55" fillId="26" borderId="99" xfId="0" applyFont="1" applyFill="1" applyBorder="1" applyAlignment="1" applyProtection="1">
      <alignment vertical="center" wrapText="1"/>
      <protection locked="0"/>
    </xf>
    <xf numFmtId="0" fontId="55" fillId="26" borderId="100" xfId="0" applyFont="1" applyFill="1" applyBorder="1" applyAlignment="1" applyProtection="1">
      <alignment vertical="center" wrapText="1"/>
      <protection locked="0"/>
    </xf>
    <xf numFmtId="8" fontId="94" fillId="2" borderId="3" xfId="0" applyNumberFormat="1" applyFont="1" applyFill="1" applyBorder="1" applyAlignment="1">
      <alignment horizontal="center"/>
    </xf>
    <xf numFmtId="3" fontId="48"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22" fillId="2" borderId="0" xfId="0" applyFont="1" applyFill="1" applyProtection="1">
      <protection locked="0"/>
    </xf>
    <xf numFmtId="0" fontId="61" fillId="2" borderId="0" xfId="0" applyFont="1" applyFill="1" applyProtection="1">
      <protection locked="0"/>
    </xf>
    <xf numFmtId="0" fontId="48" fillId="2" borderId="0" xfId="0" applyFont="1" applyFill="1" applyAlignment="1" applyProtection="1">
      <alignment vertical="center"/>
      <protection locked="0"/>
    </xf>
    <xf numFmtId="0" fontId="234" fillId="2" borderId="0" xfId="0" applyFont="1" applyFill="1" applyAlignment="1" applyProtection="1">
      <alignment vertical="top" wrapText="1"/>
      <protection locked="0"/>
    </xf>
    <xf numFmtId="175" fontId="50" fillId="2" borderId="109" xfId="0" applyNumberFormat="1" applyFont="1" applyFill="1" applyBorder="1" applyAlignment="1">
      <alignment horizontal="center" wrapText="1"/>
    </xf>
    <xf numFmtId="175" fontId="94" fillId="2" borderId="106" xfId="0" applyNumberFormat="1" applyFont="1" applyFill="1" applyBorder="1" applyAlignment="1">
      <alignment horizontal="center"/>
    </xf>
    <xf numFmtId="175" fontId="94" fillId="2" borderId="6" xfId="0" applyNumberFormat="1" applyFont="1" applyFill="1" applyBorder="1" applyAlignment="1">
      <alignment horizontal="center"/>
    </xf>
    <xf numFmtId="175" fontId="94" fillId="2" borderId="136" xfId="0" applyNumberFormat="1" applyFont="1" applyFill="1" applyBorder="1" applyAlignment="1">
      <alignment horizontal="center"/>
    </xf>
    <xf numFmtId="3" fontId="48" fillId="0" borderId="0" xfId="0" applyNumberFormat="1" applyFont="1" applyAlignment="1" applyProtection="1">
      <alignment horizontal="center" vertical="center"/>
      <protection locked="0"/>
    </xf>
    <xf numFmtId="3" fontId="52" fillId="0" borderId="11" xfId="0" applyNumberFormat="1" applyFont="1" applyBorder="1" applyAlignment="1" applyProtection="1">
      <alignment horizontal="center" vertical="center"/>
      <protection locked="0"/>
    </xf>
    <xf numFmtId="1" fontId="48" fillId="2" borderId="0" xfId="0" applyNumberFormat="1" applyFont="1" applyFill="1" applyAlignment="1" applyProtection="1">
      <alignment horizontal="center" vertical="center"/>
      <protection locked="0"/>
    </xf>
    <xf numFmtId="1" fontId="48" fillId="2" borderId="5" xfId="0" applyNumberFormat="1" applyFont="1" applyFill="1" applyBorder="1" applyAlignment="1" applyProtection="1">
      <alignment horizontal="center" vertical="center"/>
      <protection locked="0"/>
    </xf>
    <xf numFmtId="1" fontId="48" fillId="28" borderId="34" xfId="70" applyNumberFormat="1" applyFont="1" applyFill="1" applyBorder="1" applyAlignment="1" applyProtection="1">
      <alignment horizontal="center"/>
      <protection locked="0"/>
    </xf>
    <xf numFmtId="1" fontId="48" fillId="28" borderId="44" xfId="70" applyNumberFormat="1" applyFont="1" applyFill="1" applyBorder="1" applyAlignment="1" applyProtection="1">
      <alignment horizontal="center"/>
      <protection locked="0"/>
    </xf>
    <xf numFmtId="1" fontId="48" fillId="2" borderId="108" xfId="0" applyNumberFormat="1" applyFont="1" applyFill="1" applyBorder="1" applyAlignment="1" applyProtection="1">
      <alignment horizontal="center"/>
      <protection locked="0"/>
    </xf>
    <xf numFmtId="288" fontId="44" fillId="2" borderId="5" xfId="0" applyNumberFormat="1" applyFont="1" applyFill="1" applyBorder="1" applyAlignment="1">
      <alignment horizontal="center"/>
    </xf>
    <xf numFmtId="288" fontId="48" fillId="2" borderId="8" xfId="0" applyNumberFormat="1" applyFont="1" applyFill="1" applyBorder="1" applyAlignment="1">
      <alignment horizontal="center"/>
    </xf>
    <xf numFmtId="1" fontId="48" fillId="2" borderId="107" xfId="0" applyNumberFormat="1" applyFont="1" applyFill="1" applyBorder="1" applyAlignment="1" applyProtection="1">
      <alignment horizontal="center"/>
      <protection locked="0"/>
    </xf>
    <xf numFmtId="172" fontId="48" fillId="2" borderId="6" xfId="0" applyNumberFormat="1" applyFont="1" applyFill="1" applyBorder="1" applyAlignment="1">
      <alignment horizontal="center"/>
    </xf>
    <xf numFmtId="288" fontId="44" fillId="2" borderId="141" xfId="0" applyNumberFormat="1" applyFont="1" applyFill="1" applyBorder="1" applyAlignment="1">
      <alignment horizontal="center"/>
    </xf>
    <xf numFmtId="288" fontId="48" fillId="2" borderId="6" xfId="0" applyNumberFormat="1" applyFont="1" applyFill="1" applyBorder="1" applyAlignment="1">
      <alignment horizontal="center"/>
    </xf>
    <xf numFmtId="3" fontId="11" fillId="2" borderId="153" xfId="0" applyNumberFormat="1" applyFont="1" applyFill="1" applyBorder="1" applyAlignment="1" applyProtection="1">
      <alignment horizontal="center" vertical="center"/>
      <protection locked="0"/>
    </xf>
    <xf numFmtId="286" fontId="48" fillId="2" borderId="79" xfId="0" applyNumberFormat="1" applyFont="1" applyFill="1" applyBorder="1" applyAlignment="1" applyProtection="1">
      <alignment horizontal="center" vertical="center"/>
      <protection locked="0"/>
    </xf>
    <xf numFmtId="173" fontId="48" fillId="2" borderId="79" xfId="70" applyNumberFormat="1" applyFont="1" applyFill="1" applyBorder="1" applyAlignment="1" applyProtection="1">
      <alignment horizontal="center" vertical="center"/>
      <protection locked="0"/>
    </xf>
    <xf numFmtId="173" fontId="11" fillId="2" borderId="79" xfId="70" applyNumberFormat="1" applyFont="1" applyFill="1" applyBorder="1" applyAlignment="1" applyProtection="1">
      <alignment horizontal="center" vertical="center"/>
      <protection locked="0"/>
    </xf>
    <xf numFmtId="173" fontId="11" fillId="2" borderId="11" xfId="71" applyNumberFormat="1" applyFont="1" applyFill="1" applyBorder="1" applyAlignment="1" applyProtection="1">
      <alignment horizontal="center" vertical="center"/>
      <protection locked="0"/>
    </xf>
    <xf numFmtId="173" fontId="11" fillId="2" borderId="11" xfId="0" applyNumberFormat="1" applyFont="1" applyFill="1" applyBorder="1" applyAlignment="1" applyProtection="1">
      <alignment horizontal="center" vertical="center"/>
      <protection locked="0"/>
    </xf>
    <xf numFmtId="173" fontId="11" fillId="2" borderId="111" xfId="70" applyNumberFormat="1" applyFont="1" applyFill="1" applyBorder="1" applyAlignment="1" applyProtection="1">
      <alignment horizontal="center" vertical="center"/>
      <protection locked="0"/>
    </xf>
    <xf numFmtId="0" fontId="249" fillId="94" borderId="154" xfId="0" applyFont="1" applyFill="1" applyBorder="1" applyAlignment="1" applyProtection="1">
      <alignment horizontal="left" wrapText="1"/>
      <protection locked="0"/>
    </xf>
    <xf numFmtId="0" fontId="61" fillId="94" borderId="155" xfId="0" applyFont="1" applyFill="1" applyBorder="1" applyProtection="1">
      <protection locked="0"/>
    </xf>
    <xf numFmtId="39" fontId="45" fillId="94" borderId="155" xfId="0" applyNumberFormat="1" applyFont="1" applyFill="1" applyBorder="1" applyAlignment="1" applyProtection="1">
      <alignment horizontal="center"/>
      <protection locked="0"/>
    </xf>
    <xf numFmtId="3" fontId="48" fillId="94" borderId="155" xfId="0" applyNumberFormat="1" applyFont="1" applyFill="1" applyBorder="1" applyAlignment="1" applyProtection="1">
      <alignment vertical="center"/>
      <protection locked="0"/>
    </xf>
    <xf numFmtId="0" fontId="48" fillId="94" borderId="155" xfId="0" applyFont="1" applyFill="1" applyBorder="1" applyAlignment="1" applyProtection="1">
      <alignment vertical="center"/>
      <protection locked="0"/>
    </xf>
    <xf numFmtId="0" fontId="44" fillId="94" borderId="155" xfId="0" applyFont="1" applyFill="1" applyBorder="1" applyAlignment="1" applyProtection="1">
      <alignment horizontal="center" vertical="center"/>
      <protection locked="0"/>
    </xf>
    <xf numFmtId="0" fontId="44" fillId="94" borderId="156" xfId="0" applyFont="1" applyFill="1" applyBorder="1" applyAlignment="1" applyProtection="1">
      <alignment horizontal="center" vertical="center"/>
      <protection locked="0"/>
    </xf>
    <xf numFmtId="0" fontId="44" fillId="2" borderId="111" xfId="0" applyFont="1" applyFill="1" applyBorder="1" applyAlignment="1" applyProtection="1">
      <alignment horizontal="center" vertical="center"/>
      <protection locked="0"/>
    </xf>
    <xf numFmtId="174" fontId="216" fillId="27" borderId="8" xfId="0" applyNumberFormat="1" applyFont="1" applyFill="1" applyBorder="1" applyAlignment="1">
      <alignment horizontal="center" vertical="center" wrapText="1"/>
    </xf>
    <xf numFmtId="173" fontId="50" fillId="2" borderId="109" xfId="0" applyNumberFormat="1" applyFont="1" applyFill="1" applyBorder="1" applyAlignment="1">
      <alignment horizontal="center"/>
    </xf>
    <xf numFmtId="17" fontId="44" fillId="28" borderId="158" xfId="0" applyNumberFormat="1" applyFont="1" applyFill="1" applyBorder="1"/>
    <xf numFmtId="0" fontId="44" fillId="28" borderId="158" xfId="0" applyFont="1" applyFill="1" applyBorder="1"/>
    <xf numFmtId="10" fontId="48" fillId="28" borderId="158" xfId="0" applyNumberFormat="1" applyFont="1" applyFill="1" applyBorder="1"/>
    <xf numFmtId="173" fontId="44" fillId="28" borderId="158" xfId="0" applyNumberFormat="1" applyFont="1" applyFill="1" applyBorder="1" applyProtection="1">
      <protection locked="0"/>
    </xf>
    <xf numFmtId="173" fontId="48" fillId="28" borderId="158" xfId="70" applyNumberFormat="1" applyFont="1" applyFill="1" applyBorder="1" applyProtection="1"/>
    <xf numFmtId="10" fontId="44" fillId="2" borderId="0" xfId="0" applyNumberFormat="1" applyFont="1" applyFill="1" applyAlignment="1" applyProtection="1">
      <alignment horizontal="center"/>
      <protection locked="0"/>
    </xf>
    <xf numFmtId="0" fontId="51" fillId="2" borderId="5" xfId="0" applyFont="1" applyFill="1" applyBorder="1" applyAlignment="1">
      <alignment horizontal="left" vertical="center"/>
    </xf>
    <xf numFmtId="0" fontId="44" fillId="2" borderId="5" xfId="0" applyFont="1" applyFill="1" applyBorder="1" applyAlignment="1">
      <alignment horizontal="center" vertical="center"/>
    </xf>
    <xf numFmtId="287" fontId="219" fillId="2" borderId="159" xfId="70" applyNumberFormat="1" applyFont="1" applyFill="1" applyBorder="1" applyAlignment="1">
      <alignment horizontal="left" vertical="center"/>
    </xf>
    <xf numFmtId="287" fontId="219" fillId="2" borderId="88" xfId="70" applyNumberFormat="1" applyFont="1" applyFill="1" applyBorder="1" applyAlignment="1">
      <alignment horizontal="left" vertical="center"/>
    </xf>
    <xf numFmtId="0" fontId="47" fillId="94" borderId="154" xfId="0" applyFont="1" applyFill="1" applyBorder="1" applyAlignment="1">
      <alignment vertical="center"/>
    </xf>
    <xf numFmtId="0" fontId="47" fillId="94" borderId="155" xfId="0" applyFont="1" applyFill="1" applyBorder="1" applyAlignment="1">
      <alignment vertical="center"/>
    </xf>
    <xf numFmtId="8" fontId="94" fillId="94" borderId="155" xfId="0" applyNumberFormat="1" applyFont="1" applyFill="1" applyBorder="1" applyAlignment="1">
      <alignment horizontal="center"/>
    </xf>
    <xf numFmtId="8" fontId="94" fillId="94" borderId="156" xfId="0" applyNumberFormat="1" applyFont="1" applyFill="1" applyBorder="1" applyAlignment="1">
      <alignment horizontal="center"/>
    </xf>
    <xf numFmtId="0" fontId="47" fillId="2" borderId="117" xfId="0" applyFont="1" applyFill="1" applyBorder="1" applyAlignment="1">
      <alignment vertical="center" wrapText="1"/>
    </xf>
    <xf numFmtId="0" fontId="249" fillId="92" borderId="0" xfId="0" applyFont="1" applyFill="1" applyAlignment="1" applyProtection="1">
      <alignment horizontal="left" vertical="center" wrapText="1"/>
      <protection locked="0"/>
    </xf>
    <xf numFmtId="0" fontId="249" fillId="2" borderId="0" xfId="0" applyFont="1" applyFill="1" applyAlignment="1" applyProtection="1">
      <alignment horizontal="left" vertical="center" wrapText="1"/>
      <protection locked="0"/>
    </xf>
    <xf numFmtId="0" fontId="48" fillId="2" borderId="0" xfId="0" applyFont="1" applyFill="1" applyAlignment="1" applyProtection="1">
      <alignment horizontal="left" vertical="top" wrapText="1"/>
      <protection locked="0"/>
    </xf>
    <xf numFmtId="0" fontId="48" fillId="2" borderId="0" xfId="0" applyFont="1" applyFill="1" applyAlignment="1" applyProtection="1">
      <alignment horizontal="left" vertical="top"/>
      <protection locked="0"/>
    </xf>
    <xf numFmtId="0" fontId="51" fillId="2" borderId="0" xfId="0" applyFont="1" applyFill="1" applyAlignment="1">
      <alignment vertical="top" wrapText="1"/>
    </xf>
    <xf numFmtId="288" fontId="44" fillId="2" borderId="6" xfId="0" applyNumberFormat="1" applyFont="1" applyFill="1" applyBorder="1" applyAlignment="1">
      <alignment horizontal="center"/>
    </xf>
    <xf numFmtId="172" fontId="48" fillId="2" borderId="87" xfId="0" applyNumberFormat="1" applyFont="1" applyFill="1" applyBorder="1" applyAlignment="1">
      <alignment horizontal="center"/>
    </xf>
    <xf numFmtId="288" fontId="44" fillId="2" borderId="47" xfId="0" applyNumberFormat="1" applyFont="1" applyFill="1" applyBorder="1" applyAlignment="1">
      <alignment horizontal="center"/>
    </xf>
    <xf numFmtId="1" fontId="10" fillId="28" borderId="102" xfId="0" applyNumberFormat="1" applyFont="1" applyFill="1" applyBorder="1" applyAlignment="1">
      <alignment vertical="center"/>
    </xf>
    <xf numFmtId="172" fontId="48" fillId="2" borderId="47" xfId="0" applyNumberFormat="1" applyFont="1" applyFill="1" applyBorder="1" applyAlignment="1">
      <alignment horizontal="center"/>
    </xf>
    <xf numFmtId="286" fontId="48" fillId="0" borderId="0" xfId="0" applyNumberFormat="1" applyFont="1" applyAlignment="1" applyProtection="1">
      <alignment horizontal="center" vertical="center"/>
      <protection locked="0"/>
    </xf>
    <xf numFmtId="3" fontId="48" fillId="2" borderId="85" xfId="0" applyNumberFormat="1" applyFont="1" applyFill="1" applyBorder="1" applyAlignment="1" applyProtection="1">
      <alignment horizontal="center" vertical="center"/>
      <protection locked="0"/>
    </xf>
    <xf numFmtId="3" fontId="11" fillId="2" borderId="34" xfId="0" applyNumberFormat="1" applyFont="1" applyFill="1" applyBorder="1" applyAlignment="1" applyProtection="1">
      <alignment horizontal="center" vertical="center"/>
      <protection locked="0"/>
    </xf>
    <xf numFmtId="3" fontId="45" fillId="2" borderId="160" xfId="0" applyNumberFormat="1" applyFont="1" applyFill="1" applyBorder="1" applyAlignment="1" applyProtection="1">
      <alignment horizontal="center" vertical="center"/>
      <protection locked="0"/>
    </xf>
    <xf numFmtId="3" fontId="47" fillId="2" borderId="161" xfId="0" applyNumberFormat="1" applyFont="1" applyFill="1" applyBorder="1" applyAlignment="1" applyProtection="1">
      <alignment horizontal="left" vertical="center"/>
      <protection locked="0"/>
    </xf>
    <xf numFmtId="3" fontId="47" fillId="2" borderId="88" xfId="0" applyNumberFormat="1" applyFont="1" applyFill="1" applyBorder="1" applyAlignment="1" applyProtection="1">
      <alignment horizontal="left" vertical="center"/>
      <protection locked="0"/>
    </xf>
    <xf numFmtId="3" fontId="47" fillId="2" borderId="38" xfId="0" applyNumberFormat="1" applyFont="1" applyFill="1" applyBorder="1" applyAlignment="1" applyProtection="1">
      <alignment horizontal="left" vertical="center"/>
      <protection locked="0"/>
    </xf>
    <xf numFmtId="3" fontId="11" fillId="2" borderId="162" xfId="0" applyNumberFormat="1" applyFont="1" applyFill="1" applyBorder="1" applyAlignment="1" applyProtection="1">
      <alignment horizontal="center" vertical="center"/>
      <protection locked="0"/>
    </xf>
    <xf numFmtId="3" fontId="45" fillId="2" borderId="163" xfId="0" applyNumberFormat="1"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45" fillId="2" borderId="111" xfId="0" applyNumberFormat="1" applyFont="1" applyFill="1" applyBorder="1" applyAlignment="1" applyProtection="1">
      <alignment horizontal="center" vertical="center"/>
      <protection locked="0"/>
    </xf>
    <xf numFmtId="8" fontId="94" fillId="2" borderId="53" xfId="0" applyNumberFormat="1" applyFont="1" applyFill="1" applyBorder="1" applyAlignment="1">
      <alignment horizontal="center"/>
    </xf>
    <xf numFmtId="8" fontId="94" fillId="28" borderId="115" xfId="0" applyNumberFormat="1" applyFont="1" applyFill="1" applyBorder="1" applyAlignment="1">
      <alignment horizontal="center"/>
    </xf>
    <xf numFmtId="8" fontId="94" fillId="28" borderId="164" xfId="0" applyNumberFormat="1" applyFont="1" applyFill="1" applyBorder="1" applyAlignment="1">
      <alignment horizontal="center"/>
    </xf>
    <xf numFmtId="0" fontId="222" fillId="92" borderId="0" xfId="0" applyFont="1" applyFill="1" applyProtection="1">
      <protection locked="0"/>
    </xf>
    <xf numFmtId="0" fontId="0" fillId="92" borderId="0" xfId="0" applyFill="1" applyAlignment="1">
      <alignment horizontal="center"/>
    </xf>
    <xf numFmtId="8" fontId="94" fillId="28" borderId="165" xfId="0" applyNumberFormat="1" applyFont="1" applyFill="1" applyBorder="1" applyAlignment="1">
      <alignment horizontal="center"/>
    </xf>
    <xf numFmtId="8" fontId="94" fillId="28" borderId="166" xfId="0" applyNumberFormat="1" applyFont="1" applyFill="1" applyBorder="1" applyAlignment="1">
      <alignment horizontal="center"/>
    </xf>
    <xf numFmtId="175" fontId="50" fillId="2" borderId="161" xfId="0" applyNumberFormat="1" applyFont="1" applyFill="1" applyBorder="1" applyAlignment="1">
      <alignment horizontal="left"/>
    </xf>
    <xf numFmtId="175" fontId="94" fillId="2" borderId="118" xfId="0" applyNumberFormat="1" applyFont="1" applyFill="1" applyBorder="1" applyAlignment="1">
      <alignment horizontal="center"/>
    </xf>
    <xf numFmtId="8" fontId="94" fillId="2" borderId="118" xfId="0" applyNumberFormat="1" applyFont="1" applyFill="1" applyBorder="1" applyAlignment="1">
      <alignment horizontal="center"/>
    </xf>
    <xf numFmtId="8" fontId="50" fillId="2" borderId="109" xfId="0" applyNumberFormat="1" applyFont="1" applyFill="1" applyBorder="1" applyAlignment="1">
      <alignment horizontal="center"/>
    </xf>
    <xf numFmtId="0" fontId="44" fillId="2" borderId="0" xfId="0" applyFont="1" applyFill="1" applyAlignment="1">
      <alignment horizontal="left" vertical="top" wrapText="1"/>
    </xf>
    <xf numFmtId="3" fontId="44" fillId="2" borderId="85" xfId="0" applyNumberFormat="1" applyFont="1" applyFill="1" applyBorder="1" applyAlignment="1" applyProtection="1">
      <alignment horizontal="center" vertical="center"/>
      <protection locked="0"/>
    </xf>
    <xf numFmtId="10" fontId="44" fillId="2" borderId="106" xfId="0" applyNumberFormat="1" applyFont="1" applyFill="1" applyBorder="1" applyAlignment="1" applyProtection="1">
      <alignment horizontal="center"/>
      <protection locked="0"/>
    </xf>
    <xf numFmtId="0" fontId="250" fillId="92" borderId="109" xfId="0" applyFont="1" applyFill="1" applyBorder="1" applyAlignment="1">
      <alignment horizontal="center" vertical="center" wrapText="1"/>
    </xf>
    <xf numFmtId="0" fontId="16" fillId="2" borderId="109" xfId="0" applyFont="1" applyFill="1" applyBorder="1" applyAlignment="1">
      <alignment horizontal="center" vertical="center" wrapText="1"/>
    </xf>
    <xf numFmtId="0" fontId="55" fillId="2" borderId="117" xfId="0" applyFont="1" applyFill="1" applyBorder="1" applyAlignment="1">
      <alignment horizontal="center" vertical="center" wrapText="1"/>
    </xf>
    <xf numFmtId="0" fontId="55" fillId="2" borderId="0" xfId="0" applyFont="1" applyFill="1" applyAlignment="1">
      <alignment horizontal="center" vertical="center"/>
    </xf>
    <xf numFmtId="0" fontId="50" fillId="92" borderId="109" xfId="0" applyFont="1" applyFill="1" applyBorder="1" applyAlignment="1">
      <alignment horizontal="center" vertical="center" wrapText="1"/>
    </xf>
    <xf numFmtId="0" fontId="16" fillId="2" borderId="88" xfId="0" applyFont="1" applyFill="1" applyBorder="1" applyAlignment="1">
      <alignment horizontal="center" vertical="center" wrapText="1"/>
    </xf>
    <xf numFmtId="0" fontId="16" fillId="2" borderId="0" xfId="0" applyFont="1" applyFill="1" applyAlignment="1">
      <alignment horizontal="left" vertical="center" wrapText="1"/>
    </xf>
    <xf numFmtId="0" fontId="16" fillId="2" borderId="11" xfId="0" applyFont="1" applyFill="1" applyBorder="1" applyAlignment="1">
      <alignment horizontal="left" vertical="center" wrapText="1"/>
    </xf>
    <xf numFmtId="3" fontId="210" fillId="2" borderId="39" xfId="0" applyNumberFormat="1" applyFont="1" applyFill="1" applyBorder="1" applyAlignment="1" applyProtection="1">
      <alignment horizontal="center" vertical="center"/>
      <protection locked="0"/>
    </xf>
    <xf numFmtId="173" fontId="61" fillId="2" borderId="0" xfId="71" applyNumberFormat="1" applyFont="1" applyFill="1" applyBorder="1" applyAlignment="1" applyProtection="1">
      <alignment horizontal="center" vertical="center"/>
      <protection locked="0"/>
    </xf>
    <xf numFmtId="175" fontId="244" fillId="2" borderId="0" xfId="9772" applyNumberFormat="1" applyFont="1" applyFill="1"/>
    <xf numFmtId="175" fontId="244" fillId="2" borderId="0" xfId="9772" applyNumberFormat="1" applyFont="1" applyFill="1" applyAlignment="1">
      <alignment vertical="center"/>
    </xf>
    <xf numFmtId="175" fontId="245" fillId="2" borderId="0" xfId="9772" applyNumberFormat="1" applyFont="1" applyFill="1" applyAlignment="1">
      <alignment vertical="center"/>
    </xf>
    <xf numFmtId="9" fontId="75" fillId="26" borderId="34" xfId="9772" applyNumberFormat="1" applyFont="1" applyFill="1" applyBorder="1" applyAlignment="1">
      <alignment horizontal="center" vertical="center" wrapText="1"/>
    </xf>
    <xf numFmtId="9" fontId="75" fillId="26" borderId="52" xfId="9772" applyNumberFormat="1" applyFont="1" applyFill="1" applyBorder="1" applyAlignment="1">
      <alignment horizontal="center" vertical="center" wrapText="1"/>
    </xf>
    <xf numFmtId="9" fontId="75" fillId="26" borderId="101" xfId="9772" applyNumberFormat="1" applyFont="1" applyFill="1" applyBorder="1" applyAlignment="1">
      <alignment horizontal="center" vertical="center" wrapText="1"/>
    </xf>
    <xf numFmtId="0" fontId="8" fillId="28" borderId="34" xfId="0" applyFont="1" applyFill="1" applyBorder="1"/>
    <xf numFmtId="43" fontId="4" fillId="28" borderId="34" xfId="71" quotePrefix="1" applyFont="1" applyFill="1" applyBorder="1" applyAlignment="1" applyProtection="1">
      <alignment horizontal="center"/>
      <protection locked="0"/>
    </xf>
    <xf numFmtId="43" fontId="8" fillId="28" borderId="34" xfId="71" applyFont="1" applyFill="1" applyBorder="1" applyAlignment="1" applyProtection="1">
      <alignment horizontal="center"/>
      <protection locked="0"/>
    </xf>
    <xf numFmtId="0" fontId="8" fillId="28" borderId="34" xfId="71" applyNumberFormat="1" applyFont="1" applyFill="1" applyBorder="1" applyAlignment="1" applyProtection="1">
      <alignment horizontal="center"/>
      <protection locked="0"/>
    </xf>
    <xf numFmtId="181" fontId="0" fillId="2" borderId="35" xfId="0" applyNumberFormat="1" applyFill="1" applyBorder="1"/>
    <xf numFmtId="237" fontId="0" fillId="2" borderId="52" xfId="72" applyNumberFormat="1" applyFont="1" applyFill="1" applyBorder="1"/>
    <xf numFmtId="237" fontId="0" fillId="2" borderId="113" xfId="72" applyNumberFormat="1" applyFont="1" applyFill="1" applyBorder="1"/>
    <xf numFmtId="181" fontId="0" fillId="2" borderId="109" xfId="0" applyNumberFormat="1" applyFill="1" applyBorder="1"/>
    <xf numFmtId="237" fontId="0" fillId="2" borderId="35" xfId="72" applyNumberFormat="1" applyFont="1" applyFill="1" applyBorder="1"/>
    <xf numFmtId="237" fontId="0" fillId="2" borderId="166" xfId="72" applyNumberFormat="1" applyFont="1" applyFill="1" applyBorder="1"/>
    <xf numFmtId="0" fontId="0" fillId="2" borderId="107" xfId="0" applyFill="1" applyBorder="1"/>
    <xf numFmtId="0" fontId="0" fillId="2" borderId="141" xfId="0" applyFill="1" applyBorder="1"/>
    <xf numFmtId="0" fontId="0" fillId="2" borderId="162" xfId="0" applyFill="1" applyBorder="1"/>
    <xf numFmtId="181" fontId="0" fillId="2" borderId="34" xfId="0" applyNumberFormat="1" applyFill="1" applyBorder="1"/>
    <xf numFmtId="181" fontId="0" fillId="2" borderId="44" xfId="0" applyNumberFormat="1" applyFill="1" applyBorder="1"/>
    <xf numFmtId="181" fontId="0" fillId="95" borderId="34" xfId="0" applyNumberFormat="1" applyFill="1" applyBorder="1"/>
    <xf numFmtId="181" fontId="0" fillId="95" borderId="44" xfId="0" applyNumberFormat="1" applyFill="1" applyBorder="1"/>
    <xf numFmtId="181" fontId="78" fillId="2" borderId="117" xfId="0" applyNumberFormat="1" applyFont="1" applyFill="1" applyBorder="1"/>
    <xf numFmtId="181" fontId="78" fillId="2" borderId="102" xfId="0" applyNumberFormat="1" applyFont="1" applyFill="1" applyBorder="1"/>
    <xf numFmtId="181" fontId="78" fillId="2" borderId="88" xfId="0" applyNumberFormat="1" applyFont="1" applyFill="1" applyBorder="1"/>
    <xf numFmtId="0" fontId="0" fillId="95" borderId="53" xfId="0" applyFill="1" applyBorder="1"/>
    <xf numFmtId="0" fontId="0" fillId="95" borderId="54" xfId="0" applyFill="1" applyBorder="1"/>
    <xf numFmtId="0" fontId="0" fillId="95" borderId="178" xfId="0" applyFill="1" applyBorder="1"/>
    <xf numFmtId="181" fontId="0" fillId="95" borderId="115" xfId="0" applyNumberFormat="1" applyFill="1" applyBorder="1"/>
    <xf numFmtId="181" fontId="0" fillId="95" borderId="116" xfId="0" applyNumberFormat="1" applyFill="1" applyBorder="1"/>
    <xf numFmtId="9" fontId="75" fillId="26" borderId="164" xfId="9772" applyNumberFormat="1" applyFont="1" applyFill="1" applyBorder="1" applyAlignment="1">
      <alignment horizontal="center" vertical="center" wrapText="1"/>
    </xf>
    <xf numFmtId="0" fontId="0" fillId="2" borderId="40" xfId="0" applyFill="1" applyBorder="1"/>
    <xf numFmtId="0" fontId="0" fillId="2" borderId="179" xfId="0" applyFill="1" applyBorder="1"/>
    <xf numFmtId="181" fontId="0" fillId="2" borderId="39" xfId="71" applyNumberFormat="1" applyFont="1" applyFill="1" applyBorder="1"/>
    <xf numFmtId="0" fontId="0" fillId="2" borderId="3" xfId="0" applyFill="1" applyBorder="1"/>
    <xf numFmtId="0" fontId="0" fillId="2" borderId="119" xfId="0" applyFill="1" applyBorder="1"/>
    <xf numFmtId="0" fontId="0" fillId="2" borderId="135" xfId="0" applyFill="1" applyBorder="1"/>
    <xf numFmtId="0" fontId="0" fillId="2" borderId="164" xfId="0" applyFill="1" applyBorder="1"/>
    <xf numFmtId="181" fontId="0" fillId="2" borderId="115" xfId="71" applyNumberFormat="1" applyFont="1" applyFill="1" applyBorder="1"/>
    <xf numFmtId="0" fontId="0" fillId="95" borderId="2" xfId="0" applyFill="1" applyBorder="1"/>
    <xf numFmtId="0" fontId="0" fillId="95" borderId="179" xfId="0" applyFill="1" applyBorder="1"/>
    <xf numFmtId="237" fontId="0" fillId="95" borderId="35" xfId="72" applyNumberFormat="1" applyFont="1" applyFill="1" applyBorder="1"/>
    <xf numFmtId="0" fontId="0" fillId="2" borderId="166" xfId="0" applyFill="1" applyBorder="1"/>
    <xf numFmtId="0" fontId="0" fillId="95" borderId="135" xfId="0" applyFill="1" applyBorder="1"/>
    <xf numFmtId="0" fontId="0" fillId="95" borderId="164" xfId="0" applyFill="1" applyBorder="1"/>
    <xf numFmtId="237" fontId="0" fillId="95" borderId="116" xfId="72" applyNumberFormat="1" applyFont="1" applyFill="1" applyBorder="1"/>
    <xf numFmtId="43" fontId="8" fillId="28" borderId="34" xfId="71" applyFont="1" applyFill="1" applyBorder="1" applyProtection="1">
      <protection locked="0"/>
    </xf>
    <xf numFmtId="43" fontId="4" fillId="28" borderId="34" xfId="71" applyFont="1" applyFill="1" applyBorder="1" applyAlignment="1" applyProtection="1">
      <alignment horizontal="center"/>
      <protection locked="0"/>
    </xf>
    <xf numFmtId="43" fontId="8" fillId="28" borderId="34" xfId="71" quotePrefix="1" applyFont="1" applyFill="1" applyBorder="1" applyAlignment="1" applyProtection="1">
      <alignment horizontal="center"/>
      <protection locked="0"/>
    </xf>
    <xf numFmtId="43" fontId="8" fillId="28" borderId="34" xfId="71" quotePrefix="1" applyFont="1" applyFill="1" applyBorder="1" applyProtection="1">
      <protection locked="0"/>
    </xf>
    <xf numFmtId="43" fontId="7" fillId="28" borderId="34" xfId="0" applyNumberFormat="1" applyFont="1" applyFill="1" applyBorder="1" applyProtection="1">
      <protection locked="0"/>
    </xf>
    <xf numFmtId="43" fontId="7" fillId="28" borderId="34" xfId="71" quotePrefix="1" applyFont="1" applyFill="1" applyBorder="1" applyProtection="1">
      <protection locked="0"/>
    </xf>
    <xf numFmtId="40" fontId="0" fillId="2" borderId="0" xfId="0" applyNumberFormat="1" applyFill="1"/>
    <xf numFmtId="3" fontId="51" fillId="28" borderId="109" xfId="0" applyNumberFormat="1" applyFont="1" applyFill="1" applyBorder="1" applyAlignment="1" applyProtection="1">
      <alignment horizontal="center"/>
      <protection locked="0"/>
    </xf>
    <xf numFmtId="0" fontId="243" fillId="90" borderId="0" xfId="0" applyFont="1" applyFill="1" applyAlignment="1" applyProtection="1">
      <alignment horizontal="center"/>
      <protection locked="0"/>
    </xf>
    <xf numFmtId="3" fontId="225" fillId="2" borderId="88" xfId="0" applyNumberFormat="1" applyFont="1" applyFill="1" applyBorder="1" applyAlignment="1" applyProtection="1">
      <alignment vertical="center"/>
      <protection locked="0"/>
    </xf>
    <xf numFmtId="0" fontId="225" fillId="2" borderId="88" xfId="0" applyFont="1" applyFill="1" applyBorder="1" applyAlignment="1" applyProtection="1">
      <alignment vertical="top" wrapText="1"/>
      <protection locked="0"/>
    </xf>
    <xf numFmtId="0" fontId="225" fillId="2" borderId="0" xfId="0" applyFont="1" applyFill="1" applyAlignment="1" applyProtection="1">
      <alignment vertical="top" wrapText="1"/>
      <protection locked="0"/>
    </xf>
    <xf numFmtId="3" fontId="225" fillId="2" borderId="0" xfId="0" applyNumberFormat="1" applyFont="1" applyFill="1" applyAlignment="1" applyProtection="1">
      <alignment vertical="center"/>
      <protection locked="0"/>
    </xf>
    <xf numFmtId="3" fontId="225" fillId="2" borderId="0" xfId="0" applyNumberFormat="1" applyFont="1" applyFill="1" applyAlignment="1" applyProtection="1">
      <alignment horizontal="center" vertical="center"/>
      <protection locked="0"/>
    </xf>
    <xf numFmtId="3" fontId="225" fillId="2" borderId="0" xfId="0" applyNumberFormat="1" applyFont="1" applyFill="1" applyAlignment="1" applyProtection="1">
      <alignment vertical="top" wrapText="1"/>
      <protection locked="0"/>
    </xf>
    <xf numFmtId="0" fontId="0" fillId="28" borderId="121" xfId="0" applyFill="1" applyBorder="1" applyAlignment="1">
      <alignment horizontal="left"/>
    </xf>
    <xf numFmtId="0" fontId="0" fillId="28" borderId="133" xfId="0" applyFill="1" applyBorder="1" applyAlignment="1">
      <alignment horizontal="left"/>
    </xf>
    <xf numFmtId="3" fontId="62" fillId="2" borderId="0" xfId="0" applyNumberFormat="1" applyFont="1" applyFill="1" applyAlignment="1" applyProtection="1">
      <alignment horizontal="center"/>
      <protection locked="0"/>
    </xf>
    <xf numFmtId="0" fontId="75" fillId="26" borderId="34" xfId="9772" applyFont="1" applyFill="1" applyBorder="1" applyAlignment="1">
      <alignment horizontal="center" vertical="center" wrapText="1"/>
    </xf>
    <xf numFmtId="0" fontId="0" fillId="2" borderId="34" xfId="0" applyFill="1" applyBorder="1"/>
    <xf numFmtId="43" fontId="0" fillId="2" borderId="34" xfId="0" applyNumberFormat="1" applyFill="1" applyBorder="1"/>
    <xf numFmtId="181" fontId="48" fillId="28" borderId="34" xfId="0" applyNumberFormat="1" applyFont="1" applyFill="1" applyBorder="1" applyAlignment="1" applyProtection="1">
      <alignment horizontal="center" vertical="center"/>
      <protection locked="0"/>
    </xf>
    <xf numFmtId="181" fontId="0" fillId="2" borderId="34" xfId="71" applyNumberFormat="1" applyFont="1" applyFill="1" applyBorder="1"/>
    <xf numFmtId="3" fontId="48" fillId="28" borderId="34" xfId="0" applyNumberFormat="1" applyFont="1" applyFill="1" applyBorder="1" applyAlignment="1" applyProtection="1">
      <alignment horizontal="right" vertical="center"/>
      <protection locked="0"/>
    </xf>
    <xf numFmtId="10" fontId="48" fillId="28" borderId="0" xfId="72" applyNumberFormat="1" applyFont="1" applyFill="1" applyBorder="1" applyAlignment="1">
      <alignment horizontal="center" vertical="center"/>
    </xf>
    <xf numFmtId="173" fontId="210" fillId="2" borderId="0" xfId="71" applyNumberFormat="1" applyFont="1" applyFill="1" applyBorder="1" applyAlignment="1" applyProtection="1">
      <alignment horizontal="center" vertical="center"/>
      <protection locked="0"/>
    </xf>
    <xf numFmtId="0" fontId="223" fillId="28" borderId="0" xfId="0" applyFont="1" applyFill="1" applyProtection="1">
      <protection locked="0"/>
    </xf>
    <xf numFmtId="3" fontId="225" fillId="2" borderId="88" xfId="0" applyNumberFormat="1" applyFont="1" applyFill="1" applyBorder="1" applyAlignment="1" applyProtection="1">
      <alignment horizontal="left" vertical="center"/>
      <protection locked="0"/>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 borderId="39" xfId="0" applyFill="1" applyBorder="1"/>
    <xf numFmtId="0" fontId="0" fillId="2" borderId="41" xfId="0" applyFill="1" applyBorder="1"/>
    <xf numFmtId="0" fontId="0" fillId="2" borderId="44" xfId="0" applyFill="1" applyBorder="1"/>
    <xf numFmtId="0" fontId="0" fillId="2" borderId="115" xfId="0" applyFill="1" applyBorder="1"/>
    <xf numFmtId="0" fontId="0" fillId="2" borderId="116" xfId="0" applyFill="1" applyBorder="1"/>
    <xf numFmtId="43" fontId="0" fillId="2" borderId="39" xfId="71" applyFont="1" applyFill="1" applyBorder="1"/>
    <xf numFmtId="43" fontId="0" fillId="2" borderId="34" xfId="71" applyFont="1" applyFill="1" applyBorder="1"/>
    <xf numFmtId="43" fontId="0" fillId="2" borderId="115" xfId="71" applyFont="1" applyFill="1" applyBorder="1"/>
    <xf numFmtId="181" fontId="0" fillId="95" borderId="39" xfId="71" applyNumberFormat="1" applyFont="1" applyFill="1" applyBorder="1"/>
    <xf numFmtId="181" fontId="0" fillId="95" borderId="34" xfId="71" applyNumberFormat="1" applyFont="1" applyFill="1" applyBorder="1"/>
    <xf numFmtId="181" fontId="0" fillId="95" borderId="115" xfId="71" applyNumberFormat="1" applyFont="1" applyFill="1" applyBorder="1"/>
    <xf numFmtId="3" fontId="225" fillId="2" borderId="33" xfId="0" applyNumberFormat="1" applyFont="1" applyFill="1" applyBorder="1" applyAlignment="1">
      <alignment horizontal="center"/>
    </xf>
    <xf numFmtId="10" fontId="61" fillId="28" borderId="7" xfId="0" applyNumberFormat="1" applyFont="1" applyFill="1" applyBorder="1" applyAlignment="1">
      <alignment horizontal="center"/>
    </xf>
    <xf numFmtId="0" fontId="0" fillId="28" borderId="109" xfId="0" applyFill="1" applyBorder="1" applyAlignment="1">
      <alignment wrapText="1"/>
    </xf>
    <xf numFmtId="10" fontId="61" fillId="2" borderId="6" xfId="0" applyNumberFormat="1" applyFont="1" applyFill="1" applyBorder="1" applyAlignment="1" applyProtection="1">
      <alignment horizontal="center"/>
      <protection locked="0"/>
    </xf>
    <xf numFmtId="10" fontId="61" fillId="2" borderId="47" xfId="0" applyNumberFormat="1" applyFont="1" applyFill="1" applyBorder="1" applyAlignment="1" applyProtection="1">
      <alignment horizontal="center"/>
      <protection locked="0"/>
    </xf>
    <xf numFmtId="10" fontId="44" fillId="28" borderId="6" xfId="0" applyNumberFormat="1" applyFont="1" applyFill="1" applyBorder="1" applyAlignment="1" applyProtection="1">
      <alignment horizontal="center"/>
      <protection locked="0"/>
    </xf>
    <xf numFmtId="43" fontId="254" fillId="28" borderId="34" xfId="71" quotePrefix="1" applyFont="1" applyFill="1" applyBorder="1" applyAlignment="1" applyProtection="1">
      <alignment horizontal="center"/>
      <protection locked="0"/>
    </xf>
    <xf numFmtId="43" fontId="254" fillId="28" borderId="34" xfId="71" applyFont="1" applyFill="1" applyBorder="1" applyAlignment="1" applyProtection="1">
      <alignment horizontal="center"/>
      <protection locked="0"/>
    </xf>
    <xf numFmtId="0" fontId="254" fillId="28" borderId="34" xfId="71" applyNumberFormat="1" applyFont="1" applyFill="1" applyBorder="1" applyAlignment="1" applyProtection="1">
      <alignment horizontal="center"/>
      <protection locked="0"/>
    </xf>
    <xf numFmtId="0" fontId="254" fillId="28" borderId="34" xfId="0" applyFont="1" applyFill="1" applyBorder="1" applyAlignment="1">
      <alignment horizontal="left"/>
    </xf>
    <xf numFmtId="173" fontId="220" fillId="2" borderId="0" xfId="0" applyNumberFormat="1" applyFont="1" applyFill="1"/>
    <xf numFmtId="177" fontId="2" fillId="2" borderId="0" xfId="0" applyNumberFormat="1" applyFont="1" applyFill="1"/>
    <xf numFmtId="0" fontId="4" fillId="28" borderId="34" xfId="0" applyFont="1" applyFill="1" applyBorder="1" applyAlignment="1">
      <alignment horizontal="left"/>
    </xf>
    <xf numFmtId="0" fontId="4" fillId="28" borderId="34" xfId="71" applyNumberFormat="1" applyFont="1" applyFill="1" applyBorder="1" applyAlignment="1" applyProtection="1">
      <alignment horizontal="center"/>
      <protection locked="0"/>
    </xf>
    <xf numFmtId="0" fontId="49" fillId="2" borderId="0" xfId="0" applyFont="1" applyFill="1" applyAlignment="1">
      <alignment horizontal="center" vertical="center"/>
    </xf>
    <xf numFmtId="0" fontId="242" fillId="2" borderId="0" xfId="0" applyFont="1" applyFill="1" applyAlignment="1">
      <alignment wrapText="1"/>
    </xf>
    <xf numFmtId="0" fontId="242" fillId="2" borderId="11" xfId="0" applyFont="1" applyFill="1" applyBorder="1" applyAlignment="1">
      <alignment wrapText="1"/>
    </xf>
    <xf numFmtId="0" fontId="94" fillId="2" borderId="0" xfId="0" applyFont="1" applyFill="1" applyAlignment="1">
      <alignment wrapText="1"/>
    </xf>
    <xf numFmtId="0" fontId="94" fillId="2" borderId="11" xfId="0" applyFont="1" applyFill="1" applyBorder="1" applyAlignment="1">
      <alignment wrapText="1"/>
    </xf>
    <xf numFmtId="0" fontId="51" fillId="2" borderId="102" xfId="0" applyFont="1" applyFill="1" applyBorder="1" applyAlignment="1">
      <alignment wrapText="1"/>
    </xf>
    <xf numFmtId="0" fontId="51" fillId="2" borderId="96" xfId="0" applyFont="1" applyFill="1" applyBorder="1" applyAlignment="1">
      <alignment wrapText="1"/>
    </xf>
    <xf numFmtId="0" fontId="55" fillId="26" borderId="88" xfId="0" applyFont="1" applyFill="1" applyBorder="1" applyAlignment="1">
      <alignment horizontal="center" vertical="center"/>
    </xf>
    <xf numFmtId="0" fontId="55" fillId="26" borderId="0" xfId="0" applyFont="1" applyFill="1" applyAlignment="1">
      <alignment horizontal="center" vertical="center"/>
    </xf>
    <xf numFmtId="0" fontId="51" fillId="2" borderId="137" xfId="0" applyFont="1" applyFill="1" applyBorder="1" applyAlignment="1">
      <alignment wrapText="1"/>
    </xf>
    <xf numFmtId="0" fontId="51" fillId="2" borderId="133" xfId="0" applyFont="1" applyFill="1" applyBorder="1" applyAlignment="1">
      <alignment wrapText="1"/>
    </xf>
    <xf numFmtId="0" fontId="16" fillId="2" borderId="109" xfId="0" applyFont="1" applyFill="1" applyBorder="1" applyAlignment="1">
      <alignment horizontal="left" vertical="center" wrapText="1"/>
    </xf>
    <xf numFmtId="0" fontId="250" fillId="92" borderId="109" xfId="0" applyFont="1" applyFill="1" applyBorder="1" applyAlignment="1">
      <alignment horizontal="left" vertical="center" wrapText="1"/>
    </xf>
    <xf numFmtId="0" fontId="250" fillId="92" borderId="109" xfId="0" applyFont="1" applyFill="1" applyBorder="1" applyAlignment="1">
      <alignment horizontal="center" vertical="center" wrapText="1"/>
    </xf>
    <xf numFmtId="0" fontId="50" fillId="92" borderId="137" xfId="0" applyFont="1" applyFill="1" applyBorder="1" applyAlignment="1">
      <alignment horizontal="left" vertical="center"/>
    </xf>
    <xf numFmtId="0" fontId="50" fillId="92" borderId="133" xfId="0" applyFont="1" applyFill="1" applyBorder="1" applyAlignment="1">
      <alignment horizontal="left" vertical="center"/>
    </xf>
    <xf numFmtId="0" fontId="51" fillId="2" borderId="0" xfId="0" applyFont="1" applyFill="1" applyAlignment="1">
      <alignment wrapText="1"/>
    </xf>
    <xf numFmtId="0" fontId="51" fillId="2" borderId="11" xfId="0" applyFont="1" applyFill="1" applyBorder="1" applyAlignment="1">
      <alignment wrapText="1"/>
    </xf>
    <xf numFmtId="0" fontId="233" fillId="2" borderId="0" xfId="0" applyFont="1" applyFill="1" applyAlignment="1">
      <alignment horizontal="left"/>
    </xf>
    <xf numFmtId="0" fontId="94" fillId="92" borderId="117" xfId="0" applyFont="1" applyFill="1" applyBorder="1" applyAlignment="1">
      <alignment horizontal="left" vertical="top" wrapText="1"/>
    </xf>
    <xf numFmtId="0" fontId="94" fillId="92" borderId="102" xfId="0" applyFont="1" applyFill="1" applyBorder="1" applyAlignment="1">
      <alignment horizontal="left" vertical="top" wrapText="1"/>
    </xf>
    <xf numFmtId="0" fontId="94" fillId="92" borderId="96" xfId="0" applyFont="1" applyFill="1" applyBorder="1" applyAlignment="1">
      <alignment horizontal="left" vertical="top" wrapText="1"/>
    </xf>
    <xf numFmtId="0" fontId="94" fillId="92" borderId="88" xfId="0" applyFont="1" applyFill="1" applyBorder="1" applyAlignment="1">
      <alignment horizontal="left" vertical="top" wrapText="1"/>
    </xf>
    <xf numFmtId="0" fontId="94" fillId="92" borderId="0" xfId="0" applyFont="1" applyFill="1" applyAlignment="1">
      <alignment horizontal="left" vertical="top" wrapText="1"/>
    </xf>
    <xf numFmtId="0" fontId="94" fillId="92" borderId="11" xfId="0" applyFont="1" applyFill="1" applyBorder="1" applyAlignment="1">
      <alignment horizontal="left" vertical="top" wrapText="1"/>
    </xf>
    <xf numFmtId="0" fontId="94" fillId="92" borderId="108" xfId="0" applyFont="1" applyFill="1" applyBorder="1" applyAlignment="1">
      <alignment horizontal="left" vertical="top" wrapText="1"/>
    </xf>
    <xf numFmtId="0" fontId="94" fillId="92" borderId="5" xfId="0" applyFont="1" applyFill="1" applyBorder="1" applyAlignment="1">
      <alignment horizontal="left" vertical="top" wrapText="1"/>
    </xf>
    <xf numFmtId="0" fontId="94" fillId="92" borderId="111" xfId="0" applyFont="1" applyFill="1" applyBorder="1" applyAlignment="1">
      <alignment horizontal="left" vertical="top" wrapText="1"/>
    </xf>
    <xf numFmtId="0" fontId="94" fillId="92" borderId="0" xfId="0" applyFont="1" applyFill="1" applyAlignment="1">
      <alignment horizontal="left" vertical="center" wrapText="1"/>
    </xf>
    <xf numFmtId="174" fontId="216" fillId="26" borderId="121" xfId="6" applyNumberFormat="1" applyFont="1" applyFill="1" applyBorder="1" applyAlignment="1">
      <alignment horizontal="center" vertical="center" wrapText="1"/>
    </xf>
    <xf numFmtId="174" fontId="216" fillId="26" borderId="133" xfId="6" applyNumberFormat="1" applyFont="1" applyFill="1" applyBorder="1" applyAlignment="1">
      <alignment horizontal="center" vertical="center" wrapText="1"/>
    </xf>
    <xf numFmtId="175" fontId="94" fillId="28" borderId="121" xfId="0" applyNumberFormat="1" applyFont="1" applyFill="1" applyBorder="1" applyAlignment="1">
      <alignment horizontal="left"/>
    </xf>
    <xf numFmtId="175" fontId="94" fillId="28" borderId="133" xfId="0" applyNumberFormat="1" applyFont="1" applyFill="1" applyBorder="1" applyAlignment="1">
      <alignment horizontal="left"/>
    </xf>
    <xf numFmtId="0" fontId="51" fillId="92" borderId="157" xfId="0" applyFont="1" applyFill="1" applyBorder="1" applyAlignment="1">
      <alignment horizontal="left" vertical="top" wrapText="1"/>
    </xf>
    <xf numFmtId="0" fontId="51" fillId="92" borderId="0" xfId="0" applyFont="1" applyFill="1" applyAlignment="1">
      <alignment horizontal="left" vertical="top" wrapText="1"/>
    </xf>
    <xf numFmtId="175" fontId="50" fillId="2" borderId="121" xfId="0" applyNumberFormat="1" applyFont="1" applyFill="1" applyBorder="1" applyAlignment="1">
      <alignment horizontal="left"/>
    </xf>
    <xf numFmtId="175" fontId="50"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6" fillId="26" borderId="121" xfId="0" applyFont="1" applyFill="1" applyBorder="1" applyAlignment="1">
      <alignment horizontal="center"/>
    </xf>
    <xf numFmtId="0" fontId="216" fillId="26" borderId="133" xfId="0" applyFont="1" applyFill="1" applyBorder="1" applyAlignment="1">
      <alignment horizontal="center"/>
    </xf>
    <xf numFmtId="0" fontId="215" fillId="92" borderId="0" xfId="40" applyNumberFormat="1" applyFont="1" applyFill="1" applyBorder="1" applyAlignment="1" applyProtection="1">
      <alignment horizontal="left" vertical="center" wrapText="1"/>
      <protection locked="0"/>
    </xf>
    <xf numFmtId="0" fontId="48" fillId="2" borderId="52" xfId="0" applyFont="1" applyFill="1" applyBorder="1" applyAlignment="1" applyProtection="1">
      <alignment horizontal="center" vertical="center" wrapText="1"/>
      <protection locked="0"/>
    </xf>
    <xf numFmtId="0" fontId="48" fillId="2" borderId="101" xfId="0" applyFont="1" applyFill="1" applyBorder="1" applyAlignment="1" applyProtection="1">
      <alignment horizontal="center" vertical="center" wrapText="1"/>
      <protection locked="0"/>
    </xf>
    <xf numFmtId="0" fontId="48" fillId="2" borderId="35" xfId="0" applyFont="1" applyFill="1" applyBorder="1" applyAlignment="1" applyProtection="1">
      <alignment horizontal="center" vertical="center" wrapText="1"/>
      <protection locked="0"/>
    </xf>
    <xf numFmtId="0" fontId="94" fillId="92" borderId="0" xfId="40" applyNumberFormat="1" applyFont="1" applyFill="1" applyBorder="1" applyAlignment="1">
      <alignment horizontal="left" vertical="center" wrapText="1"/>
    </xf>
    <xf numFmtId="0" fontId="51" fillId="92" borderId="0" xfId="0" applyFont="1" applyFill="1" applyAlignment="1">
      <alignment horizontal="left" vertical="center" wrapText="1"/>
    </xf>
    <xf numFmtId="0" fontId="47" fillId="2" borderId="0" xfId="0" applyFont="1" applyFill="1" applyAlignment="1">
      <alignment horizontal="left" vertical="top"/>
    </xf>
    <xf numFmtId="0" fontId="48" fillId="2" borderId="110" xfId="0" applyFont="1" applyFill="1" applyBorder="1" applyAlignment="1" applyProtection="1">
      <alignment horizontal="center" vertical="center" wrapText="1"/>
      <protection locked="0"/>
    </xf>
    <xf numFmtId="0" fontId="48" fillId="2" borderId="120" xfId="0" applyFont="1" applyFill="1" applyBorder="1" applyAlignment="1" applyProtection="1">
      <alignment horizontal="center" vertical="center" wrapText="1"/>
      <protection locked="0"/>
    </xf>
    <xf numFmtId="178" fontId="215" fillId="92" borderId="139" xfId="40" applyNumberFormat="1" applyFont="1" applyFill="1" applyBorder="1" applyAlignment="1">
      <alignment horizontal="left" vertical="center"/>
    </xf>
    <xf numFmtId="178" fontId="215" fillId="92" borderId="140" xfId="40" applyNumberFormat="1" applyFont="1" applyFill="1" applyBorder="1" applyAlignment="1">
      <alignment horizontal="left" vertical="center"/>
    </xf>
    <xf numFmtId="0" fontId="75" fillId="26" borderId="172" xfId="0" applyFont="1" applyFill="1" applyBorder="1" applyAlignment="1">
      <alignment horizontal="center"/>
    </xf>
    <xf numFmtId="0" fontId="75" fillId="26" borderId="173" xfId="0" applyFont="1" applyFill="1" applyBorder="1" applyAlignment="1">
      <alignment horizontal="center"/>
    </xf>
    <xf numFmtId="0" fontId="75" fillId="26" borderId="174" xfId="0" applyFont="1" applyFill="1" applyBorder="1" applyAlignment="1">
      <alignment horizontal="center"/>
    </xf>
    <xf numFmtId="0" fontId="75" fillId="26" borderId="175" xfId="0" applyFont="1" applyFill="1" applyBorder="1" applyAlignment="1">
      <alignment horizontal="center"/>
    </xf>
    <xf numFmtId="0" fontId="0" fillId="2" borderId="176" xfId="0" applyFill="1" applyBorder="1"/>
    <xf numFmtId="0" fontId="0" fillId="2" borderId="37" xfId="0" applyFill="1" applyBorder="1"/>
    <xf numFmtId="0" fontId="0" fillId="2" borderId="177" xfId="0" applyFill="1" applyBorder="1"/>
    <xf numFmtId="0" fontId="0" fillId="2" borderId="77" xfId="0" applyFill="1" applyBorder="1"/>
    <xf numFmtId="0" fontId="0" fillId="0" borderId="36" xfId="0" applyBorder="1"/>
    <xf numFmtId="0" fontId="0" fillId="0" borderId="163" xfId="0" applyBorder="1"/>
    <xf numFmtId="0" fontId="0" fillId="2" borderId="121" xfId="0" applyFill="1" applyBorder="1"/>
    <xf numFmtId="0" fontId="0" fillId="2" borderId="137" xfId="0" applyFill="1" applyBorder="1"/>
    <xf numFmtId="0" fontId="0" fillId="2" borderId="133" xfId="0" applyFill="1" applyBorder="1"/>
    <xf numFmtId="175" fontId="244" fillId="2" borderId="0" xfId="9772" applyNumberFormat="1" applyFont="1" applyFill="1" applyAlignment="1">
      <alignment wrapText="1"/>
    </xf>
    <xf numFmtId="9" fontId="75" fillId="26" borderId="167" xfId="9772" applyNumberFormat="1" applyFont="1" applyFill="1" applyBorder="1" applyAlignment="1">
      <alignment horizontal="center" vertical="center" wrapText="1"/>
    </xf>
    <xf numFmtId="9" fontId="75" fillId="26" borderId="0" xfId="9772" applyNumberFormat="1" applyFont="1" applyFill="1" applyAlignment="1">
      <alignment horizontal="center" vertical="center" wrapText="1"/>
    </xf>
    <xf numFmtId="0" fontId="75" fillId="26" borderId="168" xfId="0" applyFont="1" applyFill="1" applyBorder="1" applyAlignment="1">
      <alignment horizontal="center"/>
    </xf>
    <xf numFmtId="0" fontId="75" fillId="26" borderId="169" xfId="0" applyFont="1" applyFill="1" applyBorder="1" applyAlignment="1">
      <alignment horizontal="center"/>
    </xf>
    <xf numFmtId="0" fontId="75" fillId="26" borderId="170" xfId="0" applyFont="1" applyFill="1" applyBorder="1" applyAlignment="1">
      <alignment horizontal="center"/>
    </xf>
    <xf numFmtId="0" fontId="75" fillId="26" borderId="171" xfId="0" applyFont="1" applyFill="1" applyBorder="1" applyAlignment="1">
      <alignment horizontal="center"/>
    </xf>
    <xf numFmtId="0" fontId="55" fillId="26" borderId="104" xfId="0" applyFont="1" applyFill="1" applyBorder="1" applyAlignment="1" applyProtection="1">
      <alignment horizontal="center" vertical="center" wrapText="1"/>
      <protection locked="0"/>
    </xf>
    <xf numFmtId="0" fontId="55" fillId="26" borderId="51" xfId="0" applyFont="1" applyFill="1" applyBorder="1" applyAlignment="1" applyProtection="1">
      <alignment horizontal="center" vertical="center" wrapText="1"/>
      <protection locked="0"/>
    </xf>
    <xf numFmtId="0" fontId="55" fillId="26" borderId="50" xfId="0" applyFont="1" applyFill="1" applyBorder="1" applyAlignment="1" applyProtection="1">
      <alignment horizontal="center" vertical="center" wrapText="1"/>
      <protection locked="0"/>
    </xf>
    <xf numFmtId="0" fontId="55" fillId="26" borderId="46" xfId="0" applyFont="1" applyFill="1" applyBorder="1" applyAlignment="1" applyProtection="1">
      <alignment horizontal="center" vertical="center" wrapText="1"/>
      <protection locked="0"/>
    </xf>
    <xf numFmtId="0" fontId="47" fillId="2" borderId="0" xfId="0" applyFont="1" applyFill="1" applyAlignment="1" applyProtection="1">
      <alignment horizontal="left" vertical="top"/>
      <protection locked="0"/>
    </xf>
    <xf numFmtId="0" fontId="94" fillId="92" borderId="0" xfId="0" applyFont="1" applyFill="1" applyAlignment="1" applyProtection="1">
      <alignment horizontal="left" vertical="top" wrapText="1"/>
      <protection locked="0"/>
    </xf>
    <xf numFmtId="0" fontId="55" fillId="26" borderId="129" xfId="0" applyFont="1" applyFill="1" applyBorder="1" applyAlignment="1" applyProtection="1">
      <alignment horizontal="center" vertical="center" wrapText="1"/>
      <protection locked="0"/>
    </xf>
    <xf numFmtId="0" fontId="55" fillId="26" borderId="130" xfId="0" applyFont="1" applyFill="1" applyBorder="1" applyAlignment="1" applyProtection="1">
      <alignment horizontal="center" vertical="center" wrapText="1"/>
      <protection locked="0"/>
    </xf>
    <xf numFmtId="0" fontId="55" fillId="26" borderId="131" xfId="0" applyFont="1" applyFill="1" applyBorder="1" applyAlignment="1" applyProtection="1">
      <alignment horizontal="center" vertical="center" wrapText="1"/>
      <protection locked="0"/>
    </xf>
    <xf numFmtId="0" fontId="55" fillId="26" borderId="105" xfId="0" applyFont="1" applyFill="1" applyBorder="1" applyAlignment="1" applyProtection="1">
      <alignment horizontal="center" vertical="center" wrapText="1"/>
      <protection locked="0"/>
    </xf>
    <xf numFmtId="0" fontId="55" fillId="26" borderId="49" xfId="0" applyFont="1" applyFill="1" applyBorder="1" applyAlignment="1" applyProtection="1">
      <alignment horizontal="center" vertical="center" wrapText="1"/>
      <protection locked="0"/>
    </xf>
    <xf numFmtId="0" fontId="55" fillId="26" borderId="98" xfId="0" applyFont="1" applyFill="1" applyBorder="1" applyAlignment="1" applyProtection="1">
      <alignment horizontal="center" vertical="center" wrapText="1"/>
      <protection locked="0"/>
    </xf>
    <xf numFmtId="0" fontId="55" fillId="26" borderId="99" xfId="0" applyFont="1" applyFill="1" applyBorder="1" applyAlignment="1" applyProtection="1">
      <alignment horizontal="center" vertical="center" wrapText="1"/>
      <protection locked="0"/>
    </xf>
    <xf numFmtId="0" fontId="55" fillId="26" borderId="100" xfId="0" applyFont="1" applyFill="1" applyBorder="1" applyAlignment="1" applyProtection="1">
      <alignment horizontal="center" vertical="center" wrapText="1"/>
      <protection locked="0"/>
    </xf>
    <xf numFmtId="0" fontId="55" fillId="26" borderId="152" xfId="0" applyFont="1" applyFill="1" applyBorder="1" applyAlignment="1" applyProtection="1">
      <alignment horizontal="center" vertical="center" wrapText="1"/>
      <protection locked="0"/>
    </xf>
    <xf numFmtId="0" fontId="55" fillId="26" borderId="150" xfId="0" applyFont="1" applyFill="1" applyBorder="1" applyAlignment="1" applyProtection="1">
      <alignment horizontal="center" vertical="center" wrapText="1"/>
      <protection locked="0"/>
    </xf>
    <xf numFmtId="0" fontId="55" fillId="26" borderId="143" xfId="0" applyFont="1" applyFill="1" applyBorder="1" applyAlignment="1" applyProtection="1">
      <alignment horizontal="center" vertical="center" wrapText="1"/>
      <protection locked="0"/>
    </xf>
    <xf numFmtId="0" fontId="55" fillId="26" borderId="102" xfId="0" applyFont="1" applyFill="1" applyBorder="1" applyAlignment="1" applyProtection="1">
      <alignment horizontal="center" vertical="center" wrapText="1"/>
      <protection locked="0"/>
    </xf>
    <xf numFmtId="0" fontId="94" fillId="92" borderId="157" xfId="0" applyFont="1" applyFill="1" applyBorder="1" applyAlignment="1" applyProtection="1">
      <alignment horizontal="left" vertical="top" wrapText="1"/>
      <protection locked="0"/>
    </xf>
    <xf numFmtId="0" fontId="94" fillId="92" borderId="157" xfId="0" applyFont="1" applyFill="1" applyBorder="1" applyAlignment="1" applyProtection="1">
      <alignment horizontal="left" vertical="top"/>
      <protection locked="0"/>
    </xf>
    <xf numFmtId="0" fontId="240" fillId="2" borderId="5" xfId="0" applyFont="1" applyFill="1" applyBorder="1" applyAlignment="1">
      <alignment horizontal="left"/>
    </xf>
    <xf numFmtId="9" fontId="75" fillId="26" borderId="34" xfId="9772" applyNumberFormat="1" applyFont="1" applyFill="1" applyBorder="1" applyAlignment="1">
      <alignment horizontal="center" vertical="center" wrapText="1"/>
    </xf>
    <xf numFmtId="9" fontId="75" fillId="26" borderId="119" xfId="9772" applyNumberFormat="1" applyFont="1" applyFill="1" applyBorder="1" applyAlignment="1">
      <alignment horizontal="center" vertical="center" wrapText="1"/>
    </xf>
    <xf numFmtId="9" fontId="75" fillId="26" borderId="141" xfId="9772" applyNumberFormat="1" applyFont="1" applyFill="1" applyBorder="1" applyAlignment="1">
      <alignment horizontal="center" vertical="center" wrapText="1"/>
    </xf>
    <xf numFmtId="9" fontId="75" fillId="26" borderId="162" xfId="9772" applyNumberFormat="1" applyFont="1" applyFill="1" applyBorder="1" applyAlignment="1">
      <alignment horizontal="center" vertical="center" wrapText="1"/>
    </xf>
    <xf numFmtId="9" fontId="75" fillId="26" borderId="52" xfId="9772" applyNumberFormat="1" applyFont="1" applyFill="1" applyBorder="1" applyAlignment="1">
      <alignment horizontal="center" vertical="center" wrapText="1"/>
    </xf>
    <xf numFmtId="9" fontId="75" fillId="26" borderId="35" xfId="9772" applyNumberFormat="1" applyFont="1" applyFill="1" applyBorder="1" applyAlignment="1">
      <alignment horizontal="center" vertical="center" wrapText="1"/>
    </xf>
    <xf numFmtId="0" fontId="47" fillId="2" borderId="0" xfId="0" applyFont="1" applyFill="1" applyAlignment="1">
      <alignment horizontal="left" vertical="top" wrapText="1"/>
    </xf>
    <xf numFmtId="0" fontId="94" fillId="92" borderId="0" xfId="0" applyFont="1" applyFill="1" applyAlignment="1">
      <alignment horizontal="left" wrapText="1"/>
    </xf>
  </cellXfs>
  <cellStyles count="977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8 2" xfId="9772" xr:uid="{F3E52C4A-68BD-8B4A-9785-998DE32C67B7}"/>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48175"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34806"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35893"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38100</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38100</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38100</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38100</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38100</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38100</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38100</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38100</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38100</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37311"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25</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3853775" cy="1894416"/>
        </a:xfrm>
        <a:prstGeom prst="rect">
          <a:avLst/>
        </a:prstGeom>
        <a:ln>
          <a:noFill/>
        </a:ln>
        <a:effectLst>
          <a:softEdge rad="112500"/>
        </a:effectLst>
      </xdr:spPr>
    </xdr:pic>
    <xdr:clientData/>
  </xdr:twoCellAnchor>
  <xdr:twoCellAnchor>
    <xdr:from>
      <xdr:col>2</xdr:col>
      <xdr:colOff>219075</xdr:colOff>
      <xdr:row>4</xdr:row>
      <xdr:rowOff>114300</xdr:rowOff>
    </xdr:from>
    <xdr:to>
      <xdr:col>24</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1616075" y="876300"/>
          <a:ext cx="21565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2</xdr:col>
      <xdr:colOff>85725</xdr:colOff>
      <xdr:row>2</xdr:row>
      <xdr:rowOff>133350</xdr:rowOff>
    </xdr:from>
    <xdr:to>
      <xdr:col>3</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482725" y="514350"/>
          <a:ext cx="1019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10</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2583292" y="585879"/>
          <a:ext cx="76531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21</xdr:col>
      <xdr:colOff>352425</xdr:colOff>
      <xdr:row>9</xdr:row>
      <xdr:rowOff>9525</xdr:rowOff>
    </xdr:from>
    <xdr:to>
      <xdr:col>25</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1116925" y="17240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21563082"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4326" y="134471"/>
          <a:ext cx="22615524"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9459638" cy="1980952"/>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1749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67" t="s">
        <v>174</v>
      </c>
      <c r="C3" s="867"/>
    </row>
    <row r="4" spans="1:3" ht="11.25" customHeight="1"/>
    <row r="5" spans="1:3" s="22" customFormat="1" ht="25.5" customHeight="1">
      <c r="B5" s="49" t="s">
        <v>418</v>
      </c>
      <c r="C5" s="49" t="s">
        <v>173</v>
      </c>
    </row>
    <row r="6" spans="1:3" s="146" customFormat="1" ht="48" customHeight="1">
      <c r="A6" s="207"/>
      <c r="B6" s="535" t="s">
        <v>170</v>
      </c>
      <c r="C6" s="580" t="s">
        <v>932</v>
      </c>
    </row>
    <row r="7" spans="1:3" s="146" customFormat="1" ht="21" customHeight="1">
      <c r="A7" s="207"/>
      <c r="B7" s="531" t="s">
        <v>548</v>
      </c>
      <c r="C7" s="581" t="s">
        <v>606</v>
      </c>
    </row>
    <row r="8" spans="1:3" s="146" customFormat="1" ht="32.25" customHeight="1">
      <c r="B8" s="531" t="s">
        <v>366</v>
      </c>
      <c r="C8" s="582" t="s">
        <v>596</v>
      </c>
    </row>
    <row r="9" spans="1:3" s="146" customFormat="1" ht="27.75" customHeight="1">
      <c r="B9" s="531" t="s">
        <v>169</v>
      </c>
      <c r="C9" s="582" t="s">
        <v>597</v>
      </c>
    </row>
    <row r="10" spans="1:3" s="146" customFormat="1" ht="26.25" customHeight="1">
      <c r="B10" s="543" t="s">
        <v>367</v>
      </c>
      <c r="C10" s="584" t="s">
        <v>598</v>
      </c>
    </row>
    <row r="11" spans="1:3" s="146" customFormat="1" ht="39.75" customHeight="1">
      <c r="B11" s="531" t="s">
        <v>811</v>
      </c>
      <c r="C11" s="582" t="s">
        <v>812</v>
      </c>
    </row>
    <row r="12" spans="1:3" s="146" customFormat="1" ht="18" customHeight="1">
      <c r="B12" s="531" t="s">
        <v>369</v>
      </c>
      <c r="C12" s="582" t="s">
        <v>599</v>
      </c>
    </row>
    <row r="13" spans="1:3" s="146" customFormat="1" ht="13.5" customHeight="1">
      <c r="B13" s="531"/>
      <c r="C13" s="583"/>
    </row>
    <row r="14" spans="1:3" s="146" customFormat="1" ht="18" customHeight="1">
      <c r="B14" s="531" t="s">
        <v>651</v>
      </c>
      <c r="C14" s="581" t="s">
        <v>649</v>
      </c>
    </row>
    <row r="15" spans="1:3" s="146" customFormat="1" ht="8.25" customHeight="1">
      <c r="B15" s="531"/>
      <c r="C15" s="583"/>
    </row>
    <row r="16" spans="1:3" s="146" customFormat="1" ht="33" customHeight="1">
      <c r="B16" s="585" t="s">
        <v>595</v>
      </c>
      <c r="C16" s="586" t="s">
        <v>650</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5"/>
  <cols>
    <col min="1" max="1" width="9" style="1"/>
    <col min="2" max="2" width="37" style="609" customWidth="1"/>
    <col min="3" max="3" width="9" style="9"/>
    <col min="4" max="13" width="9" style="1"/>
    <col min="14" max="14" width="17.140625" style="1" customWidth="1"/>
    <col min="15" max="20" width="9" style="1"/>
    <col min="21" max="21" width="20.42578125" style="1" customWidth="1"/>
    <col min="22" max="16384" width="9" style="1"/>
  </cols>
  <sheetData>
    <row r="16" spans="2:21" ht="26.25" customHeight="1">
      <c r="B16" s="610" t="s">
        <v>557</v>
      </c>
      <c r="C16" s="874" t="s">
        <v>501</v>
      </c>
      <c r="D16" s="875"/>
      <c r="E16" s="875"/>
      <c r="F16" s="875"/>
      <c r="G16" s="875"/>
      <c r="H16" s="875"/>
      <c r="I16" s="875"/>
      <c r="J16" s="875"/>
      <c r="K16" s="875"/>
      <c r="L16" s="875"/>
      <c r="M16" s="875"/>
      <c r="N16" s="875"/>
      <c r="O16" s="875"/>
      <c r="P16" s="875"/>
      <c r="Q16" s="875"/>
      <c r="R16" s="875"/>
      <c r="S16" s="875"/>
      <c r="T16" s="875"/>
      <c r="U16" s="875"/>
    </row>
    <row r="17" spans="2:21" ht="6.95" customHeight="1">
      <c r="B17" s="757"/>
      <c r="C17" s="758"/>
      <c r="D17" s="758"/>
      <c r="E17" s="758"/>
      <c r="F17" s="758"/>
      <c r="G17" s="758"/>
      <c r="H17" s="758"/>
      <c r="I17" s="758"/>
      <c r="J17" s="758"/>
      <c r="K17" s="758"/>
      <c r="L17" s="758"/>
      <c r="M17" s="758"/>
      <c r="N17" s="758"/>
      <c r="O17" s="758"/>
      <c r="P17" s="758"/>
      <c r="Q17" s="758"/>
      <c r="R17" s="758"/>
      <c r="S17" s="758"/>
      <c r="T17" s="758"/>
      <c r="U17" s="758"/>
    </row>
    <row r="18" spans="2:21" ht="26.25" customHeight="1">
      <c r="B18" s="759" t="s">
        <v>954</v>
      </c>
      <c r="C18" s="881" t="s">
        <v>975</v>
      </c>
      <c r="D18" s="881"/>
      <c r="E18" s="881"/>
      <c r="F18" s="881"/>
      <c r="G18" s="881"/>
      <c r="H18" s="881"/>
      <c r="I18" s="881"/>
      <c r="J18" s="881"/>
      <c r="K18" s="881"/>
      <c r="L18" s="881"/>
      <c r="M18" s="881"/>
      <c r="N18" s="881"/>
      <c r="O18" s="881"/>
      <c r="P18" s="881"/>
      <c r="Q18" s="881"/>
      <c r="R18" s="881"/>
      <c r="S18" s="881"/>
      <c r="T18" s="881"/>
      <c r="U18" s="882"/>
    </row>
    <row r="19" spans="2:21" ht="15.75">
      <c r="B19" s="755" t="s">
        <v>542</v>
      </c>
      <c r="C19" s="880" t="s">
        <v>955</v>
      </c>
      <c r="D19" s="880"/>
      <c r="E19" s="880"/>
      <c r="F19" s="880"/>
      <c r="G19" s="880"/>
      <c r="H19" s="879" t="s">
        <v>956</v>
      </c>
      <c r="I19" s="879"/>
      <c r="J19" s="879"/>
      <c r="K19" s="879"/>
      <c r="L19" s="879"/>
      <c r="M19" s="879"/>
      <c r="N19" s="879"/>
      <c r="O19" s="879" t="s">
        <v>957</v>
      </c>
      <c r="P19" s="879"/>
      <c r="Q19" s="879"/>
      <c r="R19" s="879"/>
      <c r="S19" s="879"/>
      <c r="T19" s="879"/>
      <c r="U19" s="879"/>
    </row>
    <row r="20" spans="2:21" ht="15.75">
      <c r="B20" s="756">
        <v>1</v>
      </c>
      <c r="C20" s="878" t="s">
        <v>958</v>
      </c>
      <c r="D20" s="878"/>
      <c r="E20" s="878"/>
      <c r="F20" s="878"/>
      <c r="G20" s="878"/>
      <c r="H20" s="878" t="s">
        <v>973</v>
      </c>
      <c r="I20" s="878"/>
      <c r="J20" s="878"/>
      <c r="K20" s="878"/>
      <c r="L20" s="878"/>
      <c r="M20" s="878"/>
      <c r="N20" s="878"/>
      <c r="O20" s="878" t="s">
        <v>974</v>
      </c>
      <c r="P20" s="878"/>
      <c r="Q20" s="878"/>
      <c r="R20" s="878"/>
      <c r="S20" s="878"/>
      <c r="T20" s="878"/>
      <c r="U20" s="878"/>
    </row>
    <row r="21" spans="2:21" ht="15.75">
      <c r="B21" s="756">
        <v>2</v>
      </c>
      <c r="C21" s="878" t="s">
        <v>959</v>
      </c>
      <c r="D21" s="878"/>
      <c r="E21" s="878"/>
      <c r="F21" s="878"/>
      <c r="G21" s="878"/>
      <c r="H21" s="878" t="s">
        <v>960</v>
      </c>
      <c r="I21" s="878"/>
      <c r="J21" s="878"/>
      <c r="K21" s="878"/>
      <c r="L21" s="878"/>
      <c r="M21" s="878"/>
      <c r="N21" s="878"/>
      <c r="O21" s="878" t="s">
        <v>961</v>
      </c>
      <c r="P21" s="878"/>
      <c r="Q21" s="878"/>
      <c r="R21" s="878"/>
      <c r="S21" s="878"/>
      <c r="T21" s="878"/>
      <c r="U21" s="878"/>
    </row>
    <row r="22" spans="2:21" ht="15.75">
      <c r="B22" s="756">
        <v>3</v>
      </c>
      <c r="C22" s="878" t="s">
        <v>978</v>
      </c>
      <c r="D22" s="878"/>
      <c r="E22" s="878"/>
      <c r="F22" s="878"/>
      <c r="G22" s="878"/>
      <c r="H22" s="878" t="s">
        <v>962</v>
      </c>
      <c r="I22" s="878"/>
      <c r="J22" s="878"/>
      <c r="K22" s="878"/>
      <c r="L22" s="878"/>
      <c r="M22" s="878"/>
      <c r="N22" s="878"/>
      <c r="O22" s="878" t="s">
        <v>963</v>
      </c>
      <c r="P22" s="878"/>
      <c r="Q22" s="878"/>
      <c r="R22" s="878"/>
      <c r="S22" s="878"/>
      <c r="T22" s="878"/>
      <c r="U22" s="878"/>
    </row>
    <row r="23" spans="2:21" ht="15.75">
      <c r="B23" s="756">
        <v>4</v>
      </c>
      <c r="C23" s="878" t="s">
        <v>979</v>
      </c>
      <c r="D23" s="878"/>
      <c r="E23" s="878"/>
      <c r="F23" s="878"/>
      <c r="G23" s="878"/>
      <c r="H23" s="878" t="s">
        <v>964</v>
      </c>
      <c r="I23" s="878"/>
      <c r="J23" s="878"/>
      <c r="K23" s="878"/>
      <c r="L23" s="878"/>
      <c r="M23" s="878"/>
      <c r="N23" s="878"/>
      <c r="O23" s="878" t="s">
        <v>965</v>
      </c>
      <c r="P23" s="878"/>
      <c r="Q23" s="878"/>
      <c r="R23" s="878"/>
      <c r="S23" s="878"/>
      <c r="T23" s="878"/>
      <c r="U23" s="878"/>
    </row>
    <row r="24" spans="2:21" ht="15.75">
      <c r="B24" s="756">
        <v>5</v>
      </c>
      <c r="C24" s="878" t="s">
        <v>980</v>
      </c>
      <c r="D24" s="878"/>
      <c r="E24" s="878"/>
      <c r="F24" s="878"/>
      <c r="G24" s="878"/>
      <c r="H24" s="878" t="s">
        <v>966</v>
      </c>
      <c r="I24" s="878"/>
      <c r="J24" s="878"/>
      <c r="K24" s="878"/>
      <c r="L24" s="878"/>
      <c r="M24" s="878"/>
      <c r="N24" s="878"/>
      <c r="O24" s="878" t="s">
        <v>967</v>
      </c>
      <c r="P24" s="878"/>
      <c r="Q24" s="878"/>
      <c r="R24" s="878"/>
      <c r="S24" s="878"/>
      <c r="T24" s="878"/>
      <c r="U24" s="878"/>
    </row>
    <row r="25" spans="2:21" ht="15.75">
      <c r="B25" s="756">
        <v>6</v>
      </c>
      <c r="C25" s="878" t="s">
        <v>981</v>
      </c>
      <c r="D25" s="878"/>
      <c r="E25" s="878"/>
      <c r="F25" s="878"/>
      <c r="G25" s="878"/>
      <c r="H25" s="878" t="s">
        <v>968</v>
      </c>
      <c r="I25" s="878"/>
      <c r="J25" s="878"/>
      <c r="K25" s="878"/>
      <c r="L25" s="878"/>
      <c r="M25" s="878"/>
      <c r="N25" s="878"/>
      <c r="O25" s="878" t="s">
        <v>969</v>
      </c>
      <c r="P25" s="878"/>
      <c r="Q25" s="878"/>
      <c r="R25" s="878"/>
      <c r="S25" s="878"/>
      <c r="T25" s="878"/>
      <c r="U25" s="878"/>
    </row>
    <row r="26" spans="2:21" ht="15.75">
      <c r="B26" s="756">
        <v>7</v>
      </c>
      <c r="C26" s="878" t="s">
        <v>970</v>
      </c>
      <c r="D26" s="878"/>
      <c r="E26" s="878"/>
      <c r="F26" s="878"/>
      <c r="G26" s="878"/>
      <c r="H26" s="878" t="s">
        <v>971</v>
      </c>
      <c r="I26" s="878"/>
      <c r="J26" s="878"/>
      <c r="K26" s="878"/>
      <c r="L26" s="878"/>
      <c r="M26" s="878"/>
      <c r="N26" s="878"/>
      <c r="O26" s="878" t="s">
        <v>972</v>
      </c>
      <c r="P26" s="878"/>
      <c r="Q26" s="878"/>
      <c r="R26" s="878"/>
      <c r="S26" s="878"/>
      <c r="T26" s="878"/>
      <c r="U26" s="878"/>
    </row>
    <row r="27" spans="2:21" ht="15.75">
      <c r="B27" s="760"/>
      <c r="C27" s="761"/>
      <c r="D27" s="761"/>
      <c r="E27" s="761"/>
      <c r="F27" s="761"/>
      <c r="G27" s="761"/>
      <c r="H27" s="761"/>
      <c r="I27" s="761"/>
      <c r="J27" s="761"/>
      <c r="K27" s="761"/>
      <c r="L27" s="761"/>
      <c r="M27" s="761"/>
      <c r="N27" s="761"/>
      <c r="O27" s="761"/>
      <c r="P27" s="761"/>
      <c r="Q27" s="761"/>
      <c r="R27" s="761"/>
      <c r="S27" s="761"/>
      <c r="T27" s="761"/>
      <c r="U27" s="762"/>
    </row>
    <row r="28" spans="2:21" ht="26.25" customHeight="1">
      <c r="B28" s="759" t="s">
        <v>954</v>
      </c>
      <c r="C28" s="881" t="s">
        <v>976</v>
      </c>
      <c r="D28" s="881"/>
      <c r="E28" s="881"/>
      <c r="F28" s="881"/>
      <c r="G28" s="881"/>
      <c r="H28" s="881"/>
      <c r="I28" s="881"/>
      <c r="J28" s="881"/>
      <c r="K28" s="881"/>
      <c r="L28" s="881"/>
      <c r="M28" s="881"/>
      <c r="N28" s="881"/>
      <c r="O28" s="881"/>
      <c r="P28" s="881"/>
      <c r="Q28" s="881"/>
      <c r="R28" s="881"/>
      <c r="S28" s="881"/>
      <c r="T28" s="881"/>
      <c r="U28" s="882"/>
    </row>
    <row r="29" spans="2:21" ht="15.75">
      <c r="B29" s="755" t="s">
        <v>542</v>
      </c>
      <c r="C29" s="880" t="s">
        <v>955</v>
      </c>
      <c r="D29" s="880"/>
      <c r="E29" s="880"/>
      <c r="F29" s="880"/>
      <c r="G29" s="880"/>
      <c r="H29" s="879" t="s">
        <v>989</v>
      </c>
      <c r="I29" s="879"/>
      <c r="J29" s="879"/>
      <c r="K29" s="879"/>
      <c r="L29" s="879"/>
      <c r="M29" s="879"/>
      <c r="N29" s="879"/>
      <c r="O29" s="879" t="s">
        <v>990</v>
      </c>
      <c r="P29" s="879"/>
      <c r="Q29" s="879"/>
      <c r="R29" s="879"/>
      <c r="S29" s="879"/>
      <c r="T29" s="879"/>
      <c r="U29" s="879"/>
    </row>
    <row r="30" spans="2:21" ht="15.75">
      <c r="B30" s="756">
        <v>1</v>
      </c>
      <c r="C30" s="878" t="s">
        <v>977</v>
      </c>
      <c r="D30" s="878"/>
      <c r="E30" s="878"/>
      <c r="F30" s="878"/>
      <c r="G30" s="878"/>
      <c r="H30" s="878" t="s">
        <v>968</v>
      </c>
      <c r="I30" s="878"/>
      <c r="J30" s="878"/>
      <c r="K30" s="878"/>
      <c r="L30" s="878"/>
      <c r="M30" s="878"/>
      <c r="N30" s="878"/>
      <c r="O30" s="878" t="s">
        <v>986</v>
      </c>
      <c r="P30" s="878"/>
      <c r="Q30" s="878"/>
      <c r="R30" s="878"/>
      <c r="S30" s="878"/>
      <c r="T30" s="878"/>
      <c r="U30" s="878"/>
    </row>
    <row r="31" spans="2:21" ht="15.75">
      <c r="B31" s="756">
        <v>2</v>
      </c>
      <c r="C31" s="878" t="s">
        <v>982</v>
      </c>
      <c r="D31" s="878"/>
      <c r="E31" s="878"/>
      <c r="F31" s="878"/>
      <c r="G31" s="878"/>
      <c r="H31" s="878" t="s">
        <v>984</v>
      </c>
      <c r="I31" s="878"/>
      <c r="J31" s="878"/>
      <c r="K31" s="878"/>
      <c r="L31" s="878"/>
      <c r="M31" s="878"/>
      <c r="N31" s="878"/>
      <c r="O31" s="878" t="s">
        <v>987</v>
      </c>
      <c r="P31" s="878"/>
      <c r="Q31" s="878"/>
      <c r="R31" s="878"/>
      <c r="S31" s="878"/>
      <c r="T31" s="878"/>
      <c r="U31" s="878"/>
    </row>
    <row r="32" spans="2:21" ht="15.75">
      <c r="B32" s="756">
        <v>3</v>
      </c>
      <c r="C32" s="878" t="s">
        <v>983</v>
      </c>
      <c r="D32" s="878"/>
      <c r="E32" s="878"/>
      <c r="F32" s="878"/>
      <c r="G32" s="878"/>
      <c r="H32" s="878" t="s">
        <v>985</v>
      </c>
      <c r="I32" s="878"/>
      <c r="J32" s="878"/>
      <c r="K32" s="878"/>
      <c r="L32" s="878"/>
      <c r="M32" s="878"/>
      <c r="N32" s="878"/>
      <c r="O32" s="878" t="s">
        <v>988</v>
      </c>
      <c r="P32" s="878"/>
      <c r="Q32" s="878"/>
      <c r="R32" s="878"/>
      <c r="S32" s="878"/>
      <c r="T32" s="878"/>
      <c r="U32" s="878"/>
    </row>
    <row r="33" spans="2:21" ht="55.5" customHeight="1">
      <c r="B33" s="622" t="s">
        <v>624</v>
      </c>
      <c r="C33" s="870" t="s">
        <v>694</v>
      </c>
      <c r="D33" s="870"/>
      <c r="E33" s="870"/>
      <c r="F33" s="870"/>
      <c r="G33" s="870"/>
      <c r="H33" s="870"/>
      <c r="I33" s="870"/>
      <c r="J33" s="870"/>
      <c r="K33" s="870"/>
      <c r="L33" s="870"/>
      <c r="M33" s="870"/>
      <c r="N33" s="870"/>
      <c r="O33" s="870"/>
      <c r="P33" s="870"/>
      <c r="Q33" s="870"/>
      <c r="R33" s="870"/>
      <c r="S33" s="870"/>
      <c r="T33" s="870"/>
      <c r="U33" s="871"/>
    </row>
    <row r="34" spans="2:21" ht="15.75">
      <c r="B34" s="612"/>
      <c r="C34" s="473"/>
      <c r="U34" s="613"/>
    </row>
    <row r="35" spans="2:21" ht="15.75">
      <c r="B35" s="612"/>
      <c r="C35" s="473" t="s">
        <v>628</v>
      </c>
      <c r="U35" s="613"/>
    </row>
    <row r="36" spans="2:21" ht="15.75">
      <c r="B36" s="612"/>
      <c r="C36" s="473"/>
      <c r="U36" s="613"/>
    </row>
    <row r="37" spans="2:21" ht="15.75">
      <c r="B37" s="612"/>
      <c r="C37" s="473" t="s">
        <v>625</v>
      </c>
      <c r="U37" s="613"/>
    </row>
    <row r="38" spans="2:21" ht="15.75">
      <c r="B38" s="612"/>
      <c r="C38" s="473"/>
      <c r="U38" s="613"/>
    </row>
    <row r="39" spans="2:21" ht="30" customHeight="1">
      <c r="B39" s="612"/>
      <c r="C39" s="870" t="s">
        <v>626</v>
      </c>
      <c r="D39" s="870"/>
      <c r="E39" s="870"/>
      <c r="F39" s="870"/>
      <c r="G39" s="870"/>
      <c r="H39" s="870"/>
      <c r="I39" s="870"/>
      <c r="J39" s="870"/>
      <c r="K39" s="870"/>
      <c r="L39" s="870"/>
      <c r="M39" s="870"/>
      <c r="N39" s="870"/>
      <c r="O39" s="870"/>
      <c r="P39" s="870"/>
      <c r="Q39" s="870"/>
      <c r="R39" s="870"/>
      <c r="S39" s="870"/>
      <c r="U39" s="613"/>
    </row>
    <row r="40" spans="2:21" ht="15.75">
      <c r="B40" s="612"/>
      <c r="C40" s="473"/>
      <c r="U40" s="613"/>
    </row>
    <row r="41" spans="2:21" ht="15.75">
      <c r="B41" s="612"/>
      <c r="C41" s="473" t="s">
        <v>629</v>
      </c>
      <c r="U41" s="613"/>
    </row>
    <row r="42" spans="2:21" ht="15.75">
      <c r="B42" s="612"/>
      <c r="C42" s="473"/>
      <c r="U42" s="613"/>
    </row>
    <row r="43" spans="2:21" ht="31.5" customHeight="1">
      <c r="B43" s="612"/>
      <c r="C43" s="870" t="s">
        <v>627</v>
      </c>
      <c r="D43" s="870"/>
      <c r="E43" s="870"/>
      <c r="F43" s="870"/>
      <c r="G43" s="870"/>
      <c r="H43" s="870"/>
      <c r="I43" s="870"/>
      <c r="J43" s="870"/>
      <c r="K43" s="870"/>
      <c r="L43" s="870"/>
      <c r="M43" s="870"/>
      <c r="N43" s="870"/>
      <c r="O43" s="870"/>
      <c r="P43" s="870"/>
      <c r="Q43" s="870"/>
      <c r="R43" s="870"/>
      <c r="S43" s="870"/>
      <c r="T43" s="870"/>
      <c r="U43" s="871"/>
    </row>
    <row r="44" spans="2:21" ht="15.75">
      <c r="B44" s="612"/>
      <c r="C44" s="473"/>
      <c r="U44" s="613"/>
    </row>
    <row r="45" spans="2:21" ht="31.5" customHeight="1">
      <c r="B45" s="612"/>
      <c r="C45" s="870" t="s">
        <v>630</v>
      </c>
      <c r="D45" s="870"/>
      <c r="E45" s="870"/>
      <c r="F45" s="870"/>
      <c r="G45" s="870"/>
      <c r="H45" s="870"/>
      <c r="I45" s="870"/>
      <c r="J45" s="870"/>
      <c r="K45" s="870"/>
      <c r="L45" s="870"/>
      <c r="M45" s="870"/>
      <c r="N45" s="870"/>
      <c r="O45" s="870"/>
      <c r="P45" s="870"/>
      <c r="Q45" s="870"/>
      <c r="R45" s="870"/>
      <c r="S45" s="870"/>
      <c r="T45" s="870"/>
      <c r="U45" s="871"/>
    </row>
    <row r="46" spans="2:21" ht="15.75">
      <c r="B46" s="612"/>
      <c r="C46" s="473"/>
      <c r="U46" s="613"/>
    </row>
    <row r="47" spans="2:21" ht="15.75">
      <c r="B47" s="612"/>
      <c r="C47" s="473" t="s">
        <v>631</v>
      </c>
      <c r="U47" s="613"/>
    </row>
    <row r="48" spans="2:21" ht="15.75">
      <c r="B48" s="614"/>
      <c r="C48" s="615"/>
      <c r="D48" s="616"/>
      <c r="E48" s="616"/>
      <c r="F48" s="616"/>
      <c r="G48" s="616"/>
      <c r="H48" s="616"/>
      <c r="I48" s="616"/>
      <c r="J48" s="616"/>
      <c r="K48" s="616"/>
      <c r="L48" s="616"/>
      <c r="M48" s="616"/>
      <c r="N48" s="616"/>
      <c r="O48" s="616"/>
      <c r="P48" s="616"/>
      <c r="Q48" s="616"/>
      <c r="R48" s="616"/>
      <c r="S48" s="616"/>
      <c r="T48" s="616"/>
      <c r="U48" s="617"/>
    </row>
    <row r="49" spans="2:21" ht="51" customHeight="1">
      <c r="B49" s="618" t="s">
        <v>632</v>
      </c>
      <c r="C49" s="876" t="s">
        <v>929</v>
      </c>
      <c r="D49" s="876"/>
      <c r="E49" s="876"/>
      <c r="F49" s="876"/>
      <c r="G49" s="876"/>
      <c r="H49" s="876"/>
      <c r="I49" s="876"/>
      <c r="J49" s="876"/>
      <c r="K49" s="876"/>
      <c r="L49" s="876"/>
      <c r="M49" s="876"/>
      <c r="N49" s="876"/>
      <c r="O49" s="876"/>
      <c r="P49" s="876"/>
      <c r="Q49" s="876"/>
      <c r="R49" s="876"/>
      <c r="S49" s="876"/>
      <c r="T49" s="876"/>
      <c r="U49" s="877"/>
    </row>
    <row r="50" spans="2:21">
      <c r="B50" s="619"/>
      <c r="C50" s="620"/>
      <c r="D50" s="620"/>
      <c r="E50" s="620"/>
      <c r="F50" s="620"/>
      <c r="G50" s="620"/>
      <c r="H50" s="620"/>
      <c r="I50" s="620"/>
      <c r="J50" s="620"/>
      <c r="K50" s="620"/>
      <c r="L50" s="620"/>
      <c r="M50" s="620"/>
      <c r="N50" s="620"/>
      <c r="O50" s="620"/>
      <c r="P50" s="620"/>
      <c r="Q50" s="620"/>
      <c r="R50" s="620"/>
      <c r="S50" s="620"/>
      <c r="T50" s="620"/>
      <c r="U50" s="621"/>
    </row>
    <row r="51" spans="2:21" ht="15.75">
      <c r="B51" s="622" t="s">
        <v>633</v>
      </c>
      <c r="C51" s="30" t="s">
        <v>634</v>
      </c>
      <c r="U51" s="613"/>
    </row>
    <row r="52" spans="2:21">
      <c r="B52" s="623"/>
      <c r="C52" s="616"/>
      <c r="D52" s="616"/>
      <c r="E52" s="616"/>
      <c r="F52" s="616"/>
      <c r="G52" s="616"/>
      <c r="H52" s="616"/>
      <c r="I52" s="616"/>
      <c r="J52" s="616"/>
      <c r="K52" s="616"/>
      <c r="L52" s="616"/>
      <c r="M52" s="616"/>
      <c r="N52" s="616"/>
      <c r="O52" s="616"/>
      <c r="P52" s="616"/>
      <c r="Q52" s="616"/>
      <c r="R52" s="616"/>
      <c r="S52" s="616"/>
      <c r="T52" s="616"/>
      <c r="U52" s="617"/>
    </row>
    <row r="53" spans="2:21" ht="34.5" customHeight="1">
      <c r="B53" s="611" t="s">
        <v>635</v>
      </c>
      <c r="C53" s="872" t="s">
        <v>636</v>
      </c>
      <c r="D53" s="872"/>
      <c r="E53" s="872"/>
      <c r="F53" s="872"/>
      <c r="G53" s="872"/>
      <c r="H53" s="872"/>
      <c r="I53" s="872"/>
      <c r="J53" s="872"/>
      <c r="K53" s="872"/>
      <c r="L53" s="872"/>
      <c r="M53" s="872"/>
      <c r="N53" s="872"/>
      <c r="O53" s="872"/>
      <c r="P53" s="872"/>
      <c r="Q53" s="872"/>
      <c r="R53" s="872"/>
      <c r="S53" s="872"/>
      <c r="T53" s="872"/>
      <c r="U53" s="873"/>
    </row>
    <row r="54" spans="2:21">
      <c r="B54" s="623"/>
      <c r="C54" s="616"/>
      <c r="D54" s="616"/>
      <c r="E54" s="616"/>
      <c r="F54" s="616"/>
      <c r="G54" s="616"/>
      <c r="H54" s="616"/>
      <c r="I54" s="616"/>
      <c r="J54" s="616"/>
      <c r="K54" s="616"/>
      <c r="L54" s="616"/>
      <c r="M54" s="616"/>
      <c r="N54" s="616"/>
      <c r="O54" s="616"/>
      <c r="P54" s="616"/>
      <c r="Q54" s="616"/>
      <c r="R54" s="616"/>
      <c r="S54" s="616"/>
      <c r="T54" s="616"/>
      <c r="U54" s="617"/>
    </row>
    <row r="55" spans="2:21" ht="15.75">
      <c r="B55" s="611" t="s">
        <v>637</v>
      </c>
      <c r="C55" s="624" t="s">
        <v>638</v>
      </c>
      <c r="D55" s="620"/>
      <c r="E55" s="620"/>
      <c r="F55" s="620"/>
      <c r="G55" s="620"/>
      <c r="H55" s="620"/>
      <c r="I55" s="620"/>
      <c r="J55" s="620"/>
      <c r="K55" s="620"/>
      <c r="L55" s="620"/>
      <c r="M55" s="620"/>
      <c r="N55" s="620"/>
      <c r="O55" s="620"/>
      <c r="P55" s="620"/>
      <c r="Q55" s="620"/>
      <c r="R55" s="620"/>
      <c r="S55" s="620"/>
      <c r="T55" s="620"/>
      <c r="U55" s="621"/>
    </row>
    <row r="56" spans="2:21">
      <c r="B56" s="623"/>
      <c r="C56" s="616"/>
      <c r="D56" s="616"/>
      <c r="E56" s="616"/>
      <c r="F56" s="616"/>
      <c r="G56" s="616"/>
      <c r="H56" s="616"/>
      <c r="I56" s="616"/>
      <c r="J56" s="616"/>
      <c r="K56" s="616"/>
      <c r="L56" s="616"/>
      <c r="M56" s="616"/>
      <c r="N56" s="616"/>
      <c r="O56" s="616"/>
      <c r="P56" s="616"/>
      <c r="Q56" s="616"/>
      <c r="R56" s="616"/>
      <c r="S56" s="616"/>
      <c r="T56" s="616"/>
      <c r="U56" s="617"/>
    </row>
    <row r="57" spans="2:21">
      <c r="B57" s="625"/>
      <c r="C57" s="620"/>
      <c r="D57" s="620"/>
      <c r="E57" s="620"/>
      <c r="F57" s="620"/>
      <c r="G57" s="620"/>
      <c r="H57" s="620"/>
      <c r="I57" s="620"/>
      <c r="J57" s="620"/>
      <c r="K57" s="620"/>
      <c r="L57" s="620"/>
      <c r="M57" s="620"/>
      <c r="N57" s="620"/>
      <c r="O57" s="620"/>
      <c r="P57" s="620"/>
      <c r="Q57" s="620"/>
      <c r="R57" s="620"/>
      <c r="S57" s="620"/>
      <c r="T57" s="620"/>
      <c r="U57" s="621"/>
    </row>
    <row r="58" spans="2:21" ht="37.5" customHeight="1">
      <c r="B58" s="622" t="s">
        <v>696</v>
      </c>
      <c r="C58" s="883" t="s">
        <v>930</v>
      </c>
      <c r="D58" s="883"/>
      <c r="E58" s="883"/>
      <c r="F58" s="883"/>
      <c r="G58" s="883"/>
      <c r="H58" s="883"/>
      <c r="I58" s="883"/>
      <c r="J58" s="883"/>
      <c r="K58" s="883"/>
      <c r="L58" s="883"/>
      <c r="M58" s="883"/>
      <c r="N58" s="883"/>
      <c r="O58" s="883"/>
      <c r="P58" s="883"/>
      <c r="Q58" s="883"/>
      <c r="R58" s="883"/>
      <c r="S58" s="883"/>
      <c r="T58" s="883"/>
      <c r="U58" s="884"/>
    </row>
    <row r="59" spans="2:21">
      <c r="B59" s="626"/>
      <c r="C59" s="1"/>
      <c r="U59" s="613"/>
    </row>
    <row r="60" spans="2:21" ht="36" customHeight="1">
      <c r="B60" s="626"/>
      <c r="C60" s="868" t="s">
        <v>653</v>
      </c>
      <c r="D60" s="868"/>
      <c r="E60" s="868"/>
      <c r="F60" s="868"/>
      <c r="G60" s="868"/>
      <c r="H60" s="868"/>
      <c r="I60" s="868"/>
      <c r="J60" s="868"/>
      <c r="K60" s="868"/>
      <c r="L60" s="868"/>
      <c r="M60" s="868"/>
      <c r="N60" s="868"/>
      <c r="O60" s="868"/>
      <c r="P60" s="868"/>
      <c r="Q60" s="868"/>
      <c r="R60" s="868"/>
      <c r="S60" s="868"/>
      <c r="T60" s="868"/>
      <c r="U60" s="869"/>
    </row>
    <row r="61" spans="2:21">
      <c r="B61" s="626"/>
      <c r="C61" s="5"/>
      <c r="U61" s="613"/>
    </row>
    <row r="62" spans="2:21" ht="35.25" customHeight="1">
      <c r="B62" s="626"/>
      <c r="C62" s="868" t="s">
        <v>639</v>
      </c>
      <c r="D62" s="868"/>
      <c r="E62" s="868"/>
      <c r="F62" s="868"/>
      <c r="G62" s="868"/>
      <c r="H62" s="868"/>
      <c r="I62" s="868"/>
      <c r="J62" s="868"/>
      <c r="K62" s="868"/>
      <c r="L62" s="868"/>
      <c r="M62" s="868"/>
      <c r="N62" s="868"/>
      <c r="O62" s="868"/>
      <c r="P62" s="868"/>
      <c r="Q62" s="868"/>
      <c r="R62" s="868"/>
      <c r="S62" s="868"/>
      <c r="T62" s="868"/>
      <c r="U62" s="869"/>
    </row>
    <row r="63" spans="2:21">
      <c r="B63" s="626"/>
      <c r="C63" s="5"/>
      <c r="U63" s="613"/>
    </row>
    <row r="64" spans="2:21" ht="40.5" customHeight="1">
      <c r="B64" s="626"/>
      <c r="C64" s="868" t="s">
        <v>640</v>
      </c>
      <c r="D64" s="868"/>
      <c r="E64" s="868"/>
      <c r="F64" s="868"/>
      <c r="G64" s="868"/>
      <c r="H64" s="868"/>
      <c r="I64" s="868"/>
      <c r="J64" s="868"/>
      <c r="K64" s="868"/>
      <c r="L64" s="868"/>
      <c r="M64" s="868"/>
      <c r="N64" s="868"/>
      <c r="O64" s="868"/>
      <c r="P64" s="868"/>
      <c r="Q64" s="868"/>
      <c r="R64" s="868"/>
      <c r="S64" s="868"/>
      <c r="T64" s="868"/>
      <c r="U64" s="869"/>
    </row>
    <row r="65" spans="2:21">
      <c r="B65" s="626"/>
      <c r="C65" s="5"/>
      <c r="U65" s="613"/>
    </row>
    <row r="66" spans="2:21" ht="30" customHeight="1">
      <c r="B66" s="626"/>
      <c r="C66" s="868" t="s">
        <v>641</v>
      </c>
      <c r="D66" s="868"/>
      <c r="E66" s="868"/>
      <c r="F66" s="868"/>
      <c r="G66" s="868"/>
      <c r="H66" s="868"/>
      <c r="I66" s="868"/>
      <c r="J66" s="868"/>
      <c r="K66" s="868"/>
      <c r="L66" s="868"/>
      <c r="M66" s="868"/>
      <c r="N66" s="868"/>
      <c r="O66" s="868"/>
      <c r="P66" s="868"/>
      <c r="Q66" s="868"/>
      <c r="R66" s="868"/>
      <c r="S66" s="868"/>
      <c r="T66" s="868"/>
      <c r="U66" s="869"/>
    </row>
    <row r="67" spans="2:21" ht="15.75">
      <c r="B67" s="626"/>
      <c r="C67" s="473"/>
      <c r="U67" s="613"/>
    </row>
    <row r="68" spans="2:21" ht="31.5" customHeight="1">
      <c r="B68" s="626"/>
      <c r="C68" s="870" t="s">
        <v>652</v>
      </c>
      <c r="D68" s="870"/>
      <c r="E68" s="870"/>
      <c r="F68" s="870"/>
      <c r="G68" s="870"/>
      <c r="H68" s="870"/>
      <c r="I68" s="870"/>
      <c r="J68" s="870"/>
      <c r="K68" s="870"/>
      <c r="L68" s="870"/>
      <c r="M68" s="870"/>
      <c r="N68" s="870"/>
      <c r="O68" s="870"/>
      <c r="P68" s="870"/>
      <c r="Q68" s="870"/>
      <c r="R68" s="870"/>
      <c r="S68" s="870"/>
      <c r="T68" s="870"/>
      <c r="U68" s="871"/>
    </row>
    <row r="69" spans="2:21">
      <c r="B69" s="623"/>
      <c r="C69" s="616"/>
      <c r="D69" s="616"/>
      <c r="E69" s="616"/>
      <c r="F69" s="616"/>
      <c r="G69" s="616"/>
      <c r="H69" s="616"/>
      <c r="I69" s="616"/>
      <c r="J69" s="616"/>
      <c r="K69" s="616"/>
      <c r="L69" s="616"/>
      <c r="M69" s="616"/>
      <c r="N69" s="616"/>
      <c r="O69" s="616"/>
      <c r="P69" s="616"/>
      <c r="Q69" s="616"/>
      <c r="R69" s="616"/>
      <c r="S69" s="616"/>
      <c r="T69" s="616"/>
      <c r="U69" s="617"/>
    </row>
    <row r="70" spans="2:21" ht="66.599999999999994" customHeight="1">
      <c r="B70" s="719" t="s">
        <v>642</v>
      </c>
      <c r="C70" s="872" t="s">
        <v>931</v>
      </c>
      <c r="D70" s="872"/>
      <c r="E70" s="872"/>
      <c r="F70" s="872"/>
      <c r="G70" s="872"/>
      <c r="H70" s="872"/>
      <c r="I70" s="872"/>
      <c r="J70" s="872"/>
      <c r="K70" s="872"/>
      <c r="L70" s="872"/>
      <c r="M70" s="872"/>
      <c r="N70" s="872"/>
      <c r="O70" s="872"/>
      <c r="P70" s="872"/>
      <c r="Q70" s="872"/>
      <c r="R70" s="872"/>
      <c r="S70" s="872"/>
      <c r="T70" s="872"/>
      <c r="U70" s="873"/>
    </row>
    <row r="71" spans="2:21">
      <c r="B71" s="623"/>
      <c r="C71" s="616"/>
      <c r="D71" s="616"/>
      <c r="E71" s="616"/>
      <c r="F71" s="616"/>
      <c r="G71" s="616"/>
      <c r="H71" s="616"/>
      <c r="I71" s="616"/>
      <c r="J71" s="616"/>
      <c r="K71" s="616"/>
      <c r="L71" s="616"/>
      <c r="M71" s="616"/>
      <c r="N71" s="616"/>
      <c r="O71" s="616"/>
      <c r="P71" s="616"/>
      <c r="Q71" s="616"/>
      <c r="R71" s="616"/>
      <c r="S71" s="616"/>
      <c r="T71" s="616"/>
      <c r="U71" s="617"/>
    </row>
    <row r="72" spans="2:21" ht="34.5" customHeight="1">
      <c r="B72" s="611" t="s">
        <v>643</v>
      </c>
      <c r="C72" s="872" t="s">
        <v>644</v>
      </c>
      <c r="D72" s="872"/>
      <c r="E72" s="872"/>
      <c r="F72" s="872"/>
      <c r="G72" s="872"/>
      <c r="H72" s="872"/>
      <c r="I72" s="872"/>
      <c r="J72" s="872"/>
      <c r="K72" s="872"/>
      <c r="L72" s="872"/>
      <c r="M72" s="872"/>
      <c r="N72" s="872"/>
      <c r="O72" s="872"/>
      <c r="P72" s="872"/>
      <c r="Q72" s="872"/>
      <c r="R72" s="872"/>
      <c r="S72" s="872"/>
      <c r="T72" s="872"/>
      <c r="U72" s="873"/>
    </row>
    <row r="73" spans="2:21">
      <c r="B73" s="627"/>
      <c r="C73" s="616"/>
      <c r="D73" s="616"/>
      <c r="E73" s="616"/>
      <c r="F73" s="616"/>
      <c r="G73" s="616"/>
      <c r="H73" s="616"/>
      <c r="I73" s="616"/>
      <c r="J73" s="616"/>
      <c r="K73" s="616"/>
      <c r="L73" s="616"/>
      <c r="M73" s="616"/>
      <c r="N73" s="616"/>
      <c r="O73" s="616"/>
      <c r="P73" s="616"/>
      <c r="Q73" s="616"/>
      <c r="R73" s="616"/>
      <c r="S73" s="616"/>
      <c r="T73" s="616"/>
      <c r="U73" s="617"/>
    </row>
    <row r="74" spans="2:21" ht="30.75" customHeight="1">
      <c r="B74" s="618" t="s">
        <v>645</v>
      </c>
      <c r="C74" s="628" t="s">
        <v>646</v>
      </c>
      <c r="D74" s="629"/>
      <c r="E74" s="629"/>
      <c r="F74" s="629"/>
      <c r="G74" s="629"/>
      <c r="H74" s="629"/>
      <c r="I74" s="629"/>
      <c r="J74" s="629"/>
      <c r="K74" s="629"/>
      <c r="L74" s="629"/>
      <c r="M74" s="629"/>
      <c r="N74" s="629"/>
      <c r="O74" s="629"/>
      <c r="P74" s="629"/>
      <c r="Q74" s="629"/>
      <c r="R74" s="629"/>
      <c r="S74" s="629"/>
      <c r="T74" s="629"/>
      <c r="U74" s="630"/>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75"/>
  <cols>
    <col min="1" max="1" width="3" style="1" customWidth="1"/>
    <col min="2" max="2" width="61.7109375" style="9" customWidth="1"/>
    <col min="3" max="3" width="58.7109375" style="1" customWidth="1"/>
    <col min="4" max="4" width="62.7109375" style="1" customWidth="1"/>
    <col min="5" max="5" width="42" style="1" customWidth="1"/>
    <col min="6" max="6" width="45.140625" style="1" customWidth="1"/>
    <col min="7" max="10" width="9" style="1"/>
    <col min="11" max="11" width="26" style="1" customWidth="1"/>
    <col min="12" max="12" width="60" style="13" customWidth="1"/>
    <col min="13" max="13" width="14.7109375" style="19" customWidth="1"/>
    <col min="14" max="14" width="29.7109375" style="13" customWidth="1"/>
    <col min="15" max="16384" width="9" style="1"/>
  </cols>
  <sheetData>
    <row r="1" spans="2:20" ht="146.25" customHeight="1"/>
    <row r="3" spans="2:20" ht="25.5" customHeight="1">
      <c r="B3" s="886" t="s">
        <v>927</v>
      </c>
      <c r="C3" s="887"/>
      <c r="D3" s="887"/>
      <c r="E3" s="887"/>
      <c r="F3" s="888"/>
      <c r="G3" s="96"/>
    </row>
    <row r="4" spans="2:20" ht="16.5" customHeight="1">
      <c r="B4" s="889"/>
      <c r="C4" s="890"/>
      <c r="D4" s="890"/>
      <c r="E4" s="890"/>
      <c r="F4" s="891"/>
      <c r="G4" s="96"/>
    </row>
    <row r="5" spans="2:20" ht="71.25" customHeight="1">
      <c r="B5" s="889"/>
      <c r="C5" s="890"/>
      <c r="D5" s="890"/>
      <c r="E5" s="890"/>
      <c r="F5" s="891"/>
      <c r="G5" s="96"/>
    </row>
    <row r="6" spans="2:20" ht="21.75" customHeight="1">
      <c r="B6" s="892"/>
      <c r="C6" s="893"/>
      <c r="D6" s="893"/>
      <c r="E6" s="893"/>
      <c r="F6" s="894"/>
      <c r="G6" s="96"/>
    </row>
    <row r="8" spans="2:20" ht="21">
      <c r="B8" s="885" t="s">
        <v>477</v>
      </c>
      <c r="C8" s="885"/>
      <c r="D8" s="885"/>
      <c r="E8" s="885"/>
      <c r="F8" s="885"/>
      <c r="G8" s="885"/>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588</v>
      </c>
      <c r="L12" s="25"/>
      <c r="M12" s="25"/>
      <c r="N12" s="25"/>
      <c r="O12" s="25"/>
      <c r="P12" s="25"/>
      <c r="Q12" s="56"/>
      <c r="S12" s="8"/>
      <c r="T12" s="8"/>
    </row>
    <row r="13" spans="2:20" ht="26.25" customHeight="1" thickBot="1">
      <c r="B13" s="81"/>
      <c r="C13" s="97" t="s">
        <v>621</v>
      </c>
      <c r="G13" s="86"/>
      <c r="L13" s="25"/>
      <c r="M13" s="25"/>
      <c r="N13" s="25"/>
      <c r="O13" s="25"/>
      <c r="P13" s="25"/>
      <c r="Q13" s="56"/>
      <c r="S13" s="8"/>
      <c r="T13" s="8"/>
    </row>
    <row r="14" spans="2:20" ht="26.25" customHeight="1" thickBot="1">
      <c r="B14" s="81"/>
      <c r="C14" s="142" t="s">
        <v>616</v>
      </c>
      <c r="L14" s="25"/>
      <c r="M14" s="25"/>
      <c r="N14" s="25"/>
      <c r="O14" s="25"/>
      <c r="P14" s="25"/>
      <c r="Q14" s="56"/>
      <c r="S14" s="8"/>
      <c r="T14" s="8"/>
    </row>
    <row r="15" spans="2:20" ht="26.25" customHeight="1" thickBot="1">
      <c r="B15" s="81"/>
      <c r="C15" s="142" t="s">
        <v>617</v>
      </c>
      <c r="L15" s="25"/>
      <c r="M15" s="25"/>
      <c r="N15" s="25"/>
      <c r="O15" s="25"/>
      <c r="P15" s="25"/>
      <c r="Q15" s="56"/>
      <c r="S15" s="8"/>
      <c r="T15" s="8"/>
    </row>
    <row r="16" spans="2:20" ht="26.25" customHeight="1" thickBot="1">
      <c r="B16" s="81"/>
      <c r="C16" s="142" t="s">
        <v>618</v>
      </c>
      <c r="L16" s="25"/>
      <c r="M16" s="25"/>
      <c r="N16" s="25"/>
      <c r="O16" s="25"/>
      <c r="P16" s="25"/>
      <c r="Q16" s="56"/>
      <c r="S16" s="8"/>
      <c r="T16" s="8"/>
    </row>
    <row r="17" spans="2:20" ht="26.25" customHeight="1" thickBot="1">
      <c r="B17" s="81"/>
      <c r="C17" s="97" t="s">
        <v>619</v>
      </c>
      <c r="G17" s="86"/>
      <c r="L17" s="25"/>
      <c r="M17" s="25"/>
      <c r="N17" s="25"/>
      <c r="O17" s="25"/>
      <c r="P17" s="25"/>
      <c r="Q17" s="56"/>
      <c r="S17" s="8"/>
      <c r="T17" s="8"/>
    </row>
    <row r="18" spans="2:20" ht="26.25" customHeight="1" thickBot="1">
      <c r="B18" s="81"/>
      <c r="C18" s="97" t="s">
        <v>620</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9" t="s">
        <v>536</v>
      </c>
      <c r="C20" s="209" t="s">
        <v>467</v>
      </c>
      <c r="D20" s="209" t="s">
        <v>443</v>
      </c>
      <c r="E20" s="209" t="s">
        <v>435</v>
      </c>
      <c r="F20" s="209" t="s">
        <v>549</v>
      </c>
      <c r="G20" s="30"/>
      <c r="M20" s="19"/>
      <c r="T20" s="19"/>
    </row>
    <row r="21" spans="2:20" s="82" customFormat="1" ht="50.45" customHeight="1">
      <c r="B21" s="559" t="s">
        <v>539</v>
      </c>
      <c r="C21" s="565" t="s">
        <v>928</v>
      </c>
      <c r="D21" s="568" t="s">
        <v>439</v>
      </c>
      <c r="E21" s="572" t="s">
        <v>587</v>
      </c>
      <c r="F21" s="568" t="s">
        <v>444</v>
      </c>
      <c r="G21" s="144"/>
      <c r="M21" s="558"/>
      <c r="T21" s="558"/>
    </row>
    <row r="22" spans="2:20" s="82" customFormat="1" ht="47.45" customHeight="1">
      <c r="B22" s="560" t="s">
        <v>454</v>
      </c>
      <c r="C22" s="566" t="s">
        <v>939</v>
      </c>
      <c r="D22" s="569" t="s">
        <v>440</v>
      </c>
      <c r="E22" s="573" t="s">
        <v>587</v>
      </c>
      <c r="F22" s="569" t="s">
        <v>444</v>
      </c>
      <c r="G22" s="144"/>
      <c r="M22" s="558"/>
      <c r="T22" s="558"/>
    </row>
    <row r="23" spans="2:20" s="82" customFormat="1" ht="45.75" customHeight="1">
      <c r="B23" s="560" t="s">
        <v>451</v>
      </c>
      <c r="C23" s="566" t="s">
        <v>939</v>
      </c>
      <c r="D23" s="569" t="s">
        <v>441</v>
      </c>
      <c r="E23" s="573" t="s">
        <v>587</v>
      </c>
      <c r="F23" s="569" t="s">
        <v>444</v>
      </c>
      <c r="G23" s="144"/>
      <c r="M23" s="558"/>
      <c r="T23" s="558"/>
    </row>
    <row r="24" spans="2:20" s="82" customFormat="1" ht="32.25" customHeight="1">
      <c r="B24" s="561" t="s">
        <v>452</v>
      </c>
      <c r="C24" s="566" t="s">
        <v>928</v>
      </c>
      <c r="D24" s="569" t="s">
        <v>442</v>
      </c>
      <c r="E24" s="574" t="s">
        <v>601</v>
      </c>
      <c r="F24" s="577"/>
      <c r="G24" s="144"/>
      <c r="M24" s="558"/>
      <c r="T24" s="558"/>
    </row>
    <row r="25" spans="2:20" s="82" customFormat="1" ht="30.75" customHeight="1">
      <c r="B25" s="562" t="s">
        <v>537</v>
      </c>
      <c r="C25" s="566" t="s">
        <v>928</v>
      </c>
      <c r="D25" s="569"/>
      <c r="E25" s="574"/>
      <c r="F25" s="577"/>
      <c r="G25" s="144"/>
      <c r="M25" s="558"/>
      <c r="T25" s="558"/>
    </row>
    <row r="26" spans="2:20" s="82" customFormat="1" ht="32.25" customHeight="1">
      <c r="B26" s="563" t="s">
        <v>538</v>
      </c>
      <c r="C26" s="566" t="s">
        <v>928</v>
      </c>
      <c r="D26" s="570" t="s">
        <v>534</v>
      </c>
      <c r="E26" s="574"/>
      <c r="F26" s="577"/>
      <c r="G26" s="144"/>
      <c r="M26" s="558"/>
      <c r="T26" s="558"/>
    </row>
    <row r="27" spans="2:20" s="82" customFormat="1" ht="27" customHeight="1">
      <c r="B27" s="561" t="s">
        <v>453</v>
      </c>
      <c r="C27" s="566" t="s">
        <v>436</v>
      </c>
      <c r="D27" s="569" t="s">
        <v>478</v>
      </c>
      <c r="E27" s="574" t="s">
        <v>455</v>
      </c>
      <c r="F27" s="577"/>
      <c r="G27" s="144"/>
      <c r="M27" s="558"/>
      <c r="T27" s="558"/>
    </row>
    <row r="28" spans="2:20" s="82" customFormat="1" ht="27" customHeight="1">
      <c r="B28" s="563" t="s">
        <v>448</v>
      </c>
      <c r="C28" s="566" t="s">
        <v>928</v>
      </c>
      <c r="D28" s="569"/>
      <c r="E28" s="574"/>
      <c r="F28" s="569" t="s">
        <v>406</v>
      </c>
      <c r="G28" s="144"/>
      <c r="M28" s="558"/>
      <c r="T28" s="558"/>
    </row>
    <row r="29" spans="2:20" s="82" customFormat="1" ht="32.25" customHeight="1">
      <c r="B29" s="561" t="s">
        <v>207</v>
      </c>
      <c r="C29" s="566" t="s">
        <v>438</v>
      </c>
      <c r="D29" s="569" t="s">
        <v>551</v>
      </c>
      <c r="E29" s="575"/>
      <c r="F29" s="569" t="s">
        <v>550</v>
      </c>
      <c r="M29" s="558"/>
    </row>
    <row r="30" spans="2:20" s="82" customFormat="1" ht="27.75" customHeight="1">
      <c r="B30" s="564" t="s">
        <v>535</v>
      </c>
      <c r="C30" s="567" t="s">
        <v>437</v>
      </c>
      <c r="D30" s="571"/>
      <c r="E30" s="576"/>
      <c r="F30" s="571"/>
      <c r="M30" s="558"/>
    </row>
    <row r="31" spans="2:20" s="82" customFormat="1" ht="23.25" customHeight="1">
      <c r="C31" s="145"/>
      <c r="D31" s="145"/>
      <c r="E31" s="145"/>
      <c r="M31" s="558"/>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18" sqref="C18"/>
    </sheetView>
  </sheetViews>
  <sheetFormatPr defaultColWidth="9" defaultRowHeight="15"/>
  <cols>
    <col min="1" max="1" width="61" style="1" bestFit="1" customWidth="1"/>
    <col min="2" max="2" width="13.7109375" style="1" customWidth="1"/>
    <col min="3" max="3" width="9" style="9"/>
    <col min="4" max="4" width="15" style="1" customWidth="1"/>
    <col min="5" max="5" width="11.7109375" style="9" customWidth="1"/>
    <col min="6" max="6" width="24" style="1" customWidth="1"/>
    <col min="7" max="7" width="32" style="1" customWidth="1"/>
    <col min="8" max="8" width="14.7109375" style="1" customWidth="1"/>
    <col min="9" max="16384" width="9" style="1"/>
  </cols>
  <sheetData>
    <row r="1" spans="1:8">
      <c r="A1" s="8" t="s">
        <v>409</v>
      </c>
      <c r="B1" s="8" t="s">
        <v>41</v>
      </c>
      <c r="C1" s="94" t="s">
        <v>234</v>
      </c>
      <c r="D1" s="8" t="s">
        <v>413</v>
      </c>
      <c r="E1" s="94" t="s">
        <v>446</v>
      </c>
      <c r="F1" s="94" t="s">
        <v>545</v>
      </c>
      <c r="G1" s="94" t="s">
        <v>570</v>
      </c>
      <c r="H1" s="94" t="s">
        <v>581</v>
      </c>
    </row>
    <row r="2" spans="1:8">
      <c r="A2" s="1" t="s">
        <v>29</v>
      </c>
      <c r="B2" s="1" t="s">
        <v>27</v>
      </c>
      <c r="C2" s="9">
        <v>2006</v>
      </c>
      <c r="D2" s="1" t="s">
        <v>414</v>
      </c>
      <c r="E2" s="9">
        <f>'2. LRAMVA Threshold'!D9</f>
        <v>2014</v>
      </c>
      <c r="F2" s="9" t="s">
        <v>170</v>
      </c>
      <c r="G2" s="1" t="s">
        <v>571</v>
      </c>
      <c r="H2" s="1" t="s">
        <v>589</v>
      </c>
    </row>
    <row r="3" spans="1:8">
      <c r="A3" s="1" t="s">
        <v>370</v>
      </c>
      <c r="B3" s="1" t="s">
        <v>27</v>
      </c>
      <c r="C3" s="9">
        <v>2007</v>
      </c>
      <c r="D3" s="1" t="s">
        <v>415</v>
      </c>
      <c r="E3" s="9">
        <f>'2. LRAMVA Threshold'!D24</f>
        <v>2021</v>
      </c>
      <c r="F3" s="1" t="s">
        <v>546</v>
      </c>
      <c r="G3" s="1" t="s">
        <v>572</v>
      </c>
      <c r="H3" s="1" t="s">
        <v>582</v>
      </c>
    </row>
    <row r="4" spans="1:8">
      <c r="A4" s="1" t="s">
        <v>371</v>
      </c>
      <c r="B4" s="1" t="s">
        <v>28</v>
      </c>
      <c r="C4" s="9">
        <v>2008</v>
      </c>
      <c r="D4" s="1" t="s">
        <v>416</v>
      </c>
      <c r="F4" s="1" t="s">
        <v>169</v>
      </c>
      <c r="G4" s="1" t="s">
        <v>573</v>
      </c>
    </row>
    <row r="5" spans="1:8">
      <c r="A5" s="1" t="s">
        <v>372</v>
      </c>
      <c r="B5" s="1" t="s">
        <v>28</v>
      </c>
      <c r="C5" s="9">
        <v>2009</v>
      </c>
      <c r="F5" s="1" t="s">
        <v>367</v>
      </c>
      <c r="G5" s="1" t="s">
        <v>574</v>
      </c>
    </row>
    <row r="6" spans="1:8">
      <c r="A6" s="1" t="s">
        <v>373</v>
      </c>
      <c r="B6" s="1" t="s">
        <v>28</v>
      </c>
      <c r="C6" s="9">
        <v>2010</v>
      </c>
      <c r="F6" s="1" t="s">
        <v>368</v>
      </c>
      <c r="G6" s="1" t="s">
        <v>575</v>
      </c>
    </row>
    <row r="7" spans="1:8">
      <c r="A7" s="1" t="s">
        <v>374</v>
      </c>
      <c r="B7" s="1" t="s">
        <v>28</v>
      </c>
      <c r="C7" s="9">
        <v>2011</v>
      </c>
      <c r="F7" s="1" t="s">
        <v>369</v>
      </c>
      <c r="G7" s="1" t="s">
        <v>576</v>
      </c>
    </row>
    <row r="8" spans="1:8">
      <c r="A8" s="1" t="s">
        <v>375</v>
      </c>
      <c r="B8" s="1" t="s">
        <v>28</v>
      </c>
      <c r="C8" s="9">
        <v>2012</v>
      </c>
      <c r="F8" s="1" t="s">
        <v>554</v>
      </c>
      <c r="G8" s="1" t="s">
        <v>577</v>
      </c>
    </row>
    <row r="9" spans="1:8">
      <c r="A9" s="1" t="s">
        <v>376</v>
      </c>
      <c r="B9" s="1" t="s">
        <v>28</v>
      </c>
      <c r="C9" s="9">
        <v>2013</v>
      </c>
      <c r="G9" s="1" t="s">
        <v>578</v>
      </c>
    </row>
    <row r="10" spans="1:8">
      <c r="A10" s="1" t="s">
        <v>377</v>
      </c>
      <c r="B10" s="1" t="s">
        <v>28</v>
      </c>
      <c r="C10" s="9">
        <v>2014</v>
      </c>
      <c r="G10" s="1" t="s">
        <v>579</v>
      </c>
    </row>
    <row r="11" spans="1:8">
      <c r="A11" s="1" t="s">
        <v>378</v>
      </c>
      <c r="B11" s="1" t="s">
        <v>28</v>
      </c>
      <c r="C11" s="9">
        <v>2015</v>
      </c>
      <c r="G11" s="1" t="s">
        <v>580</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row>
    <row r="19" spans="1:3">
      <c r="A19" s="1" t="s">
        <v>386</v>
      </c>
      <c r="B19" s="1" t="s">
        <v>28</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topLeftCell="A67" zoomScale="85" zoomScaleNormal="85" workbookViewId="0">
      <selection activeCell="R92" sqref="R92"/>
    </sheetView>
  </sheetViews>
  <sheetFormatPr defaultColWidth="9" defaultRowHeight="15.75"/>
  <cols>
    <col min="1" max="1" width="2.7109375" style="1" customWidth="1"/>
    <col min="2" max="2" width="37.42578125" style="1" customWidth="1"/>
    <col min="3" max="4" width="29.7109375" style="1" customWidth="1"/>
    <col min="5" max="5" width="24.28515625" style="13" customWidth="1"/>
    <col min="6" max="6" width="34.28515625" style="1" customWidth="1"/>
    <col min="7" max="7" width="30.140625" style="1" customWidth="1"/>
    <col min="8" max="8" width="29" style="1" customWidth="1"/>
    <col min="9" max="9" width="23" style="1" customWidth="1"/>
    <col min="10" max="10" width="22" style="1" customWidth="1"/>
    <col min="11" max="11" width="19.7109375" style="1" customWidth="1"/>
    <col min="12" max="12" width="21.7109375" style="1" customWidth="1"/>
    <col min="13" max="14" width="24" style="1" customWidth="1"/>
    <col min="15" max="15" width="21.28515625" style="1" customWidth="1"/>
    <col min="16" max="16" width="22" style="1" customWidth="1"/>
    <col min="17" max="17" width="16.28515625" style="1" customWidth="1"/>
    <col min="18" max="18" width="20.28515625" style="1" bestFit="1" customWidth="1"/>
    <col min="19" max="19" width="17" style="1" customWidth="1"/>
    <col min="20" max="20" width="13.7109375" style="8" customWidth="1"/>
    <col min="21" max="21" width="6.28515625" style="8" customWidth="1"/>
    <col min="22" max="22" width="13.710937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1" t="s">
        <v>547</v>
      </c>
      <c r="D6" s="13"/>
      <c r="E6" s="1"/>
      <c r="T6" s="1"/>
      <c r="V6" s="8"/>
    </row>
    <row r="7" spans="2:22" ht="21" customHeight="1">
      <c r="B7" s="67"/>
      <c r="C7" s="13"/>
      <c r="D7" s="13"/>
      <c r="E7" s="1"/>
      <c r="T7" s="1"/>
      <c r="V7" s="8"/>
    </row>
    <row r="8" spans="2:22" ht="24.75" customHeight="1">
      <c r="B8" s="92" t="s">
        <v>239</v>
      </c>
      <c r="C8" s="158"/>
      <c r="D8" s="522"/>
      <c r="E8" s="1"/>
      <c r="T8" s="1"/>
      <c r="V8" s="8"/>
    </row>
    <row r="9" spans="2:22" ht="41.25" customHeight="1">
      <c r="B9" s="90" t="s">
        <v>516</v>
      </c>
      <c r="C9" s="474"/>
      <c r="D9" s="84"/>
      <c r="E9" s="84"/>
      <c r="F9" s="84"/>
      <c r="G9" s="84"/>
      <c r="H9" s="84"/>
      <c r="I9" s="84"/>
      <c r="J9" s="470"/>
      <c r="K9" s="470"/>
      <c r="L9" s="470"/>
      <c r="M9" s="5"/>
      <c r="T9" s="1"/>
      <c r="V9" s="8"/>
    </row>
    <row r="10" spans="2:22" ht="10.5" customHeight="1">
      <c r="B10" s="90"/>
      <c r="C10" s="474"/>
      <c r="D10" s="84"/>
      <c r="E10" s="84"/>
      <c r="F10" s="84"/>
      <c r="G10" s="84"/>
      <c r="H10" s="84"/>
      <c r="I10" s="84"/>
      <c r="J10" s="470"/>
      <c r="K10" s="470"/>
      <c r="L10" s="470"/>
      <c r="M10" s="5"/>
      <c r="T10" s="1"/>
      <c r="V10" s="8"/>
    </row>
    <row r="11" spans="2:22" s="24" customFormat="1" ht="26.25" customHeight="1">
      <c r="B11" s="490" t="s">
        <v>552</v>
      </c>
      <c r="C11" s="489"/>
      <c r="D11" s="489"/>
      <c r="E11" s="489"/>
      <c r="F11" s="489"/>
      <c r="G11" s="489"/>
      <c r="H11" s="489"/>
      <c r="T11" s="155"/>
      <c r="U11" s="155"/>
    </row>
    <row r="12" spans="2:22" s="24" customFormat="1" ht="18.75" customHeight="1">
      <c r="B12" s="473"/>
      <c r="T12" s="155"/>
      <c r="U12" s="155"/>
    </row>
    <row r="13" spans="2:22" s="24" customFormat="1" ht="22.5" customHeight="1" thickBot="1">
      <c r="B13" s="154" t="s">
        <v>504</v>
      </c>
      <c r="C13" s="13"/>
      <c r="F13" s="154" t="s">
        <v>505</v>
      </c>
      <c r="G13" s="28"/>
      <c r="H13" s="23"/>
      <c r="I13" s="1"/>
      <c r="J13" s="153" t="s">
        <v>502</v>
      </c>
      <c r="N13" s="82"/>
      <c r="P13" s="1"/>
      <c r="Q13" s="156"/>
      <c r="R13" s="31"/>
      <c r="T13" s="155"/>
      <c r="U13" s="155"/>
    </row>
    <row r="14" spans="2:22" ht="29.25" customHeight="1" thickBot="1">
      <c r="B14" s="97" t="s">
        <v>543</v>
      </c>
      <c r="D14" s="471" t="s">
        <v>1178</v>
      </c>
      <c r="E14" s="103"/>
      <c r="F14" s="97" t="s">
        <v>544</v>
      </c>
      <c r="H14" s="471" t="s">
        <v>1235</v>
      </c>
      <c r="J14" s="97" t="s">
        <v>511</v>
      </c>
      <c r="L14" s="105"/>
      <c r="N14" s="82"/>
      <c r="Q14" s="79"/>
      <c r="R14" s="76"/>
    </row>
    <row r="15" spans="2:22" ht="26.25" customHeight="1" thickBot="1">
      <c r="B15" s="97" t="s">
        <v>422</v>
      </c>
      <c r="C15" s="13"/>
      <c r="D15" s="471" t="s">
        <v>1179</v>
      </c>
      <c r="F15" s="97" t="s">
        <v>412</v>
      </c>
      <c r="G15" s="100"/>
      <c r="H15" s="471" t="s">
        <v>1236</v>
      </c>
      <c r="I15" s="13"/>
      <c r="J15" s="97" t="s">
        <v>512</v>
      </c>
      <c r="L15" s="105"/>
      <c r="M15" s="82"/>
      <c r="Q15" s="79"/>
      <c r="R15" s="76"/>
    </row>
    <row r="16" spans="2:22" ht="28.5" customHeight="1" thickBot="1">
      <c r="B16" s="97" t="s">
        <v>450</v>
      </c>
      <c r="C16" s="13"/>
      <c r="D16" s="472">
        <v>2019</v>
      </c>
      <c r="E16" s="82"/>
      <c r="F16" s="97" t="s">
        <v>432</v>
      </c>
      <c r="G16" s="98"/>
      <c r="H16" s="472">
        <v>2021</v>
      </c>
      <c r="I16" s="82"/>
      <c r="K16" s="79"/>
      <c r="L16" s="79"/>
      <c r="M16" s="79"/>
      <c r="N16" s="79"/>
      <c r="Q16" s="79"/>
      <c r="R16" s="76"/>
    </row>
    <row r="17" spans="2:21" ht="29.25" customHeight="1">
      <c r="B17" s="97" t="s">
        <v>419</v>
      </c>
      <c r="C17" s="13"/>
      <c r="D17" s="634">
        <v>1063292</v>
      </c>
      <c r="E17" s="95"/>
      <c r="F17" s="637" t="s">
        <v>656</v>
      </c>
      <c r="G17" s="79"/>
      <c r="H17" s="635">
        <v>1</v>
      </c>
      <c r="I17" s="13"/>
      <c r="M17" s="79"/>
      <c r="N17" s="79"/>
      <c r="P17" s="79"/>
      <c r="Q17" s="79"/>
      <c r="R17" s="76"/>
    </row>
    <row r="18" spans="2:21" ht="29.25" customHeight="1">
      <c r="B18" s="97"/>
      <c r="C18" s="13"/>
      <c r="D18" s="633"/>
      <c r="E18" s="95"/>
      <c r="F18" s="632"/>
      <c r="G18" s="79"/>
      <c r="H18" s="636"/>
      <c r="I18" s="13"/>
      <c r="M18" s="79"/>
      <c r="N18" s="79"/>
      <c r="P18" s="79"/>
      <c r="Q18" s="79"/>
      <c r="R18" s="76"/>
    </row>
    <row r="19" spans="2:21" ht="27.75" customHeight="1" thickBot="1">
      <c r="E19" s="1"/>
      <c r="F19" s="97" t="s">
        <v>433</v>
      </c>
      <c r="G19" s="31" t="s">
        <v>362</v>
      </c>
      <c r="H19" s="208">
        <f>SUM(R55,R58,R61,R64,R67,R70,R73,R76,R79,R82, R85, R88)</f>
        <v>201840.26632505748</v>
      </c>
      <c r="I19" s="13"/>
      <c r="J19" s="79"/>
      <c r="K19" s="79"/>
      <c r="L19" s="79"/>
      <c r="M19" s="79"/>
      <c r="N19" s="79"/>
      <c r="P19" s="79"/>
      <c r="Q19" s="79"/>
      <c r="R19" s="76"/>
    </row>
    <row r="20" spans="2:21" ht="27.75" customHeight="1" thickBot="1">
      <c r="E20" s="1"/>
      <c r="F20" s="97" t="s">
        <v>434</v>
      </c>
      <c r="G20" s="31" t="s">
        <v>363</v>
      </c>
      <c r="H20" s="104">
        <f>-SUM(R56,R59,R62,R65,R68,R71,R74,R77,R80,R83,R86,R89)</f>
        <v>38362.034399999997</v>
      </c>
      <c r="I20" s="13"/>
      <c r="J20" s="79"/>
      <c r="P20" s="79"/>
      <c r="Q20" s="79"/>
      <c r="R20" s="76"/>
    </row>
    <row r="21" spans="2:21" ht="27.75" customHeight="1" thickBot="1">
      <c r="C21" s="24"/>
      <c r="D21" s="24"/>
      <c r="E21" s="24"/>
      <c r="F21" s="97" t="s">
        <v>407</v>
      </c>
      <c r="G21" s="31" t="s">
        <v>364</v>
      </c>
      <c r="H21" s="157">
        <f>R91</f>
        <v>5627.7381340201036</v>
      </c>
      <c r="I21" s="82"/>
      <c r="P21" s="79"/>
      <c r="Q21" s="79"/>
      <c r="R21" s="76"/>
    </row>
    <row r="22" spans="2:21" ht="27.75" customHeight="1">
      <c r="C22" s="24"/>
      <c r="D22" s="24"/>
      <c r="E22" s="24"/>
      <c r="F22" s="711" t="s">
        <v>506</v>
      </c>
      <c r="G22" s="712" t="s">
        <v>445</v>
      </c>
      <c r="H22" s="713">
        <f>H19-H20+H21</f>
        <v>169105.97005907758</v>
      </c>
      <c r="I22" s="82"/>
      <c r="P22" s="79"/>
      <c r="Q22" s="79"/>
      <c r="R22" s="76"/>
    </row>
    <row r="23" spans="2:21" ht="35.450000000000003" customHeight="1">
      <c r="C23" s="24"/>
      <c r="D23" s="24"/>
      <c r="E23" s="24"/>
      <c r="F23" s="98" t="s">
        <v>951</v>
      </c>
      <c r="G23" s="752" t="s">
        <v>952</v>
      </c>
      <c r="H23" s="714">
        <f>R121</f>
        <v>0</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6" customHeight="1">
      <c r="B27" s="895" t="s">
        <v>662</v>
      </c>
      <c r="C27" s="895"/>
      <c r="D27" s="895"/>
      <c r="E27" s="895"/>
      <c r="F27" s="895"/>
      <c r="G27" s="895"/>
    </row>
    <row r="28" spans="2:21" ht="14.25" customHeight="1">
      <c r="B28" s="475"/>
      <c r="C28" s="475"/>
      <c r="D28" s="470"/>
      <c r="E28" s="470"/>
      <c r="F28" s="470"/>
      <c r="G28" s="475"/>
    </row>
    <row r="29" spans="2:21" s="13" customFormat="1" ht="27" customHeight="1">
      <c r="B29" s="896" t="s">
        <v>503</v>
      </c>
      <c r="C29" s="897"/>
      <c r="D29" s="106" t="s">
        <v>41</v>
      </c>
      <c r="E29" s="107" t="s">
        <v>654</v>
      </c>
      <c r="F29" s="107" t="s">
        <v>407</v>
      </c>
      <c r="G29" s="108" t="s">
        <v>408</v>
      </c>
      <c r="T29" s="109"/>
      <c r="U29" s="109"/>
    </row>
    <row r="30" spans="2:21" ht="20.25" customHeight="1">
      <c r="B30" s="898" t="s">
        <v>29</v>
      </c>
      <c r="C30" s="899"/>
      <c r="D30" s="552" t="s">
        <v>27</v>
      </c>
      <c r="E30" s="111">
        <f>SUM(D55:D90)</f>
        <v>0</v>
      </c>
      <c r="F30" s="674">
        <f>D91</f>
        <v>0</v>
      </c>
      <c r="G30" s="111">
        <f>E30+F30</f>
        <v>0</v>
      </c>
    </row>
    <row r="31" spans="2:21" ht="20.25" customHeight="1">
      <c r="B31" s="898" t="s">
        <v>370</v>
      </c>
      <c r="C31" s="899"/>
      <c r="D31" s="552" t="s">
        <v>27</v>
      </c>
      <c r="E31" s="112">
        <f>SUM(E55:E90)</f>
        <v>62005.675812226647</v>
      </c>
      <c r="F31" s="672">
        <f>E91</f>
        <v>2134.5453898359019</v>
      </c>
      <c r="G31" s="112">
        <f>E31+F31</f>
        <v>64140.221202062552</v>
      </c>
    </row>
    <row r="32" spans="2:21" ht="20.25" customHeight="1">
      <c r="B32" s="898" t="s">
        <v>371</v>
      </c>
      <c r="C32" s="899"/>
      <c r="D32" s="552" t="s">
        <v>28</v>
      </c>
      <c r="E32" s="112">
        <f>SUM(F55:F90)</f>
        <v>85651.610090598304</v>
      </c>
      <c r="F32" s="672">
        <f>F91</f>
        <v>2948.5566773688465</v>
      </c>
      <c r="G32" s="112">
        <f>E32+F32</f>
        <v>88600.166767967152</v>
      </c>
    </row>
    <row r="33" spans="2:22" ht="20.25" customHeight="1">
      <c r="B33" s="898" t="s">
        <v>32</v>
      </c>
      <c r="C33" s="899"/>
      <c r="D33" s="552" t="s">
        <v>27</v>
      </c>
      <c r="E33" s="112">
        <f>SUM(G55:G90)</f>
        <v>-199.19900000000001</v>
      </c>
      <c r="F33" s="672">
        <f>G91</f>
        <v>-6.8574255750000006</v>
      </c>
      <c r="G33" s="112">
        <f>E33+F33</f>
        <v>-206.05642557500002</v>
      </c>
    </row>
    <row r="34" spans="2:22" ht="20.25" customHeight="1">
      <c r="B34" s="898" t="s">
        <v>1140</v>
      </c>
      <c r="C34" s="899"/>
      <c r="D34" s="552" t="s">
        <v>28</v>
      </c>
      <c r="E34" s="112">
        <f>SUM(H55:H90)</f>
        <v>16020.145022232537</v>
      </c>
      <c r="F34" s="673">
        <f>H91</f>
        <v>551.49349239035507</v>
      </c>
      <c r="G34" s="112">
        <f>E34+F34</f>
        <v>16571.638514622893</v>
      </c>
    </row>
    <row r="35" spans="2:22" ht="20.25" hidden="1" customHeight="1">
      <c r="B35" s="898"/>
      <c r="C35" s="899"/>
      <c r="D35" s="552"/>
      <c r="E35" s="112">
        <f>SUM(I55:I90)</f>
        <v>0</v>
      </c>
      <c r="F35" s="113">
        <f>I91</f>
        <v>0</v>
      </c>
      <c r="G35" s="112">
        <f t="shared" ref="G35" si="0">E35+F35</f>
        <v>0</v>
      </c>
    </row>
    <row r="36" spans="2:22" ht="20.25" hidden="1" customHeight="1">
      <c r="B36" s="898"/>
      <c r="C36" s="899"/>
      <c r="D36" s="552"/>
      <c r="E36" s="112">
        <f>SUM(J55:J90)</f>
        <v>0</v>
      </c>
      <c r="F36" s="113">
        <f>J91</f>
        <v>0</v>
      </c>
      <c r="G36" s="112">
        <f>E36+F36</f>
        <v>0</v>
      </c>
    </row>
    <row r="37" spans="2:22" ht="20.25" hidden="1" customHeight="1">
      <c r="B37" s="898"/>
      <c r="C37" s="899"/>
      <c r="D37" s="552"/>
      <c r="E37" s="112">
        <f>SUM(K55:K90)</f>
        <v>0</v>
      </c>
      <c r="F37" s="113">
        <f>K91</f>
        <v>0</v>
      </c>
      <c r="G37" s="112">
        <f t="shared" ref="G37:G40" si="1">E37+F37</f>
        <v>0</v>
      </c>
    </row>
    <row r="38" spans="2:22" ht="20.25" hidden="1" customHeight="1">
      <c r="B38" s="898"/>
      <c r="C38" s="899"/>
      <c r="D38" s="552"/>
      <c r="E38" s="112">
        <f>SUM(L55:L90)</f>
        <v>0</v>
      </c>
      <c r="F38" s="113">
        <f>L91</f>
        <v>0</v>
      </c>
      <c r="G38" s="112">
        <f t="shared" si="1"/>
        <v>0</v>
      </c>
    </row>
    <row r="39" spans="2:22" ht="20.25" hidden="1" customHeight="1">
      <c r="B39" s="898"/>
      <c r="C39" s="899"/>
      <c r="D39" s="552"/>
      <c r="E39" s="112">
        <f>SUM(M55:M90)</f>
        <v>0</v>
      </c>
      <c r="F39" s="113">
        <f>M91</f>
        <v>0</v>
      </c>
      <c r="G39" s="112">
        <f t="shared" si="1"/>
        <v>0</v>
      </c>
    </row>
    <row r="40" spans="2:22" ht="20.25" hidden="1" customHeight="1">
      <c r="B40" s="898"/>
      <c r="C40" s="899"/>
      <c r="D40" s="552"/>
      <c r="E40" s="112">
        <f>SUM(N55:N90)</f>
        <v>0</v>
      </c>
      <c r="F40" s="113">
        <f>N91</f>
        <v>0</v>
      </c>
      <c r="G40" s="112">
        <f t="shared" si="1"/>
        <v>0</v>
      </c>
    </row>
    <row r="41" spans="2:22" ht="20.25" hidden="1" customHeight="1">
      <c r="B41" s="898"/>
      <c r="C41" s="899"/>
      <c r="D41" s="552"/>
      <c r="E41" s="112">
        <f>SUM(O55:O90)</f>
        <v>0</v>
      </c>
      <c r="F41" s="113">
        <f>O91</f>
        <v>0</v>
      </c>
      <c r="G41" s="112">
        <f>E41+F41</f>
        <v>0</v>
      </c>
    </row>
    <row r="42" spans="2:22" ht="20.25" hidden="1" customHeight="1">
      <c r="B42" s="898"/>
      <c r="C42" s="899"/>
      <c r="D42" s="552"/>
      <c r="E42" s="112">
        <f>SUM(P55:P90)</f>
        <v>0</v>
      </c>
      <c r="F42" s="113">
        <f>P91</f>
        <v>0</v>
      </c>
      <c r="G42" s="112">
        <f>E42+F42</f>
        <v>0</v>
      </c>
    </row>
    <row r="43" spans="2:22" ht="20.25" hidden="1" customHeight="1">
      <c r="B43" s="898"/>
      <c r="C43" s="899"/>
      <c r="D43" s="553"/>
      <c r="E43" s="114">
        <f>SUM(Q55:Q90)</f>
        <v>0</v>
      </c>
      <c r="F43" s="115">
        <f>Q91</f>
        <v>0</v>
      </c>
      <c r="G43" s="114">
        <f>E43+F43</f>
        <v>0</v>
      </c>
    </row>
    <row r="44" spans="2:22" s="8" customFormat="1" ht="21" customHeight="1">
      <c r="B44" s="902" t="s">
        <v>26</v>
      </c>
      <c r="C44" s="903"/>
      <c r="D44" s="110"/>
      <c r="E44" s="116">
        <f>SUM(E30:E43)</f>
        <v>163478.23192505748</v>
      </c>
      <c r="F44" s="116">
        <f>SUM(F30:F43)</f>
        <v>5627.7381340201036</v>
      </c>
      <c r="G44" s="116">
        <f>SUM(G30:G43)</f>
        <v>169105.9700590776</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19"/>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95" t="s">
        <v>604</v>
      </c>
      <c r="C49" s="895"/>
      <c r="D49" s="895"/>
      <c r="E49" s="895"/>
      <c r="F49" s="895"/>
      <c r="G49" s="895"/>
      <c r="H49" s="895"/>
      <c r="I49" s="895"/>
      <c r="J49" s="895"/>
      <c r="K49" s="895"/>
      <c r="L49" s="895"/>
      <c r="M49" s="534"/>
      <c r="N49" s="84"/>
      <c r="O49" s="84"/>
      <c r="P49" s="84"/>
      <c r="Q49" s="84"/>
      <c r="R49" s="84"/>
      <c r="U49" s="14"/>
      <c r="V49" s="11"/>
    </row>
    <row r="50" spans="2:22" ht="41.25" customHeight="1">
      <c r="B50" s="895" t="s">
        <v>558</v>
      </c>
      <c r="C50" s="895"/>
      <c r="D50" s="895"/>
      <c r="E50" s="895"/>
      <c r="F50" s="895"/>
      <c r="G50" s="895"/>
      <c r="H50" s="895"/>
      <c r="I50" s="895"/>
      <c r="J50" s="895"/>
      <c r="K50" s="895"/>
      <c r="L50" s="895"/>
      <c r="M50" s="534"/>
      <c r="N50" s="84"/>
      <c r="O50" s="84"/>
      <c r="P50" s="84"/>
      <c r="Q50" s="84"/>
      <c r="R50" s="84"/>
      <c r="U50" s="14"/>
      <c r="V50" s="11"/>
    </row>
    <row r="51" spans="2:22" ht="18" customHeight="1">
      <c r="B51" s="895" t="s">
        <v>935</v>
      </c>
      <c r="C51" s="895"/>
      <c r="D51" s="895"/>
      <c r="E51" s="895"/>
      <c r="F51" s="895"/>
      <c r="G51" s="895"/>
      <c r="H51" s="895"/>
      <c r="I51" s="895"/>
      <c r="J51" s="895"/>
      <c r="K51" s="895"/>
      <c r="L51" s="895"/>
      <c r="M51" s="534"/>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9" t="s">
        <v>34</v>
      </c>
      <c r="C53" s="209" t="s">
        <v>513</v>
      </c>
      <c r="D53" s="108" t="str">
        <f>IF($B$30&lt;&gt;"",$B$30,"")</f>
        <v>Residential</v>
      </c>
      <c r="E53" s="108" t="str">
        <f>IF($B$31&lt;&gt;"",$B$31,"")</f>
        <v>GS&lt;50 kW</v>
      </c>
      <c r="F53" s="108" t="str">
        <f>IF($B$32&lt;&gt;"",$B$32,"")</f>
        <v>GS&gt;50 kW</v>
      </c>
      <c r="G53" s="108" t="str">
        <f>IF($B$33&lt;&gt;"",$B$33,"")</f>
        <v>Unmetered Scattered Load</v>
      </c>
      <c r="H53" s="108" t="str">
        <f>IF($B$34&lt;&gt;"",$B$34,"")</f>
        <v>Streetlighting</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09" t="s">
        <v>26</v>
      </c>
      <c r="T53" s="109"/>
      <c r="U53" s="117"/>
    </row>
    <row r="54" spans="2:22" s="118" customFormat="1" ht="15.75" customHeight="1">
      <c r="B54" s="497"/>
      <c r="C54" s="498"/>
      <c r="D54" s="498" t="str">
        <f>D30</f>
        <v>kWh</v>
      </c>
      <c r="E54" s="498" t="str">
        <f>D31</f>
        <v>kWh</v>
      </c>
      <c r="F54" s="498" t="str">
        <f>D32</f>
        <v>kW</v>
      </c>
      <c r="G54" s="498" t="str">
        <f>D33</f>
        <v>kWh</v>
      </c>
      <c r="H54" s="498" t="str">
        <f>D34</f>
        <v>kW</v>
      </c>
      <c r="I54" s="498">
        <f>D35</f>
        <v>0</v>
      </c>
      <c r="J54" s="498">
        <f>D36</f>
        <v>0</v>
      </c>
      <c r="K54" s="498">
        <f>D37</f>
        <v>0</v>
      </c>
      <c r="L54" s="498">
        <f>D38</f>
        <v>0</v>
      </c>
      <c r="M54" s="498">
        <f>D39</f>
        <v>0</v>
      </c>
      <c r="N54" s="498">
        <f>D40</f>
        <v>0</v>
      </c>
      <c r="O54" s="498">
        <f>D41</f>
        <v>0</v>
      </c>
      <c r="P54" s="498">
        <f>D42</f>
        <v>0</v>
      </c>
      <c r="Q54" s="498">
        <f>D43</f>
        <v>0</v>
      </c>
      <c r="R54" s="499"/>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1" t="s">
        <v>67</v>
      </c>
      <c r="C57" s="537"/>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1" t="s">
        <v>67</v>
      </c>
      <c r="C60" s="537"/>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1" t="s">
        <v>67</v>
      </c>
      <c r="C63" s="537"/>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1" t="s">
        <v>67</v>
      </c>
      <c r="C66" s="537"/>
      <c r="D66" s="132"/>
      <c r="E66" s="132"/>
      <c r="F66" s="132"/>
      <c r="G66" s="132"/>
      <c r="H66" s="132"/>
      <c r="I66" s="132"/>
      <c r="J66" s="132"/>
      <c r="K66" s="133"/>
      <c r="L66" s="133"/>
      <c r="M66" s="133"/>
      <c r="N66" s="133"/>
      <c r="O66" s="133"/>
      <c r="P66" s="133"/>
      <c r="Q66" s="133"/>
      <c r="R66" s="134"/>
      <c r="U66" s="131"/>
      <c r="V66" s="125"/>
    </row>
    <row r="67" spans="2:22" s="13" customFormat="1">
      <c r="B67" s="126" t="s">
        <v>94</v>
      </c>
      <c r="C67" s="468"/>
      <c r="D67" s="135">
        <f>'5.  2015-2027 LRAM'!AE207</f>
        <v>0</v>
      </c>
      <c r="E67" s="135">
        <f>'5.  2015-2027 LRAM'!AF207</f>
        <v>0</v>
      </c>
      <c r="F67" s="135">
        <f>'5.  2015-2027 LRAM'!AG207</f>
        <v>0</v>
      </c>
      <c r="G67" s="135">
        <f>'5.  2015-2027 LRAM'!AH207</f>
        <v>0</v>
      </c>
      <c r="H67" s="135">
        <f>'5.  2015-2027 LRAM'!AI207</f>
        <v>0</v>
      </c>
      <c r="I67" s="135">
        <f>'5.  2015-2027 LRAM'!AJ207</f>
        <v>0</v>
      </c>
      <c r="J67" s="135">
        <f>'5.  2015-2027 LRAM'!AK207</f>
        <v>0</v>
      </c>
      <c r="K67" s="135">
        <f>'5.  2015-2027 LRAM'!AL207</f>
        <v>0</v>
      </c>
      <c r="L67" s="135">
        <f>'5.  2015-2027 LRAM'!AM207</f>
        <v>0</v>
      </c>
      <c r="M67" s="135">
        <f>'5.  2015-2027 LRAM'!AN207</f>
        <v>0</v>
      </c>
      <c r="N67" s="135">
        <f>'5.  2015-2027 LRAM'!AO207</f>
        <v>0</v>
      </c>
      <c r="O67" s="135">
        <f>'5.  2015-2027 LRAM'!AP207</f>
        <v>0</v>
      </c>
      <c r="P67" s="135">
        <f>'5.  2015-2027 LRAM'!AQ207</f>
        <v>0</v>
      </c>
      <c r="Q67" s="135">
        <f>'5.  2015-2027 LRAM'!AR207</f>
        <v>0</v>
      </c>
      <c r="R67" s="129">
        <f>SUM(D67:Q67)</f>
        <v>0</v>
      </c>
      <c r="U67" s="124"/>
      <c r="V67" s="125"/>
    </row>
    <row r="68" spans="2:22" s="13" customFormat="1">
      <c r="B68" s="126" t="s">
        <v>93</v>
      </c>
      <c r="C68" s="127"/>
      <c r="D68" s="135">
        <f>-'5.  2015-2027 LRAM'!AE208</f>
        <v>0</v>
      </c>
      <c r="E68" s="135">
        <f>-'5.  2015-2027 LRAM'!AF208</f>
        <v>0</v>
      </c>
      <c r="F68" s="135">
        <f>-'5.  2015-2027 LRAM'!AG208</f>
        <v>0</v>
      </c>
      <c r="G68" s="135">
        <f>-'5.  2015-2027 LRAM'!AH208</f>
        <v>0</v>
      </c>
      <c r="H68" s="135">
        <f>-'5.  2015-2027 LRAM'!AI208</f>
        <v>0</v>
      </c>
      <c r="I68" s="135">
        <f>-'5.  2015-2027 LRAM'!AJ208</f>
        <v>0</v>
      </c>
      <c r="J68" s="135">
        <f>-'5.  2015-2027 LRAM'!AK208</f>
        <v>0</v>
      </c>
      <c r="K68" s="135">
        <f>-'5.  2015-2027 LRAM'!AL208</f>
        <v>0</v>
      </c>
      <c r="L68" s="135">
        <f>-'5.  2015-2027 LRAM'!AM208</f>
        <v>0</v>
      </c>
      <c r="M68" s="135">
        <f>-'5.  2015-2027 LRAM'!AN208</f>
        <v>0</v>
      </c>
      <c r="N68" s="135">
        <f>-'5.  2015-2027 LRAM'!AO208</f>
        <v>0</v>
      </c>
      <c r="O68" s="135">
        <f>-'5.  2015-2027 LRAM'!AP208</f>
        <v>0</v>
      </c>
      <c r="P68" s="135">
        <f>-'5.  2015-2027 LRAM'!AQ208</f>
        <v>0</v>
      </c>
      <c r="Q68" s="135">
        <f>-'5.  2015-2027 LRAM'!AR208</f>
        <v>0</v>
      </c>
      <c r="R68" s="129">
        <f>SUM(D68:Q68)</f>
        <v>0</v>
      </c>
      <c r="S68" s="130"/>
      <c r="U68" s="124"/>
      <c r="V68" s="125"/>
    </row>
    <row r="69" spans="2:22" s="109" customFormat="1">
      <c r="B69" s="541" t="s">
        <v>67</v>
      </c>
      <c r="C69" s="537"/>
      <c r="D69" s="132"/>
      <c r="E69" s="132"/>
      <c r="F69" s="132"/>
      <c r="G69" s="132"/>
      <c r="H69" s="132"/>
      <c r="I69" s="132"/>
      <c r="J69" s="132"/>
      <c r="K69" s="133"/>
      <c r="L69" s="133"/>
      <c r="M69" s="133"/>
      <c r="N69" s="133"/>
      <c r="O69" s="133"/>
      <c r="P69" s="133"/>
      <c r="Q69" s="133"/>
      <c r="R69" s="134"/>
      <c r="U69" s="131"/>
      <c r="V69" s="125"/>
    </row>
    <row r="70" spans="2:22" s="13" customFormat="1">
      <c r="B70" s="126" t="s">
        <v>225</v>
      </c>
      <c r="C70" s="468"/>
      <c r="D70" s="128">
        <f>'5.  2015-2027 LRAM'!AE399</f>
        <v>0</v>
      </c>
      <c r="E70" s="128">
        <f>'5.  2015-2027 LRAM'!AF399</f>
        <v>0</v>
      </c>
      <c r="F70" s="128">
        <f>'5.  2015-2027 LRAM'!AG399</f>
        <v>0</v>
      </c>
      <c r="G70" s="128">
        <f>'5.  2015-2027 LRAM'!AH399</f>
        <v>0</v>
      </c>
      <c r="H70" s="128">
        <f>'5.  2015-2027 LRAM'!AI399</f>
        <v>0</v>
      </c>
      <c r="I70" s="128">
        <f>'5.  2015-2027 LRAM'!AJ399</f>
        <v>0</v>
      </c>
      <c r="J70" s="128">
        <f>'5.  2015-2027 LRAM'!AK399</f>
        <v>0</v>
      </c>
      <c r="K70" s="128">
        <f>'5.  2015-2027 LRAM'!AL399</f>
        <v>0</v>
      </c>
      <c r="L70" s="128">
        <f>'5.  2015-2027 LRAM'!AM399</f>
        <v>0</v>
      </c>
      <c r="M70" s="128">
        <f>'5.  2015-2027 LRAM'!AN399</f>
        <v>0</v>
      </c>
      <c r="N70" s="128">
        <f>'5.  2015-2027 LRAM'!AO399</f>
        <v>0</v>
      </c>
      <c r="O70" s="128">
        <f>'5.  2015-2027 LRAM'!AP399</f>
        <v>0</v>
      </c>
      <c r="P70" s="128">
        <f>'5.  2015-2027 LRAM'!AQ399</f>
        <v>0</v>
      </c>
      <c r="Q70" s="128">
        <f>'5.  2015-2027 LRAM'!AR399</f>
        <v>0</v>
      </c>
      <c r="R70" s="129">
        <f>SUM(D70:Q70)</f>
        <v>0</v>
      </c>
      <c r="U70" s="124"/>
      <c r="V70" s="125"/>
    </row>
    <row r="71" spans="2:22" s="13" customFormat="1">
      <c r="B71" s="126" t="s">
        <v>224</v>
      </c>
      <c r="C71" s="127"/>
      <c r="D71" s="128">
        <f>-'5.  2015-2027 LRAM'!AE400</f>
        <v>0</v>
      </c>
      <c r="E71" s="128">
        <f>-'5.  2015-2027 LRAM'!AF400</f>
        <v>0</v>
      </c>
      <c r="F71" s="128">
        <f>-'5.  2015-2027 LRAM'!AG400</f>
        <v>0</v>
      </c>
      <c r="G71" s="128">
        <f>-'5.  2015-2027 LRAM'!AH400</f>
        <v>0</v>
      </c>
      <c r="H71" s="128">
        <f>-'5.  2015-2027 LRAM'!AI400</f>
        <v>0</v>
      </c>
      <c r="I71" s="128">
        <f>-'5.  2015-2027 LRAM'!AJ400</f>
        <v>0</v>
      </c>
      <c r="J71" s="128">
        <f>-'5.  2015-2027 LRAM'!AK400</f>
        <v>0</v>
      </c>
      <c r="K71" s="128">
        <f>-'5.  2015-2027 LRAM'!AL400</f>
        <v>0</v>
      </c>
      <c r="L71" s="128">
        <f>-'5.  2015-2027 LRAM'!AM400</f>
        <v>0</v>
      </c>
      <c r="M71" s="128">
        <f>-'5.  2015-2027 LRAM'!AN400</f>
        <v>0</v>
      </c>
      <c r="N71" s="128">
        <f>-'5.  2015-2027 LRAM'!AO400</f>
        <v>0</v>
      </c>
      <c r="O71" s="128">
        <f>-'5.  2015-2027 LRAM'!AP400</f>
        <v>0</v>
      </c>
      <c r="P71" s="128">
        <f>-'5.  2015-2027 LRAM'!AQ400</f>
        <v>0</v>
      </c>
      <c r="Q71" s="128">
        <f>-'5.  2015-2027 LRAM'!AR400</f>
        <v>0</v>
      </c>
      <c r="R71" s="129">
        <f>SUM(D71:Q71)</f>
        <v>0</v>
      </c>
      <c r="S71" s="130"/>
      <c r="U71" s="124"/>
      <c r="V71" s="125"/>
    </row>
    <row r="72" spans="2:22" s="109" customFormat="1">
      <c r="B72" s="541" t="s">
        <v>67</v>
      </c>
      <c r="C72" s="537"/>
      <c r="D72" s="132"/>
      <c r="E72" s="132"/>
      <c r="F72" s="132"/>
      <c r="G72" s="132"/>
      <c r="H72" s="132"/>
      <c r="I72" s="132"/>
      <c r="J72" s="132"/>
      <c r="K72" s="133"/>
      <c r="L72" s="133"/>
      <c r="M72" s="133"/>
      <c r="N72" s="133"/>
      <c r="O72" s="133"/>
      <c r="P72" s="133"/>
      <c r="Q72" s="133"/>
      <c r="R72" s="134"/>
      <c r="U72" s="131"/>
      <c r="V72" s="125"/>
    </row>
    <row r="73" spans="2:22" s="13" customFormat="1">
      <c r="B73" s="126" t="s">
        <v>227</v>
      </c>
      <c r="C73" s="468"/>
      <c r="D73" s="128">
        <f>'5.  2015-2027 LRAM'!AE599</f>
        <v>0</v>
      </c>
      <c r="E73" s="128">
        <f>'5.  2015-2027 LRAM'!AF599</f>
        <v>0</v>
      </c>
      <c r="F73" s="128">
        <f>'5.  2015-2027 LRAM'!AG599</f>
        <v>0</v>
      </c>
      <c r="G73" s="128">
        <f>'5.  2015-2027 LRAM'!AH599</f>
        <v>0</v>
      </c>
      <c r="H73" s="128">
        <f>'5.  2015-2027 LRAM'!AI599</f>
        <v>0</v>
      </c>
      <c r="I73" s="128">
        <f>'5.  2015-2027 LRAM'!AJ599</f>
        <v>0</v>
      </c>
      <c r="J73" s="128">
        <f>'5.  2015-2027 LRAM'!AK599</f>
        <v>0</v>
      </c>
      <c r="K73" s="128">
        <f>'5.  2015-2027 LRAM'!AL599</f>
        <v>0</v>
      </c>
      <c r="L73" s="128">
        <f>'5.  2015-2027 LRAM'!AM599</f>
        <v>0</v>
      </c>
      <c r="M73" s="128">
        <f>'5.  2015-2027 LRAM'!AN599</f>
        <v>0</v>
      </c>
      <c r="N73" s="128">
        <f>'5.  2015-2027 LRAM'!AO599</f>
        <v>0</v>
      </c>
      <c r="O73" s="128">
        <f>'5.  2015-2027 LRAM'!AP599</f>
        <v>0</v>
      </c>
      <c r="P73" s="128">
        <f>'5.  2015-2027 LRAM'!AQ599</f>
        <v>0</v>
      </c>
      <c r="Q73" s="128">
        <f>'5.  2015-2027 LRAM'!AR599</f>
        <v>0</v>
      </c>
      <c r="R73" s="129">
        <f>SUM(D73:Q73)</f>
        <v>0</v>
      </c>
      <c r="U73" s="124"/>
      <c r="V73" s="125"/>
    </row>
    <row r="74" spans="2:22" s="13" customFormat="1">
      <c r="B74" s="126" t="s">
        <v>226</v>
      </c>
      <c r="C74" s="127"/>
      <c r="D74" s="128">
        <f>-'5.  2015-2027 LRAM'!AE600</f>
        <v>0</v>
      </c>
      <c r="E74" s="128">
        <f>-'5.  2015-2027 LRAM'!AF600</f>
        <v>0</v>
      </c>
      <c r="F74" s="128">
        <f>-'5.  2015-2027 LRAM'!AG600</f>
        <v>0</v>
      </c>
      <c r="G74" s="128">
        <f>-'5.  2015-2027 LRAM'!AH600</f>
        <v>0</v>
      </c>
      <c r="H74" s="128">
        <f>-'5.  2015-2027 LRAM'!AI600</f>
        <v>0</v>
      </c>
      <c r="I74" s="128">
        <f>-'5.  2015-2027 LRAM'!AJ600</f>
        <v>0</v>
      </c>
      <c r="J74" s="128">
        <f>-'5.  2015-2027 LRAM'!AK600</f>
        <v>0</v>
      </c>
      <c r="K74" s="128">
        <f>-'5.  2015-2027 LRAM'!AL600</f>
        <v>0</v>
      </c>
      <c r="L74" s="128">
        <f>-'5.  2015-2027 LRAM'!AM600</f>
        <v>0</v>
      </c>
      <c r="M74" s="128">
        <f>-'5.  2015-2027 LRAM'!AN600</f>
        <v>0</v>
      </c>
      <c r="N74" s="128">
        <f>-'5.  2015-2027 LRAM'!AO600</f>
        <v>0</v>
      </c>
      <c r="O74" s="128">
        <f>-'5.  2015-2027 LRAM'!AP600</f>
        <v>0</v>
      </c>
      <c r="P74" s="128">
        <f>-'5.  2015-2027 LRAM'!AQ600</f>
        <v>0</v>
      </c>
      <c r="Q74" s="128">
        <f>-'5.  2015-2027 LRAM'!AR600</f>
        <v>0</v>
      </c>
      <c r="R74" s="129">
        <f>SUM(D74:Q74)</f>
        <v>0</v>
      </c>
      <c r="S74" s="130"/>
      <c r="U74" s="124"/>
      <c r="V74" s="125"/>
    </row>
    <row r="75" spans="2:22" s="109" customFormat="1">
      <c r="B75" s="541" t="s">
        <v>67</v>
      </c>
      <c r="C75" s="537"/>
      <c r="D75" s="132"/>
      <c r="E75" s="132"/>
      <c r="F75" s="132"/>
      <c r="G75" s="132"/>
      <c r="H75" s="132"/>
      <c r="I75" s="132"/>
      <c r="J75" s="132"/>
      <c r="K75" s="133"/>
      <c r="L75" s="133"/>
      <c r="M75" s="133"/>
      <c r="N75" s="133"/>
      <c r="O75" s="133"/>
      <c r="P75" s="133"/>
      <c r="Q75" s="133"/>
      <c r="R75" s="134"/>
      <c r="U75" s="131"/>
      <c r="V75" s="125"/>
    </row>
    <row r="76" spans="2:22" s="13" customFormat="1">
      <c r="B76" s="126" t="s">
        <v>229</v>
      </c>
      <c r="C76" s="468"/>
      <c r="D76" s="128">
        <f>'5.  2015-2027 LRAM'!AE793</f>
        <v>0</v>
      </c>
      <c r="E76" s="128">
        <f>'5.  2015-2027 LRAM'!AF793</f>
        <v>0</v>
      </c>
      <c r="F76" s="128">
        <f>'5.  2015-2027 LRAM'!AG793</f>
        <v>0</v>
      </c>
      <c r="G76" s="128">
        <f>'5.  2015-2027 LRAM'!AH793</f>
        <v>0</v>
      </c>
      <c r="H76" s="128">
        <f>'5.  2015-2027 LRAM'!AI793</f>
        <v>0</v>
      </c>
      <c r="I76" s="128">
        <f>'5.  2015-2027 LRAM'!AJ793</f>
        <v>0</v>
      </c>
      <c r="J76" s="128">
        <f>'5.  2015-2027 LRAM'!AK793</f>
        <v>0</v>
      </c>
      <c r="K76" s="128">
        <f>'5.  2015-2027 LRAM'!AL793</f>
        <v>0</v>
      </c>
      <c r="L76" s="128">
        <f>'5.  2015-2027 LRAM'!AM793</f>
        <v>0</v>
      </c>
      <c r="M76" s="128">
        <f>'5.  2015-2027 LRAM'!AN793</f>
        <v>0</v>
      </c>
      <c r="N76" s="128">
        <f>'5.  2015-2027 LRAM'!AO793</f>
        <v>0</v>
      </c>
      <c r="O76" s="128">
        <f>'5.  2015-2027 LRAM'!AP793</f>
        <v>0</v>
      </c>
      <c r="P76" s="128">
        <f>'5.  2015-2027 LRAM'!AQ793</f>
        <v>0</v>
      </c>
      <c r="Q76" s="128">
        <f>'5.  2015-2027 LRAM'!AR793</f>
        <v>0</v>
      </c>
      <c r="R76" s="129">
        <f>SUM(D76:Q76)</f>
        <v>0</v>
      </c>
      <c r="U76" s="124"/>
      <c r="V76" s="125"/>
    </row>
    <row r="77" spans="2:22" s="13" customFormat="1" ht="16.5" customHeight="1">
      <c r="B77" s="126" t="s">
        <v>228</v>
      </c>
      <c r="C77" s="127"/>
      <c r="D77" s="128">
        <f>-'5.  2015-2027 LRAM'!AE794</f>
        <v>0</v>
      </c>
      <c r="E77" s="128">
        <f>-'5.  2015-2027 LRAM'!AF794</f>
        <v>0</v>
      </c>
      <c r="F77" s="128">
        <f>-'5.  2015-2027 LRAM'!AG794</f>
        <v>0</v>
      </c>
      <c r="G77" s="128">
        <f>-'5.  2015-2027 LRAM'!AH794</f>
        <v>0</v>
      </c>
      <c r="H77" s="128">
        <f>-'5.  2015-2027 LRAM'!AI794</f>
        <v>0</v>
      </c>
      <c r="I77" s="128">
        <f>-'5.  2015-2027 LRAM'!AJ794</f>
        <v>0</v>
      </c>
      <c r="J77" s="128">
        <f>-'5.  2015-2027 LRAM'!AK794</f>
        <v>0</v>
      </c>
      <c r="K77" s="128">
        <f>-'5.  2015-2027 LRAM'!AL794</f>
        <v>0</v>
      </c>
      <c r="L77" s="128">
        <f>-'5.  2015-2027 LRAM'!AM794</f>
        <v>0</v>
      </c>
      <c r="M77" s="128">
        <f>-'5.  2015-2027 LRAM'!AN794</f>
        <v>0</v>
      </c>
      <c r="N77" s="128">
        <f>-'5.  2015-2027 LRAM'!AO794</f>
        <v>0</v>
      </c>
      <c r="O77" s="128">
        <f>-'5.  2015-2027 LRAM'!AP794</f>
        <v>0</v>
      </c>
      <c r="P77" s="128">
        <f>-'5.  2015-2027 LRAM'!AQ794</f>
        <v>0</v>
      </c>
      <c r="Q77" s="128">
        <f>-'5.  2015-2027 LRAM'!AR794</f>
        <v>0</v>
      </c>
      <c r="R77" s="129">
        <f>SUM(D77:Q77)</f>
        <v>0</v>
      </c>
      <c r="S77" s="130"/>
      <c r="U77" s="124"/>
      <c r="V77" s="125"/>
    </row>
    <row r="78" spans="2:22" s="109" customFormat="1">
      <c r="B78" s="541" t="s">
        <v>67</v>
      </c>
      <c r="C78" s="537"/>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LRAM'!AE989</f>
        <v>0</v>
      </c>
      <c r="E79" s="128">
        <f>'5.  2015-2027 LRAM'!AF989</f>
        <v>0</v>
      </c>
      <c r="F79" s="128">
        <f>'5.  2015-2027 LRAM'!AG989</f>
        <v>0</v>
      </c>
      <c r="G79" s="128">
        <f>'5.  2015-2027 LRAM'!AH989</f>
        <v>0</v>
      </c>
      <c r="H79" s="128">
        <f>'5.  2015-2027 LRAM'!AI989</f>
        <v>0</v>
      </c>
      <c r="I79" s="128">
        <f>'5.  2015-2027 LRAM'!AJ989</f>
        <v>0</v>
      </c>
      <c r="J79" s="128">
        <f>'5.  2015-2027 LRAM'!AK989</f>
        <v>0</v>
      </c>
      <c r="K79" s="128">
        <f>'5.  2015-2027 LRAM'!AL989</f>
        <v>0</v>
      </c>
      <c r="L79" s="128">
        <f>'5.  2015-2027 LRAM'!AM989</f>
        <v>0</v>
      </c>
      <c r="M79" s="128">
        <f>'5.  2015-2027 LRAM'!AN989</f>
        <v>0</v>
      </c>
      <c r="N79" s="128">
        <f>'5.  2015-2027 LRAM'!AO989</f>
        <v>0</v>
      </c>
      <c r="O79" s="128">
        <f>'5.  2015-2027 LRAM'!AP989</f>
        <v>0</v>
      </c>
      <c r="P79" s="128">
        <f>'5.  2015-2027 LRAM'!AQ989</f>
        <v>0</v>
      </c>
      <c r="Q79" s="128">
        <f>'5.  2015-2027 LRAM'!AR989</f>
        <v>0</v>
      </c>
      <c r="R79" s="129">
        <f>SUM(D79:Q79)</f>
        <v>0</v>
      </c>
      <c r="U79" s="124"/>
      <c r="V79" s="125"/>
    </row>
    <row r="80" spans="2:22" s="13" customFormat="1">
      <c r="B80" s="126" t="s">
        <v>230</v>
      </c>
      <c r="C80" s="127"/>
      <c r="D80" s="128">
        <f>-'5.  2015-2027 LRAM'!AE990</f>
        <v>0</v>
      </c>
      <c r="E80" s="128">
        <f>-'5.  2015-2027 LRAM'!AF990</f>
        <v>0</v>
      </c>
      <c r="F80" s="128">
        <f>-'5.  2015-2027 LRAM'!AG990</f>
        <v>0</v>
      </c>
      <c r="G80" s="128">
        <f>-'5.  2015-2027 LRAM'!AH990</f>
        <v>0</v>
      </c>
      <c r="H80" s="128">
        <f>-'5.  2015-2027 LRAM'!AI990</f>
        <v>0</v>
      </c>
      <c r="I80" s="128">
        <f>-'5.  2015-2027 LRAM'!AJ990</f>
        <v>0</v>
      </c>
      <c r="J80" s="128">
        <f>-'5.  2015-2027 LRAM'!AK990</f>
        <v>0</v>
      </c>
      <c r="K80" s="128">
        <f>-'5.  2015-2027 LRAM'!AL990</f>
        <v>0</v>
      </c>
      <c r="L80" s="128">
        <f>-'5.  2015-2027 LRAM'!AM990</f>
        <v>0</v>
      </c>
      <c r="M80" s="128">
        <f>-'5.  2015-2027 LRAM'!AN990</f>
        <v>0</v>
      </c>
      <c r="N80" s="128">
        <f>-'5.  2015-2027 LRAM'!AO990</f>
        <v>0</v>
      </c>
      <c r="O80" s="128">
        <f>-'5.  2015-2027 LRAM'!AP990</f>
        <v>0</v>
      </c>
      <c r="P80" s="128">
        <f>-'5.  2015-2027 LRAM'!AQ990</f>
        <v>0</v>
      </c>
      <c r="Q80" s="128">
        <f>-'5.  2015-2027 LRAM'!AR990</f>
        <v>0</v>
      </c>
      <c r="R80" s="129">
        <f>SUM(D80:Q80)</f>
        <v>0</v>
      </c>
      <c r="S80" s="130"/>
      <c r="U80" s="124"/>
      <c r="V80" s="125"/>
    </row>
    <row r="81" spans="2:22" s="109" customFormat="1">
      <c r="B81" s="541" t="s">
        <v>67</v>
      </c>
      <c r="C81" s="537"/>
      <c r="D81" s="132"/>
      <c r="E81" s="132"/>
      <c r="F81" s="132"/>
      <c r="G81" s="132"/>
      <c r="H81" s="132"/>
      <c r="I81" s="132"/>
      <c r="J81" s="132"/>
      <c r="K81" s="133"/>
      <c r="L81" s="133"/>
      <c r="M81" s="133"/>
      <c r="N81" s="133"/>
      <c r="O81" s="133"/>
      <c r="P81" s="133"/>
      <c r="Q81" s="133"/>
      <c r="R81" s="134"/>
      <c r="U81" s="131"/>
      <c r="V81" s="125"/>
    </row>
    <row r="82" spans="2:22" s="13" customFormat="1">
      <c r="B82" s="126" t="s">
        <v>233</v>
      </c>
      <c r="C82" s="468"/>
      <c r="D82" s="128">
        <f>'5.  2015-2027 LRAM'!AE1185</f>
        <v>0</v>
      </c>
      <c r="E82" s="128">
        <f>'5.  2015-2027 LRAM'!AF1185</f>
        <v>0</v>
      </c>
      <c r="F82" s="128">
        <f>'5.  2015-2027 LRAM'!AG1185</f>
        <v>0</v>
      </c>
      <c r="G82" s="128">
        <f>'5.  2015-2027 LRAM'!AH1185</f>
        <v>0</v>
      </c>
      <c r="H82" s="128">
        <f>'5.  2015-2027 LRAM'!AI1185</f>
        <v>0</v>
      </c>
      <c r="I82" s="128">
        <f>'5.  2015-2027 LRAM'!AJ1185</f>
        <v>0</v>
      </c>
      <c r="J82" s="128">
        <f>'5.  2015-2027 LRAM'!AK1185</f>
        <v>0</v>
      </c>
      <c r="K82" s="128">
        <f>'5.  2015-2027 LRAM'!AL1185</f>
        <v>0</v>
      </c>
      <c r="L82" s="128">
        <f>'5.  2015-2027 LRAM'!AM1185</f>
        <v>0</v>
      </c>
      <c r="M82" s="128">
        <f>'5.  2015-2027 LRAM'!AN1185</f>
        <v>0</v>
      </c>
      <c r="N82" s="128">
        <f>'5.  2015-2027 LRAM'!AO1185</f>
        <v>0</v>
      </c>
      <c r="O82" s="128">
        <f>'5.  2015-2027 LRAM'!AP1185</f>
        <v>0</v>
      </c>
      <c r="P82" s="128">
        <f>'5.  2015-2027 LRAM'!AQ1185</f>
        <v>0</v>
      </c>
      <c r="Q82" s="128">
        <f>'5.  2015-2027 LRAM'!AR1185</f>
        <v>0</v>
      </c>
      <c r="R82" s="129">
        <f>SUM(D82:Q82)</f>
        <v>0</v>
      </c>
      <c r="U82" s="124"/>
      <c r="V82" s="125"/>
    </row>
    <row r="83" spans="2:22" s="13" customFormat="1">
      <c r="B83" s="126" t="s">
        <v>232</v>
      </c>
      <c r="C83" s="127"/>
      <c r="D83" s="128">
        <f>-'5.  2015-2027 LRAM'!AE1186</f>
        <v>0</v>
      </c>
      <c r="E83" s="128">
        <f>-'5.  2015-2027 LRAM'!AF1186</f>
        <v>0</v>
      </c>
      <c r="F83" s="128">
        <f>-'5.  2015-2027 LRAM'!AG1186</f>
        <v>0</v>
      </c>
      <c r="G83" s="128">
        <f>-'5.  2015-2027 LRAM'!AH1186</f>
        <v>0</v>
      </c>
      <c r="H83" s="128">
        <f>-'5.  2015-2027 LRAM'!AI1186</f>
        <v>0</v>
      </c>
      <c r="I83" s="128">
        <f>-'5.  2015-2027 LRAM'!AJ1186</f>
        <v>0</v>
      </c>
      <c r="J83" s="128">
        <f>-'5.  2015-2027 LRAM'!AK1186</f>
        <v>0</v>
      </c>
      <c r="K83" s="128">
        <f>-'5.  2015-2027 LRAM'!AL1186</f>
        <v>0</v>
      </c>
      <c r="L83" s="128">
        <f>-'5.  2015-2027 LRAM'!AM1186</f>
        <v>0</v>
      </c>
      <c r="M83" s="128">
        <f>-'5.  2015-2027 LRAM'!AN1186</f>
        <v>0</v>
      </c>
      <c r="N83" s="128">
        <f>-'5.  2015-2027 LRAM'!AO1186</f>
        <v>0</v>
      </c>
      <c r="O83" s="128">
        <f>-'5.  2015-2027 LRAM'!AP1186</f>
        <v>0</v>
      </c>
      <c r="P83" s="128">
        <f>-'5.  2015-2027 LRAM'!AQ1186</f>
        <v>0</v>
      </c>
      <c r="Q83" s="128">
        <f>-'5.  2015-2027 LRAM'!AR1186</f>
        <v>0</v>
      </c>
      <c r="R83" s="129">
        <f>SUM(D83:Q83)</f>
        <v>0</v>
      </c>
      <c r="S83" s="130"/>
      <c r="U83" s="124"/>
      <c r="V83" s="125"/>
    </row>
    <row r="84" spans="2:22" s="109" customFormat="1">
      <c r="B84" s="541" t="s">
        <v>67</v>
      </c>
      <c r="C84" s="537"/>
      <c r="D84" s="132"/>
      <c r="E84" s="132"/>
      <c r="F84" s="132"/>
      <c r="G84" s="132"/>
      <c r="H84" s="132"/>
      <c r="I84" s="132"/>
      <c r="J84" s="132"/>
      <c r="K84" s="133"/>
      <c r="L84" s="133"/>
      <c r="M84" s="133"/>
      <c r="N84" s="133"/>
      <c r="O84" s="133"/>
      <c r="P84" s="133"/>
      <c r="Q84" s="133"/>
      <c r="R84" s="134"/>
      <c r="U84" s="131"/>
      <c r="V84" s="125"/>
    </row>
    <row r="85" spans="2:22" s="13" customFormat="1">
      <c r="B85" s="126" t="s">
        <v>697</v>
      </c>
      <c r="C85" s="468"/>
      <c r="D85" s="128">
        <f>'5.  2015-2027 LRAM'!AE1381</f>
        <v>0</v>
      </c>
      <c r="E85" s="128">
        <f>'5.  2015-2027 LRAM'!AF1381</f>
        <v>73967.611812226649</v>
      </c>
      <c r="F85" s="128">
        <f>'5.  2015-2027 LRAM'!AG1381</f>
        <v>111640.89969059831</v>
      </c>
      <c r="G85" s="128">
        <f>'5.  2015-2027 LRAM'!AH1381</f>
        <v>0</v>
      </c>
      <c r="H85" s="128">
        <f>'5.  2015-2027 LRAM'!AI1381</f>
        <v>16231.754822232537</v>
      </c>
      <c r="I85" s="128">
        <f>'5.  2015-2027 LRAM'!AJ1381</f>
        <v>0</v>
      </c>
      <c r="J85" s="128">
        <f>'5.  2015-2027 LRAM'!AK1381</f>
        <v>0</v>
      </c>
      <c r="K85" s="128">
        <f>'5.  2015-2027 LRAM'!AL1381</f>
        <v>0</v>
      </c>
      <c r="L85" s="128">
        <f>'5.  2015-2027 LRAM'!AM1381</f>
        <v>0</v>
      </c>
      <c r="M85" s="128">
        <f>'5.  2015-2027 LRAM'!AN1381</f>
        <v>0</v>
      </c>
      <c r="N85" s="128">
        <f>'5.  2015-2027 LRAM'!AO1381</f>
        <v>0</v>
      </c>
      <c r="O85" s="128">
        <f>'5.  2015-2027 LRAM'!AP1381</f>
        <v>0</v>
      </c>
      <c r="P85" s="128">
        <f>'5.  2015-2027 LRAM'!AQ1381</f>
        <v>0</v>
      </c>
      <c r="Q85" s="128">
        <f>'5.  2015-2027 LRAM'!AR1381</f>
        <v>0</v>
      </c>
      <c r="R85" s="129">
        <f>SUM(D85:Q85)</f>
        <v>201840.26632505748</v>
      </c>
      <c r="U85" s="124"/>
      <c r="V85" s="125"/>
    </row>
    <row r="86" spans="2:22" s="13" customFormat="1">
      <c r="B86" s="126" t="s">
        <v>698</v>
      </c>
      <c r="C86" s="127"/>
      <c r="D86" s="128">
        <f>-'5.  2015-2027 LRAM'!AE1382</f>
        <v>0</v>
      </c>
      <c r="E86" s="128">
        <f>-'5.  2015-2027 LRAM'!AF1382</f>
        <v>-11961.936</v>
      </c>
      <c r="F86" s="128">
        <f>-'5.  2015-2027 LRAM'!AG1382</f>
        <v>-25989.2896</v>
      </c>
      <c r="G86" s="128">
        <f>-'5.  2015-2027 LRAM'!AH1382</f>
        <v>-199.19900000000001</v>
      </c>
      <c r="H86" s="128">
        <f>-'5.  2015-2027 LRAM'!AI1382</f>
        <v>-211.60980000000001</v>
      </c>
      <c r="I86" s="128">
        <f>-'5.  2015-2027 LRAM'!AJ1382</f>
        <v>0</v>
      </c>
      <c r="J86" s="128">
        <f>-'5.  2015-2027 LRAM'!AK1382</f>
        <v>0</v>
      </c>
      <c r="K86" s="128">
        <f>-'5.  2015-2027 LRAM'!AL1382</f>
        <v>0</v>
      </c>
      <c r="L86" s="128">
        <f>-'5.  2015-2027 LRAM'!AM1382</f>
        <v>0</v>
      </c>
      <c r="M86" s="128">
        <f>-'5.  2015-2027 LRAM'!AN1382</f>
        <v>0</v>
      </c>
      <c r="N86" s="128">
        <f>-'5.  2015-2027 LRAM'!AO1382</f>
        <v>0</v>
      </c>
      <c r="O86" s="128">
        <f>-'5.  2015-2027 LRAM'!AP1382</f>
        <v>0</v>
      </c>
      <c r="P86" s="128">
        <f>-'5.  2015-2027 LRAM'!AQ1382</f>
        <v>0</v>
      </c>
      <c r="Q86" s="128">
        <f>-'5.  2015-2027 LRAM'!AR1382</f>
        <v>0</v>
      </c>
      <c r="R86" s="129">
        <f>SUM(D86:Q86)</f>
        <v>-38362.034399999997</v>
      </c>
      <c r="S86" s="130"/>
      <c r="T86" s="130"/>
      <c r="U86" s="124"/>
      <c r="V86" s="125"/>
    </row>
    <row r="87" spans="2:22" s="109" customFormat="1">
      <c r="B87" s="541" t="s">
        <v>67</v>
      </c>
      <c r="C87" s="537"/>
      <c r="D87" s="132"/>
      <c r="E87" s="132"/>
      <c r="F87" s="132"/>
      <c r="G87" s="132"/>
      <c r="H87" s="132"/>
      <c r="I87" s="132"/>
      <c r="J87" s="132"/>
      <c r="K87" s="133"/>
      <c r="L87" s="133"/>
      <c r="M87" s="133"/>
      <c r="N87" s="133"/>
      <c r="O87" s="133"/>
      <c r="P87" s="133"/>
      <c r="Q87" s="133"/>
      <c r="R87" s="134"/>
      <c r="U87" s="131"/>
      <c r="V87" s="125"/>
    </row>
    <row r="88" spans="2:22" s="13" customFormat="1">
      <c r="B88" s="126" t="s">
        <v>699</v>
      </c>
      <c r="C88" s="468"/>
      <c r="D88" s="128">
        <f>'5.  2015-2027 LRAM'!AE1576</f>
        <v>0</v>
      </c>
      <c r="E88" s="128">
        <f>'5.  2015-2027 LRAM'!AF1576</f>
        <v>0</v>
      </c>
      <c r="F88" s="128">
        <f>'5.  2015-2027 LRAM'!AG1576</f>
        <v>0</v>
      </c>
      <c r="G88" s="128">
        <f>'5.  2015-2027 LRAM'!AH1576</f>
        <v>0</v>
      </c>
      <c r="H88" s="128">
        <f>'5.  2015-2027 LRAM'!AI1576</f>
        <v>0</v>
      </c>
      <c r="I88" s="128">
        <f>'5.  2015-2027 LRAM'!AJ1576</f>
        <v>0</v>
      </c>
      <c r="J88" s="128">
        <f>'5.  2015-2027 LRAM'!AK1576</f>
        <v>0</v>
      </c>
      <c r="K88" s="128">
        <f>'5.  2015-2027 LRAM'!AL1576</f>
        <v>0</v>
      </c>
      <c r="L88" s="128">
        <f>'5.  2015-2027 LRAM'!AM1576</f>
        <v>0</v>
      </c>
      <c r="M88" s="128">
        <f>'5.  2015-2027 LRAM'!AN1576</f>
        <v>0</v>
      </c>
      <c r="N88" s="128">
        <f>'5.  2015-2027 LRAM'!AO1576</f>
        <v>0</v>
      </c>
      <c r="O88" s="128">
        <f>'5.  2015-2027 LRAM'!AP1576</f>
        <v>0</v>
      </c>
      <c r="P88" s="128">
        <f>'5.  2015-2027 LRAM'!AQ1576</f>
        <v>0</v>
      </c>
      <c r="Q88" s="128">
        <f>'5.  2015-2027 LRAM'!AR1576</f>
        <v>0</v>
      </c>
      <c r="R88" s="129">
        <f>SUM(D88:Q88)</f>
        <v>0</v>
      </c>
      <c r="U88" s="124"/>
      <c r="V88" s="125"/>
    </row>
    <row r="89" spans="2:22" s="13" customFormat="1">
      <c r="B89" s="126" t="s">
        <v>700</v>
      </c>
      <c r="C89" s="127"/>
      <c r="D89" s="128">
        <f>-'5.  2015-2027 LRAM'!AE1577</f>
        <v>0</v>
      </c>
      <c r="E89" s="128">
        <f>-'5.  2015-2027 LRAM'!AF1577</f>
        <v>0</v>
      </c>
      <c r="F89" s="128">
        <f>-'5.  2015-2027 LRAM'!AG1577</f>
        <v>0</v>
      </c>
      <c r="G89" s="128">
        <f>-'5.  2015-2027 LRAM'!AH1577</f>
        <v>0</v>
      </c>
      <c r="H89" s="128">
        <f>-'5.  2015-2027 LRAM'!AI1577</f>
        <v>0</v>
      </c>
      <c r="I89" s="128">
        <f>-'5.  2015-2027 LRAM'!AJ1577</f>
        <v>0</v>
      </c>
      <c r="J89" s="128">
        <f>-'5.  2015-2027 LRAM'!AK1577</f>
        <v>0</v>
      </c>
      <c r="K89" s="128">
        <f>-'5.  2015-2027 LRAM'!AL1577</f>
        <v>0</v>
      </c>
      <c r="L89" s="128">
        <f>-'5.  2015-2027 LRAM'!AM1577</f>
        <v>0</v>
      </c>
      <c r="M89" s="128">
        <f>-'5.  2015-2027 LRAM'!AN1577</f>
        <v>0</v>
      </c>
      <c r="N89" s="128">
        <f>-'5.  2015-2027 LRAM'!AO1577</f>
        <v>0</v>
      </c>
      <c r="O89" s="128">
        <f>-'5.  2015-2027 LRAM'!AP1577</f>
        <v>0</v>
      </c>
      <c r="P89" s="128">
        <f>-'5.  2015-2027 LRAM'!AQ1577</f>
        <v>0</v>
      </c>
      <c r="Q89" s="128">
        <f>-'5.  2015-2027 LRAM'!AR1577</f>
        <v>0</v>
      </c>
      <c r="R89" s="129">
        <f>SUM(D89:Q89)</f>
        <v>0</v>
      </c>
      <c r="S89" s="130"/>
      <c r="U89" s="124"/>
      <c r="V89" s="125"/>
    </row>
    <row r="90" spans="2:22" s="109" customFormat="1">
      <c r="B90" s="664" t="s">
        <v>67</v>
      </c>
      <c r="C90" s="537"/>
      <c r="D90" s="132"/>
      <c r="E90" s="132"/>
      <c r="F90" s="132"/>
      <c r="G90" s="132"/>
      <c r="H90" s="132"/>
      <c r="I90" s="132"/>
      <c r="J90" s="132"/>
      <c r="K90" s="133"/>
      <c r="L90" s="133"/>
      <c r="M90" s="133"/>
      <c r="N90" s="133"/>
      <c r="O90" s="133"/>
      <c r="P90" s="133"/>
      <c r="Q90" s="133"/>
      <c r="R90" s="134"/>
      <c r="U90" s="131"/>
      <c r="V90" s="125"/>
    </row>
    <row r="91" spans="2:22" s="13" customFormat="1" ht="20.25" customHeight="1">
      <c r="B91" s="538" t="s">
        <v>43</v>
      </c>
      <c r="C91" s="537"/>
      <c r="D91" s="588">
        <f>'6.  Carrying Charges'!I207</f>
        <v>0</v>
      </c>
      <c r="E91" s="588">
        <f>'6.  Carrying Charges'!J207</f>
        <v>2134.5453898359019</v>
      </c>
      <c r="F91" s="588">
        <f>'6.  Carrying Charges'!K207</f>
        <v>2948.5566773688465</v>
      </c>
      <c r="G91" s="588">
        <f>'6.  Carrying Charges'!L207</f>
        <v>-6.8574255750000006</v>
      </c>
      <c r="H91" s="588">
        <f>'6.  Carrying Charges'!M207</f>
        <v>551.49349239035507</v>
      </c>
      <c r="I91" s="588">
        <f>'6.  Carrying Charges'!N207</f>
        <v>0</v>
      </c>
      <c r="J91" s="588">
        <f>'6.  Carrying Charges'!O207</f>
        <v>0</v>
      </c>
      <c r="K91" s="588">
        <f>'6.  Carrying Charges'!P207</f>
        <v>0</v>
      </c>
      <c r="L91" s="588">
        <f>'6.  Carrying Charges'!Q207</f>
        <v>0</v>
      </c>
      <c r="M91" s="588">
        <f>'6.  Carrying Charges'!R207</f>
        <v>0</v>
      </c>
      <c r="N91" s="588">
        <f>'6.  Carrying Charges'!S207</f>
        <v>0</v>
      </c>
      <c r="O91" s="588">
        <f>'6.  Carrying Charges'!T207</f>
        <v>0</v>
      </c>
      <c r="P91" s="588">
        <f>'6.  Carrying Charges'!U207</f>
        <v>0</v>
      </c>
      <c r="Q91" s="588">
        <f>'6.  Carrying Charges'!V207</f>
        <v>0</v>
      </c>
      <c r="R91" s="589">
        <f>SUM(D91:Q91)</f>
        <v>5627.7381340201036</v>
      </c>
      <c r="U91" s="124"/>
      <c r="V91" s="125"/>
    </row>
    <row r="92" spans="2:22" s="13" customFormat="1" ht="36.6" customHeight="1">
      <c r="B92" s="671" t="s">
        <v>926</v>
      </c>
      <c r="C92" s="540"/>
      <c r="D92" s="704">
        <f>SUM(D55:D89)+D91</f>
        <v>0</v>
      </c>
      <c r="E92" s="704">
        <f t="shared" ref="E92:R92" si="2">SUM(E55:E89)+E91</f>
        <v>64140.221202062552</v>
      </c>
      <c r="F92" s="704">
        <f t="shared" si="2"/>
        <v>88600.166767967152</v>
      </c>
      <c r="G92" s="704">
        <f t="shared" si="2"/>
        <v>-206.05642557500002</v>
      </c>
      <c r="H92" s="704">
        <f t="shared" si="2"/>
        <v>16571.638514622893</v>
      </c>
      <c r="I92" s="704">
        <f t="shared" si="2"/>
        <v>0</v>
      </c>
      <c r="J92" s="704">
        <f t="shared" si="2"/>
        <v>0</v>
      </c>
      <c r="K92" s="704">
        <f t="shared" si="2"/>
        <v>0</v>
      </c>
      <c r="L92" s="704">
        <f t="shared" si="2"/>
        <v>0</v>
      </c>
      <c r="M92" s="704">
        <f t="shared" si="2"/>
        <v>0</v>
      </c>
      <c r="N92" s="704">
        <f t="shared" si="2"/>
        <v>0</v>
      </c>
      <c r="O92" s="704">
        <f t="shared" si="2"/>
        <v>0</v>
      </c>
      <c r="P92" s="704">
        <f t="shared" si="2"/>
        <v>0</v>
      </c>
      <c r="Q92" s="704">
        <f t="shared" si="2"/>
        <v>0</v>
      </c>
      <c r="R92" s="704">
        <f t="shared" si="2"/>
        <v>169105.97005907758</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5"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 customHeight="1" thickBot="1">
      <c r="B95" s="715" t="s">
        <v>891</v>
      </c>
      <c r="C95" s="716"/>
      <c r="D95" s="716"/>
      <c r="E95" s="717"/>
      <c r="F95" s="717"/>
      <c r="G95" s="717"/>
      <c r="H95" s="717"/>
      <c r="I95" s="717"/>
      <c r="J95" s="717"/>
      <c r="K95" s="717"/>
      <c r="L95" s="718"/>
      <c r="M95" s="128"/>
      <c r="N95" s="128"/>
      <c r="O95" s="128"/>
      <c r="P95" s="128"/>
      <c r="Q95" s="128"/>
      <c r="R95" s="128"/>
      <c r="T95" s="863"/>
      <c r="U95" s="131"/>
      <c r="V95" s="864"/>
    </row>
    <row r="96" spans="2:22" s="109" customFormat="1" ht="59.1" customHeight="1">
      <c r="B96" s="900" t="s">
        <v>936</v>
      </c>
      <c r="C96" s="900"/>
      <c r="D96" s="900"/>
      <c r="E96" s="900"/>
      <c r="F96" s="900"/>
      <c r="G96" s="900"/>
      <c r="H96" s="900"/>
      <c r="I96" s="900"/>
      <c r="J96" s="900"/>
      <c r="K96" s="900"/>
      <c r="L96" s="900"/>
      <c r="M96" s="724"/>
      <c r="N96" s="724"/>
      <c r="O96" s="724"/>
      <c r="P96" s="724"/>
      <c r="Q96" s="724"/>
      <c r="R96" s="724"/>
      <c r="U96" s="131"/>
      <c r="V96" s="125"/>
    </row>
    <row r="97" spans="2:22" s="109" customFormat="1" ht="27.6" customHeight="1">
      <c r="B97" s="901" t="s">
        <v>937</v>
      </c>
      <c r="C97" s="901"/>
      <c r="D97" s="901"/>
      <c r="E97" s="901"/>
      <c r="F97" s="901"/>
      <c r="G97" s="901"/>
      <c r="H97" s="901"/>
      <c r="I97" s="901"/>
      <c r="J97" s="901"/>
      <c r="K97" s="901"/>
      <c r="L97" s="901"/>
      <c r="M97" s="724"/>
      <c r="N97" s="724"/>
      <c r="O97" s="724"/>
      <c r="P97" s="724"/>
      <c r="Q97" s="724"/>
      <c r="R97" s="724"/>
      <c r="U97" s="131"/>
      <c r="V97" s="125"/>
    </row>
    <row r="98" spans="2:22" s="109" customFormat="1" ht="33.6" customHeight="1">
      <c r="B98" s="901" t="s">
        <v>938</v>
      </c>
      <c r="C98" s="901"/>
      <c r="D98" s="901"/>
      <c r="E98" s="901"/>
      <c r="F98" s="901"/>
      <c r="G98" s="901"/>
      <c r="H98" s="901"/>
      <c r="I98" s="901"/>
      <c r="J98" s="901"/>
      <c r="K98" s="901"/>
      <c r="L98" s="901"/>
      <c r="M98" s="151"/>
      <c r="N98" s="151"/>
      <c r="O98" s="151"/>
      <c r="P98" s="151"/>
      <c r="Q98" s="151"/>
      <c r="R98" s="151"/>
      <c r="U98" s="131"/>
      <c r="V98" s="125"/>
    </row>
    <row r="99" spans="2:22" ht="12" customHeight="1">
      <c r="B99" s="93"/>
      <c r="C99" s="93"/>
      <c r="D99" s="93"/>
      <c r="E99" s="519"/>
      <c r="F99" s="23"/>
      <c r="G99" s="23"/>
      <c r="H99" s="23"/>
      <c r="I99" s="23"/>
      <c r="J99" s="23"/>
      <c r="K99" s="23"/>
      <c r="L99" s="23"/>
      <c r="M99" s="23"/>
      <c r="N99" s="23"/>
      <c r="O99" s="23"/>
      <c r="P99" s="23"/>
      <c r="Q99" s="23"/>
      <c r="R99" s="23"/>
      <c r="U99" s="14"/>
      <c r="V99" s="11"/>
    </row>
    <row r="100" spans="2:22" s="13" customFormat="1" ht="63" customHeight="1">
      <c r="B100" s="703" t="s">
        <v>34</v>
      </c>
      <c r="C100" s="703" t="s">
        <v>513</v>
      </c>
      <c r="D100" s="108" t="str">
        <f>IF($B$30&lt;&gt;"",$B$30,"")</f>
        <v>Residential</v>
      </c>
      <c r="E100" s="108" t="str">
        <f>IF($B$31&lt;&gt;"",$B$31,"")</f>
        <v>GS&lt;50 kW</v>
      </c>
      <c r="F100" s="108" t="str">
        <f>IF($B$32&lt;&gt;"",$B$32,"")</f>
        <v>GS&gt;50 kW</v>
      </c>
      <c r="G100" s="108" t="str">
        <f>IF($B$33&lt;&gt;"",$B$33,"")</f>
        <v>Unmetered Scattered Load</v>
      </c>
      <c r="H100" s="108" t="str">
        <f>IF($B$34&lt;&gt;"",$B$34,"")</f>
        <v>Streetlighting</v>
      </c>
      <c r="I100" s="108" t="str">
        <f>IF($B$35&lt;&gt;"",$B$35,"")</f>
        <v/>
      </c>
      <c r="J100" s="108" t="str">
        <f>IF($B$36&lt;&gt;"",$B$36,"")</f>
        <v/>
      </c>
      <c r="K100" s="108" t="str">
        <f>IF($B$37&lt;&gt;"",$B$37,"")</f>
        <v/>
      </c>
      <c r="L100" s="108" t="str">
        <f>IF($B$38&lt;&gt;"",$B$38,"")</f>
        <v/>
      </c>
      <c r="M100" s="108" t="str">
        <f>IF($B$39&lt;&gt;"",$B$39,"")</f>
        <v/>
      </c>
      <c r="N100" s="108" t="str">
        <f>IF($B$40&lt;&gt;"",$B$40,"")</f>
        <v/>
      </c>
      <c r="O100" s="108" t="str">
        <f>IF($B$41&lt;&gt;"",$B$41,"")</f>
        <v/>
      </c>
      <c r="P100" s="108" t="str">
        <f>IF($B$42&lt;&gt;"",$B$42,"")</f>
        <v/>
      </c>
      <c r="Q100" s="108" t="str">
        <f>IF($B$43&lt;&gt;"",$B$43,"")</f>
        <v/>
      </c>
      <c r="R100" s="209" t="s">
        <v>26</v>
      </c>
      <c r="T100" s="109"/>
      <c r="U100" s="117"/>
    </row>
    <row r="101" spans="2:22" s="13" customFormat="1">
      <c r="B101" s="126" t="s">
        <v>914</v>
      </c>
      <c r="C101" s="468"/>
      <c r="D101" s="128">
        <f>'5.  2015-2027 LRAM'!AE1610</f>
        <v>0</v>
      </c>
      <c r="E101" s="128">
        <f>'5.  2015-2027 LRAM'!AF1610</f>
        <v>0</v>
      </c>
      <c r="F101" s="128">
        <f>'5.  2015-2027 LRAM'!AG1610</f>
        <v>0</v>
      </c>
      <c r="G101" s="128">
        <f>'5.  2015-2027 LRAM'!AH1610</f>
        <v>0</v>
      </c>
      <c r="H101" s="128">
        <f>'5.  2015-2027 LRAM'!AI1610</f>
        <v>0</v>
      </c>
      <c r="I101" s="128">
        <f>'5.  2015-2027 LRAM'!AJ1610</f>
        <v>0</v>
      </c>
      <c r="J101" s="128">
        <f>'5.  2015-2027 LRAM'!AK1610</f>
        <v>0</v>
      </c>
      <c r="K101" s="128">
        <f>'5.  2015-2027 LRAM'!AL1610</f>
        <v>0</v>
      </c>
      <c r="L101" s="128">
        <f>'5.  2015-2027 LRAM'!AM1610</f>
        <v>0</v>
      </c>
      <c r="M101" s="128">
        <f>'5.  2015-2027 LRAM'!AN1610</f>
        <v>0</v>
      </c>
      <c r="N101" s="128">
        <f>'5.  2015-2027 LRAM'!AO1610</f>
        <v>0</v>
      </c>
      <c r="O101" s="128">
        <f>'5.  2015-2027 LRAM'!AP1610</f>
        <v>0</v>
      </c>
      <c r="P101" s="128">
        <f>'5.  2015-2027 LRAM'!AQ1610</f>
        <v>0</v>
      </c>
      <c r="Q101" s="128">
        <f>'5.  2015-2027 LRAM'!AR1610</f>
        <v>0</v>
      </c>
      <c r="R101" s="129">
        <f>SUM(D101:Q101)</f>
        <v>0</v>
      </c>
      <c r="U101" s="124"/>
      <c r="V101" s="125"/>
    </row>
    <row r="102" spans="2:22" s="13" customFormat="1">
      <c r="B102" s="126" t="s">
        <v>915</v>
      </c>
      <c r="C102" s="127"/>
      <c r="D102" s="128">
        <f>-'5.  2015-2027 LRAM'!AE1611</f>
        <v>0</v>
      </c>
      <c r="E102" s="128">
        <f>-'5.  2015-2027 LRAM'!AF1611</f>
        <v>0</v>
      </c>
      <c r="F102" s="128">
        <f>-'5.  2015-2027 LRAM'!AG1611</f>
        <v>0</v>
      </c>
      <c r="G102" s="128">
        <f>-'5.  2015-2027 LRAM'!AH1611</f>
        <v>0</v>
      </c>
      <c r="H102" s="128">
        <f>-'5.  2015-2027 LRAM'!AI1611</f>
        <v>0</v>
      </c>
      <c r="I102" s="128">
        <f>-'5.  2015-2027 LRAM'!AJ1611</f>
        <v>0</v>
      </c>
      <c r="J102" s="128">
        <f>-'5.  2015-2027 LRAM'!AK1611</f>
        <v>0</v>
      </c>
      <c r="K102" s="128">
        <f>-'5.  2015-2027 LRAM'!AL1611</f>
        <v>0</v>
      </c>
      <c r="L102" s="128">
        <f>-'5.  2015-2027 LRAM'!AM1611</f>
        <v>0</v>
      </c>
      <c r="M102" s="128">
        <f>-'5.  2015-2027 LRAM'!AN1611</f>
        <v>0</v>
      </c>
      <c r="N102" s="128">
        <f>-'5.  2015-2027 LRAM'!AO1611</f>
        <v>0</v>
      </c>
      <c r="O102" s="128">
        <f>-'5.  2015-2027 LRAM'!AP1611</f>
        <v>0</v>
      </c>
      <c r="P102" s="128">
        <f>-'5.  2015-2027 LRAM'!AQ1611</f>
        <v>0</v>
      </c>
      <c r="Q102" s="128">
        <f>-'5.  2015-2027 LRAM'!AR1611</f>
        <v>0</v>
      </c>
      <c r="R102" s="129">
        <f>SUM(D102:Q102)</f>
        <v>0</v>
      </c>
      <c r="S102" s="130"/>
      <c r="U102" s="124"/>
      <c r="V102" s="125"/>
    </row>
    <row r="103" spans="2:22" s="13" customFormat="1">
      <c r="B103" s="748" t="s">
        <v>945</v>
      </c>
      <c r="C103" s="749"/>
      <c r="D103" s="750">
        <f>SUM(D101:D102)</f>
        <v>0</v>
      </c>
      <c r="E103" s="750">
        <f t="shared" ref="E103:Q103" si="3">SUM(E101:E102)</f>
        <v>0</v>
      </c>
      <c r="F103" s="750">
        <f t="shared" si="3"/>
        <v>0</v>
      </c>
      <c r="G103" s="750">
        <f t="shared" si="3"/>
        <v>0</v>
      </c>
      <c r="H103" s="750">
        <f t="shared" si="3"/>
        <v>0</v>
      </c>
      <c r="I103" s="750">
        <f t="shared" si="3"/>
        <v>0</v>
      </c>
      <c r="J103" s="750">
        <f t="shared" si="3"/>
        <v>0</v>
      </c>
      <c r="K103" s="750">
        <f t="shared" si="3"/>
        <v>0</v>
      </c>
      <c r="L103" s="750">
        <f t="shared" si="3"/>
        <v>0</v>
      </c>
      <c r="M103" s="750">
        <f t="shared" si="3"/>
        <v>0</v>
      </c>
      <c r="N103" s="750">
        <f t="shared" si="3"/>
        <v>0</v>
      </c>
      <c r="O103" s="750">
        <f t="shared" si="3"/>
        <v>0</v>
      </c>
      <c r="P103" s="750">
        <f t="shared" si="3"/>
        <v>0</v>
      </c>
      <c r="Q103" s="750">
        <f t="shared" si="3"/>
        <v>0</v>
      </c>
      <c r="R103" s="751">
        <f>SUM(R101:R102)</f>
        <v>0</v>
      </c>
      <c r="S103" s="130"/>
      <c r="U103" s="124"/>
      <c r="V103" s="125"/>
    </row>
    <row r="104" spans="2:22" s="109" customFormat="1">
      <c r="B104" s="741" t="s">
        <v>67</v>
      </c>
      <c r="C104" s="588"/>
      <c r="D104" s="742"/>
      <c r="E104" s="742"/>
      <c r="F104" s="742"/>
      <c r="G104" s="742"/>
      <c r="H104" s="742"/>
      <c r="I104" s="742"/>
      <c r="J104" s="742"/>
      <c r="K104" s="743"/>
      <c r="L104" s="743"/>
      <c r="M104" s="743"/>
      <c r="N104" s="743"/>
      <c r="O104" s="743"/>
      <c r="P104" s="743"/>
      <c r="Q104" s="743"/>
      <c r="R104" s="746"/>
      <c r="U104" s="131"/>
      <c r="V104" s="125"/>
    </row>
    <row r="105" spans="2:22" s="13" customFormat="1">
      <c r="B105" s="126" t="s">
        <v>916</v>
      </c>
      <c r="C105" s="127"/>
      <c r="D105" s="128">
        <f>'5.  2015-2027 LRAM'!AE1636</f>
        <v>0</v>
      </c>
      <c r="E105" s="128">
        <f>'5.  2015-2027 LRAM'!AF1636</f>
        <v>0</v>
      </c>
      <c r="F105" s="128">
        <f>'5.  2015-2027 LRAM'!AG1636</f>
        <v>0</v>
      </c>
      <c r="G105" s="128">
        <f>'5.  2015-2027 LRAM'!AH1636</f>
        <v>0</v>
      </c>
      <c r="H105" s="128">
        <f>'5.  2015-2027 LRAM'!AI1636</f>
        <v>0</v>
      </c>
      <c r="I105" s="128">
        <f>'5.  2015-2027 LRAM'!AJ1636</f>
        <v>0</v>
      </c>
      <c r="J105" s="128">
        <f>'5.  2015-2027 LRAM'!AK1636</f>
        <v>0</v>
      </c>
      <c r="K105" s="128">
        <f>'5.  2015-2027 LRAM'!AL1636</f>
        <v>0</v>
      </c>
      <c r="L105" s="128">
        <f>'5.  2015-2027 LRAM'!AM1636</f>
        <v>0</v>
      </c>
      <c r="M105" s="128">
        <f>'5.  2015-2027 LRAM'!AN1636</f>
        <v>0</v>
      </c>
      <c r="N105" s="128">
        <f>'5.  2015-2027 LRAM'!AO1636</f>
        <v>0</v>
      </c>
      <c r="O105" s="128">
        <f>'5.  2015-2027 LRAM'!AP1636</f>
        <v>0</v>
      </c>
      <c r="P105" s="128">
        <f>'5.  2015-2027 LRAM'!AQ1636</f>
        <v>0</v>
      </c>
      <c r="Q105" s="128">
        <f>'5.  2015-2027 LRAM'!AR1636</f>
        <v>0</v>
      </c>
      <c r="R105" s="129">
        <f>SUM(D105:Q105)</f>
        <v>0</v>
      </c>
      <c r="U105" s="124"/>
      <c r="V105" s="125"/>
    </row>
    <row r="106" spans="2:22" s="13" customFormat="1">
      <c r="B106" s="126" t="s">
        <v>917</v>
      </c>
      <c r="C106" s="127"/>
      <c r="D106" s="128">
        <f>-'5.  2015-2027 LRAM'!AE1637</f>
        <v>0</v>
      </c>
      <c r="E106" s="128">
        <f>-'5.  2015-2027 LRAM'!AF1637</f>
        <v>0</v>
      </c>
      <c r="F106" s="128">
        <f>-'5.  2015-2027 LRAM'!AG1637</f>
        <v>0</v>
      </c>
      <c r="G106" s="128">
        <f>-'5.  2015-2027 LRAM'!AH1637</f>
        <v>0</v>
      </c>
      <c r="H106" s="128">
        <f>-'5.  2015-2027 LRAM'!AI1637</f>
        <v>0</v>
      </c>
      <c r="I106" s="128">
        <f>-'5.  2015-2027 LRAM'!AJ1637</f>
        <v>0</v>
      </c>
      <c r="J106" s="128">
        <f>-'5.  2015-2027 LRAM'!AK1637</f>
        <v>0</v>
      </c>
      <c r="K106" s="128">
        <f>-'5.  2015-2027 LRAM'!AL1637</f>
        <v>0</v>
      </c>
      <c r="L106" s="128">
        <f>-'5.  2015-2027 LRAM'!AM1637</f>
        <v>0</v>
      </c>
      <c r="M106" s="128">
        <f>-'5.  2015-2027 LRAM'!AN1637</f>
        <v>0</v>
      </c>
      <c r="N106" s="128">
        <f>-'5.  2015-2027 LRAM'!AO1637</f>
        <v>0</v>
      </c>
      <c r="O106" s="128">
        <f>-'5.  2015-2027 LRAM'!AP1637</f>
        <v>0</v>
      </c>
      <c r="P106" s="128">
        <f>-'5.  2015-2027 LRAM'!AQ1637</f>
        <v>0</v>
      </c>
      <c r="Q106" s="128">
        <f>-'5.  2015-2027 LRAM'!AR1637</f>
        <v>0</v>
      </c>
      <c r="R106" s="129">
        <f>SUM(D106:Q106)</f>
        <v>0</v>
      </c>
      <c r="S106" s="130"/>
      <c r="U106" s="124"/>
      <c r="V106" s="125"/>
    </row>
    <row r="107" spans="2:22" s="13" customFormat="1">
      <c r="B107" s="748" t="s">
        <v>946</v>
      </c>
      <c r="C107" s="749"/>
      <c r="D107" s="750">
        <f>SUM(D105:D106)</f>
        <v>0</v>
      </c>
      <c r="E107" s="750">
        <f t="shared" ref="E107:Q107" si="4">SUM(E105:E106)</f>
        <v>0</v>
      </c>
      <c r="F107" s="750">
        <f t="shared" si="4"/>
        <v>0</v>
      </c>
      <c r="G107" s="750">
        <f t="shared" si="4"/>
        <v>0</v>
      </c>
      <c r="H107" s="750">
        <f t="shared" si="4"/>
        <v>0</v>
      </c>
      <c r="I107" s="750">
        <f t="shared" si="4"/>
        <v>0</v>
      </c>
      <c r="J107" s="750">
        <f t="shared" si="4"/>
        <v>0</v>
      </c>
      <c r="K107" s="750">
        <f t="shared" si="4"/>
        <v>0</v>
      </c>
      <c r="L107" s="750">
        <f t="shared" si="4"/>
        <v>0</v>
      </c>
      <c r="M107" s="750">
        <f t="shared" si="4"/>
        <v>0</v>
      </c>
      <c r="N107" s="750">
        <f t="shared" si="4"/>
        <v>0</v>
      </c>
      <c r="O107" s="750">
        <f t="shared" si="4"/>
        <v>0</v>
      </c>
      <c r="P107" s="750">
        <f t="shared" si="4"/>
        <v>0</v>
      </c>
      <c r="Q107" s="750">
        <f t="shared" si="4"/>
        <v>0</v>
      </c>
      <c r="R107" s="751">
        <f>SUM(R105:R106)</f>
        <v>0</v>
      </c>
      <c r="S107" s="130"/>
      <c r="U107" s="124"/>
      <c r="V107" s="125"/>
    </row>
    <row r="108" spans="2:22" s="109" customFormat="1">
      <c r="B108" s="741" t="s">
        <v>67</v>
      </c>
      <c r="C108" s="588"/>
      <c r="D108" s="742"/>
      <c r="E108" s="742"/>
      <c r="F108" s="742"/>
      <c r="G108" s="742"/>
      <c r="H108" s="742"/>
      <c r="I108" s="742"/>
      <c r="J108" s="742"/>
      <c r="K108" s="743"/>
      <c r="L108" s="743"/>
      <c r="M108" s="743"/>
      <c r="N108" s="743"/>
      <c r="O108" s="743"/>
      <c r="P108" s="743"/>
      <c r="Q108" s="743"/>
      <c r="R108" s="746"/>
      <c r="U108" s="131"/>
      <c r="V108" s="125"/>
    </row>
    <row r="109" spans="2:22" s="13" customFormat="1">
      <c r="B109" s="126" t="s">
        <v>918</v>
      </c>
      <c r="C109" s="127"/>
      <c r="D109" s="128">
        <f>'5.  2015-2027 LRAM'!AE1663</f>
        <v>0</v>
      </c>
      <c r="E109" s="128">
        <f>'5.  2015-2027 LRAM'!AF1663</f>
        <v>0</v>
      </c>
      <c r="F109" s="128">
        <f>'5.  2015-2027 LRAM'!AG1663</f>
        <v>0</v>
      </c>
      <c r="G109" s="128">
        <f>'5.  2015-2027 LRAM'!AH1663</f>
        <v>0</v>
      </c>
      <c r="H109" s="128">
        <f>'5.  2015-2027 LRAM'!AI1663</f>
        <v>0</v>
      </c>
      <c r="I109" s="128">
        <f>'5.  2015-2027 LRAM'!AJ1663</f>
        <v>0</v>
      </c>
      <c r="J109" s="128">
        <f>'5.  2015-2027 LRAM'!AK1663</f>
        <v>0</v>
      </c>
      <c r="K109" s="128">
        <f>'5.  2015-2027 LRAM'!AL1663</f>
        <v>0</v>
      </c>
      <c r="L109" s="128">
        <f>'5.  2015-2027 LRAM'!AM1663</f>
        <v>0</v>
      </c>
      <c r="M109" s="128">
        <f>'5.  2015-2027 LRAM'!AN1663</f>
        <v>0</v>
      </c>
      <c r="N109" s="128">
        <f>'5.  2015-2027 LRAM'!AO1663</f>
        <v>0</v>
      </c>
      <c r="O109" s="128">
        <f>'5.  2015-2027 LRAM'!AP1663</f>
        <v>0</v>
      </c>
      <c r="P109" s="128">
        <f>'5.  2015-2027 LRAM'!AQ1663</f>
        <v>0</v>
      </c>
      <c r="Q109" s="128">
        <f>'5.  2015-2027 LRAM'!AR1663</f>
        <v>0</v>
      </c>
      <c r="R109" s="129">
        <f>SUM(D109:Q109)</f>
        <v>0</v>
      </c>
      <c r="U109" s="124"/>
      <c r="V109" s="125"/>
    </row>
    <row r="110" spans="2:22" s="13" customFormat="1">
      <c r="B110" s="126" t="s">
        <v>919</v>
      </c>
      <c r="C110" s="127"/>
      <c r="D110" s="128">
        <f>-'5.  2015-2027 LRAM'!AE1664</f>
        <v>0</v>
      </c>
      <c r="E110" s="128">
        <f>-'5.  2015-2027 LRAM'!AF1664</f>
        <v>0</v>
      </c>
      <c r="F110" s="128">
        <f>-'5.  2015-2027 LRAM'!AG1664</f>
        <v>0</v>
      </c>
      <c r="G110" s="128">
        <f>-'5.  2015-2027 LRAM'!AH1664</f>
        <v>0</v>
      </c>
      <c r="H110" s="128">
        <f>-'5.  2015-2027 LRAM'!AI1664</f>
        <v>0</v>
      </c>
      <c r="I110" s="128">
        <f>-'5.  2015-2027 LRAM'!AJ1664</f>
        <v>0</v>
      </c>
      <c r="J110" s="128">
        <f>-'5.  2015-2027 LRAM'!AK1664</f>
        <v>0</v>
      </c>
      <c r="K110" s="128">
        <f>-'5.  2015-2027 LRAM'!AL1664</f>
        <v>0</v>
      </c>
      <c r="L110" s="128">
        <f>-'5.  2015-2027 LRAM'!AM1664</f>
        <v>0</v>
      </c>
      <c r="M110" s="128">
        <f>-'5.  2015-2027 LRAM'!AN1664</f>
        <v>0</v>
      </c>
      <c r="N110" s="128">
        <f>-'5.  2015-2027 LRAM'!AO1664</f>
        <v>0</v>
      </c>
      <c r="O110" s="128">
        <f>-'5.  2015-2027 LRAM'!AP1664</f>
        <v>0</v>
      </c>
      <c r="P110" s="128">
        <f>-'5.  2015-2027 LRAM'!AQ1664</f>
        <v>0</v>
      </c>
      <c r="Q110" s="128">
        <f>-'5.  2015-2027 LRAM'!AR1664</f>
        <v>0</v>
      </c>
      <c r="R110" s="129">
        <f>SUM(D110:Q110)</f>
        <v>0</v>
      </c>
      <c r="S110" s="130"/>
      <c r="U110" s="124"/>
      <c r="V110" s="125"/>
    </row>
    <row r="111" spans="2:22" s="13" customFormat="1">
      <c r="B111" s="748" t="s">
        <v>947</v>
      </c>
      <c r="C111" s="749"/>
      <c r="D111" s="750">
        <f>SUM(D109:D110)</f>
        <v>0</v>
      </c>
      <c r="E111" s="750">
        <f t="shared" ref="E111:Q111" si="5">SUM(E109:E110)</f>
        <v>0</v>
      </c>
      <c r="F111" s="750">
        <f t="shared" si="5"/>
        <v>0</v>
      </c>
      <c r="G111" s="750">
        <f t="shared" si="5"/>
        <v>0</v>
      </c>
      <c r="H111" s="750">
        <f t="shared" si="5"/>
        <v>0</v>
      </c>
      <c r="I111" s="750">
        <f t="shared" si="5"/>
        <v>0</v>
      </c>
      <c r="J111" s="750">
        <f t="shared" si="5"/>
        <v>0</v>
      </c>
      <c r="K111" s="750">
        <f t="shared" si="5"/>
        <v>0</v>
      </c>
      <c r="L111" s="750">
        <f t="shared" si="5"/>
        <v>0</v>
      </c>
      <c r="M111" s="750">
        <f t="shared" si="5"/>
        <v>0</v>
      </c>
      <c r="N111" s="750">
        <f t="shared" si="5"/>
        <v>0</v>
      </c>
      <c r="O111" s="750">
        <f t="shared" si="5"/>
        <v>0</v>
      </c>
      <c r="P111" s="750">
        <f t="shared" si="5"/>
        <v>0</v>
      </c>
      <c r="Q111" s="750">
        <f t="shared" si="5"/>
        <v>0</v>
      </c>
      <c r="R111" s="751">
        <f>SUM(R109:R110)</f>
        <v>0</v>
      </c>
      <c r="S111" s="130"/>
      <c r="U111" s="124"/>
      <c r="V111" s="125"/>
    </row>
    <row r="112" spans="2:22" s="109" customFormat="1">
      <c r="B112" s="741" t="s">
        <v>67</v>
      </c>
      <c r="C112" s="588"/>
      <c r="D112" s="742"/>
      <c r="E112" s="742"/>
      <c r="F112" s="742"/>
      <c r="G112" s="742"/>
      <c r="H112" s="742"/>
      <c r="I112" s="742"/>
      <c r="J112" s="742"/>
      <c r="K112" s="743"/>
      <c r="L112" s="743"/>
      <c r="M112" s="743"/>
      <c r="N112" s="743"/>
      <c r="O112" s="743"/>
      <c r="P112" s="743"/>
      <c r="Q112" s="743"/>
      <c r="R112" s="746"/>
      <c r="U112" s="131"/>
      <c r="V112" s="125"/>
    </row>
    <row r="113" spans="2:22" s="13" customFormat="1">
      <c r="B113" s="126" t="s">
        <v>920</v>
      </c>
      <c r="C113" s="127"/>
      <c r="D113" s="128">
        <f>'5.  2015-2027 LRAM'!AE1690</f>
        <v>0</v>
      </c>
      <c r="E113" s="128">
        <f>'5.  2015-2027 LRAM'!AF1690</f>
        <v>0</v>
      </c>
      <c r="F113" s="128">
        <f>'5.  2015-2027 LRAM'!AG1690</f>
        <v>0</v>
      </c>
      <c r="G113" s="128">
        <f>'5.  2015-2027 LRAM'!AH1690</f>
        <v>0</v>
      </c>
      <c r="H113" s="128">
        <f>'5.  2015-2027 LRAM'!AI1690</f>
        <v>0</v>
      </c>
      <c r="I113" s="128">
        <f>'5.  2015-2027 LRAM'!AJ1690</f>
        <v>0</v>
      </c>
      <c r="J113" s="128">
        <f>'5.  2015-2027 LRAM'!AK1690</f>
        <v>0</v>
      </c>
      <c r="K113" s="128">
        <f>'5.  2015-2027 LRAM'!AL1690</f>
        <v>0</v>
      </c>
      <c r="L113" s="128">
        <f>'5.  2015-2027 LRAM'!AM1690</f>
        <v>0</v>
      </c>
      <c r="M113" s="128">
        <f>'5.  2015-2027 LRAM'!AN1690</f>
        <v>0</v>
      </c>
      <c r="N113" s="128">
        <f>'5.  2015-2027 LRAM'!AO1690</f>
        <v>0</v>
      </c>
      <c r="O113" s="128">
        <f>'5.  2015-2027 LRAM'!AP1690</f>
        <v>0</v>
      </c>
      <c r="P113" s="128">
        <f>'5.  2015-2027 LRAM'!AQ1690</f>
        <v>0</v>
      </c>
      <c r="Q113" s="128">
        <f>'5.  2015-2027 LRAM'!AR1690</f>
        <v>0</v>
      </c>
      <c r="R113" s="129">
        <f>SUM(D113:Q113)</f>
        <v>0</v>
      </c>
      <c r="U113" s="124"/>
      <c r="V113" s="125"/>
    </row>
    <row r="114" spans="2:22" s="13" customFormat="1">
      <c r="B114" s="126" t="s">
        <v>921</v>
      </c>
      <c r="C114" s="127"/>
      <c r="D114" s="128">
        <f>-'5.  2015-2027 LRAM'!AE1691</f>
        <v>0</v>
      </c>
      <c r="E114" s="128">
        <f>-'5.  2015-2027 LRAM'!AF1691</f>
        <v>0</v>
      </c>
      <c r="F114" s="128">
        <f>-'5.  2015-2027 LRAM'!AG1691</f>
        <v>0</v>
      </c>
      <c r="G114" s="128">
        <f>-'5.  2015-2027 LRAM'!AH1691</f>
        <v>0</v>
      </c>
      <c r="H114" s="128">
        <f>-'5.  2015-2027 LRAM'!AI1691</f>
        <v>0</v>
      </c>
      <c r="I114" s="128">
        <f>-'5.  2015-2027 LRAM'!AJ1691</f>
        <v>0</v>
      </c>
      <c r="J114" s="128">
        <f>-'5.  2015-2027 LRAM'!AK1691</f>
        <v>0</v>
      </c>
      <c r="K114" s="128">
        <f>-'5.  2015-2027 LRAM'!AL1691</f>
        <v>0</v>
      </c>
      <c r="L114" s="128">
        <f>-'5.  2015-2027 LRAM'!AM1691</f>
        <v>0</v>
      </c>
      <c r="M114" s="128">
        <f>-'5.  2015-2027 LRAM'!AN1691</f>
        <v>0</v>
      </c>
      <c r="N114" s="128">
        <f>-'5.  2015-2027 LRAM'!AO1691</f>
        <v>0</v>
      </c>
      <c r="O114" s="128">
        <f>-'5.  2015-2027 LRAM'!AP1691</f>
        <v>0</v>
      </c>
      <c r="P114" s="128">
        <f>-'5.  2015-2027 LRAM'!AQ1691</f>
        <v>0</v>
      </c>
      <c r="Q114" s="128">
        <f>-'5.  2015-2027 LRAM'!AR1691</f>
        <v>0</v>
      </c>
      <c r="R114" s="129">
        <f>SUM(D114:Q114)</f>
        <v>0</v>
      </c>
      <c r="S114" s="130"/>
      <c r="U114" s="124"/>
      <c r="V114" s="125"/>
    </row>
    <row r="115" spans="2:22" s="13" customFormat="1">
      <c r="B115" s="748" t="s">
        <v>948</v>
      </c>
      <c r="C115" s="749"/>
      <c r="D115" s="750">
        <f>SUM(D113:D114)</f>
        <v>0</v>
      </c>
      <c r="E115" s="750">
        <f t="shared" ref="E115:Q115" si="6">SUM(E113:E114)</f>
        <v>0</v>
      </c>
      <c r="F115" s="750">
        <f t="shared" si="6"/>
        <v>0</v>
      </c>
      <c r="G115" s="750">
        <f t="shared" si="6"/>
        <v>0</v>
      </c>
      <c r="H115" s="750">
        <f t="shared" si="6"/>
        <v>0</v>
      </c>
      <c r="I115" s="750">
        <f t="shared" si="6"/>
        <v>0</v>
      </c>
      <c r="J115" s="750">
        <f t="shared" si="6"/>
        <v>0</v>
      </c>
      <c r="K115" s="750">
        <f t="shared" si="6"/>
        <v>0</v>
      </c>
      <c r="L115" s="750">
        <f t="shared" si="6"/>
        <v>0</v>
      </c>
      <c r="M115" s="750">
        <f t="shared" si="6"/>
        <v>0</v>
      </c>
      <c r="N115" s="750">
        <f t="shared" si="6"/>
        <v>0</v>
      </c>
      <c r="O115" s="750">
        <f t="shared" si="6"/>
        <v>0</v>
      </c>
      <c r="P115" s="750">
        <f t="shared" si="6"/>
        <v>0</v>
      </c>
      <c r="Q115" s="750">
        <f t="shared" si="6"/>
        <v>0</v>
      </c>
      <c r="R115" s="751">
        <f>SUM(R113:R114)</f>
        <v>0</v>
      </c>
      <c r="S115" s="130"/>
      <c r="U115" s="124"/>
      <c r="V115" s="125"/>
    </row>
    <row r="116" spans="2:22" s="109" customFormat="1">
      <c r="B116" s="741" t="s">
        <v>67</v>
      </c>
      <c r="C116" s="588"/>
      <c r="D116" s="742"/>
      <c r="E116" s="742"/>
      <c r="F116" s="742"/>
      <c r="G116" s="742"/>
      <c r="H116" s="742"/>
      <c r="I116" s="742"/>
      <c r="J116" s="742"/>
      <c r="K116" s="743"/>
      <c r="L116" s="743"/>
      <c r="M116" s="743"/>
      <c r="N116" s="743"/>
      <c r="O116" s="743"/>
      <c r="P116" s="743"/>
      <c r="Q116" s="743"/>
      <c r="R116" s="746"/>
      <c r="U116" s="131"/>
      <c r="V116" s="125"/>
    </row>
    <row r="117" spans="2:22" s="13" customFormat="1">
      <c r="B117" s="126" t="s">
        <v>922</v>
      </c>
      <c r="C117" s="127"/>
      <c r="D117" s="128">
        <f>'5.  2015-2027 LRAM'!AE1717</f>
        <v>0</v>
      </c>
      <c r="E117" s="128">
        <f>'5.  2015-2027 LRAM'!AF1717</f>
        <v>0</v>
      </c>
      <c r="F117" s="128">
        <f>'5.  2015-2027 LRAM'!AG1717</f>
        <v>0</v>
      </c>
      <c r="G117" s="128">
        <f>'5.  2015-2027 LRAM'!AH1717</f>
        <v>0</v>
      </c>
      <c r="H117" s="128">
        <f>'5.  2015-2027 LRAM'!AI1717</f>
        <v>0</v>
      </c>
      <c r="I117" s="128">
        <f>'5.  2015-2027 LRAM'!AJ1717</f>
        <v>0</v>
      </c>
      <c r="J117" s="128">
        <f>'5.  2015-2027 LRAM'!AK1717</f>
        <v>0</v>
      </c>
      <c r="K117" s="128">
        <f>'5.  2015-2027 LRAM'!AL1717</f>
        <v>0</v>
      </c>
      <c r="L117" s="128">
        <f>'5.  2015-2027 LRAM'!AM1717</f>
        <v>0</v>
      </c>
      <c r="M117" s="128">
        <f>'5.  2015-2027 LRAM'!AN1717</f>
        <v>0</v>
      </c>
      <c r="N117" s="128">
        <f>'5.  2015-2027 LRAM'!AO1717</f>
        <v>0</v>
      </c>
      <c r="O117" s="128">
        <f>'5.  2015-2027 LRAM'!AP1717</f>
        <v>0</v>
      </c>
      <c r="P117" s="128">
        <f>'5.  2015-2027 LRAM'!AQ1717</f>
        <v>0</v>
      </c>
      <c r="Q117" s="128">
        <f>'5.  2015-2027 LRAM'!AR1717</f>
        <v>0</v>
      </c>
      <c r="R117" s="129">
        <f>SUM(D117:Q117)</f>
        <v>0</v>
      </c>
      <c r="U117" s="124"/>
      <c r="V117" s="125"/>
    </row>
    <row r="118" spans="2:22" s="13" customFormat="1">
      <c r="B118" s="126" t="s">
        <v>923</v>
      </c>
      <c r="C118" s="127"/>
      <c r="D118" s="128">
        <f>-'5.  2015-2027 LRAM'!AE1718</f>
        <v>0</v>
      </c>
      <c r="E118" s="128">
        <f>-'5.  2015-2027 LRAM'!AF1718</f>
        <v>0</v>
      </c>
      <c r="F118" s="128">
        <f>-'5.  2015-2027 LRAM'!AG1718</f>
        <v>0</v>
      </c>
      <c r="G118" s="128">
        <f>-'5.  2015-2027 LRAM'!AH1718</f>
        <v>0</v>
      </c>
      <c r="H118" s="128">
        <f>-'5.  2015-2027 LRAM'!AI1718</f>
        <v>0</v>
      </c>
      <c r="I118" s="128">
        <f>-'5.  2015-2027 LRAM'!AJ1718</f>
        <v>0</v>
      </c>
      <c r="J118" s="128">
        <f>-'5.  2015-2027 LRAM'!AK1718</f>
        <v>0</v>
      </c>
      <c r="K118" s="128">
        <f>-'5.  2015-2027 LRAM'!AL1718</f>
        <v>0</v>
      </c>
      <c r="L118" s="128">
        <f>-'5.  2015-2027 LRAM'!AM1718</f>
        <v>0</v>
      </c>
      <c r="M118" s="128">
        <f>-'5.  2015-2027 LRAM'!AN1718</f>
        <v>0</v>
      </c>
      <c r="N118" s="128">
        <f>-'5.  2015-2027 LRAM'!AO1718</f>
        <v>0</v>
      </c>
      <c r="O118" s="128">
        <f>-'5.  2015-2027 LRAM'!AP1718</f>
        <v>0</v>
      </c>
      <c r="P118" s="128">
        <f>-'5.  2015-2027 LRAM'!AQ1718</f>
        <v>0</v>
      </c>
      <c r="Q118" s="128">
        <f>-'5.  2015-2027 LRAM'!AR1718</f>
        <v>0</v>
      </c>
      <c r="R118" s="129">
        <f>SUM(D118:Q118)</f>
        <v>0</v>
      </c>
      <c r="S118" s="130"/>
      <c r="U118" s="124"/>
      <c r="V118" s="125"/>
    </row>
    <row r="119" spans="2:22" s="13" customFormat="1">
      <c r="B119" s="748" t="s">
        <v>950</v>
      </c>
      <c r="C119" s="749"/>
      <c r="D119" s="750">
        <f>SUM(D117:D118)</f>
        <v>0</v>
      </c>
      <c r="E119" s="750">
        <f t="shared" ref="E119:Q119" si="7">SUM(E117:E118)</f>
        <v>0</v>
      </c>
      <c r="F119" s="750">
        <f t="shared" si="7"/>
        <v>0</v>
      </c>
      <c r="G119" s="750">
        <f t="shared" si="7"/>
        <v>0</v>
      </c>
      <c r="H119" s="750">
        <f t="shared" si="7"/>
        <v>0</v>
      </c>
      <c r="I119" s="750">
        <f t="shared" si="7"/>
        <v>0</v>
      </c>
      <c r="J119" s="750">
        <f t="shared" si="7"/>
        <v>0</v>
      </c>
      <c r="K119" s="750">
        <f t="shared" si="7"/>
        <v>0</v>
      </c>
      <c r="L119" s="750">
        <f t="shared" si="7"/>
        <v>0</v>
      </c>
      <c r="M119" s="750">
        <f t="shared" si="7"/>
        <v>0</v>
      </c>
      <c r="N119" s="750">
        <f t="shared" si="7"/>
        <v>0</v>
      </c>
      <c r="O119" s="750">
        <f t="shared" si="7"/>
        <v>0</v>
      </c>
      <c r="P119" s="750">
        <f t="shared" si="7"/>
        <v>0</v>
      </c>
      <c r="Q119" s="750">
        <f t="shared" si="7"/>
        <v>0</v>
      </c>
      <c r="R119" s="751">
        <f>SUM(R117:R118)</f>
        <v>0</v>
      </c>
      <c r="S119" s="130"/>
      <c r="U119" s="124"/>
      <c r="V119" s="125"/>
    </row>
    <row r="120" spans="2:22" s="109" customFormat="1">
      <c r="B120" s="541" t="s">
        <v>67</v>
      </c>
      <c r="C120" s="537"/>
      <c r="D120" s="132"/>
      <c r="E120" s="132"/>
      <c r="F120" s="132"/>
      <c r="G120" s="132"/>
      <c r="H120" s="132"/>
      <c r="I120" s="132"/>
      <c r="J120" s="132"/>
      <c r="K120" s="133"/>
      <c r="L120" s="133"/>
      <c r="M120" s="133"/>
      <c r="N120" s="133"/>
      <c r="O120" s="133"/>
      <c r="P120" s="133"/>
      <c r="Q120" s="133"/>
      <c r="R120" s="747"/>
      <c r="U120" s="131"/>
      <c r="V120" s="125"/>
    </row>
    <row r="121" spans="2:22" s="13" customFormat="1" ht="32.25" customHeight="1">
      <c r="B121" s="671" t="s">
        <v>924</v>
      </c>
      <c r="C121" s="540"/>
      <c r="D121" s="539">
        <f>SUM(D103,D104,D107,D108,D111,D112,D115,D116,D119,D120)</f>
        <v>0</v>
      </c>
      <c r="E121" s="539">
        <f t="shared" ref="E121:R121" si="8">SUM(E103,E104,E107,E108,E111,E112,E115,E116,E119,E120)</f>
        <v>0</v>
      </c>
      <c r="F121" s="539">
        <f t="shared" si="8"/>
        <v>0</v>
      </c>
      <c r="G121" s="539">
        <f t="shared" si="8"/>
        <v>0</v>
      </c>
      <c r="H121" s="539">
        <f t="shared" si="8"/>
        <v>0</v>
      </c>
      <c r="I121" s="539">
        <f t="shared" si="8"/>
        <v>0</v>
      </c>
      <c r="J121" s="539">
        <f t="shared" si="8"/>
        <v>0</v>
      </c>
      <c r="K121" s="539">
        <f t="shared" si="8"/>
        <v>0</v>
      </c>
      <c r="L121" s="539">
        <f t="shared" si="8"/>
        <v>0</v>
      </c>
      <c r="M121" s="539">
        <f t="shared" si="8"/>
        <v>0</v>
      </c>
      <c r="N121" s="539">
        <f t="shared" si="8"/>
        <v>0</v>
      </c>
      <c r="O121" s="539">
        <f t="shared" si="8"/>
        <v>0</v>
      </c>
      <c r="P121" s="539">
        <f t="shared" si="8"/>
        <v>0</v>
      </c>
      <c r="Q121" s="539">
        <f t="shared" si="8"/>
        <v>0</v>
      </c>
      <c r="R121" s="539">
        <f t="shared" si="8"/>
        <v>0</v>
      </c>
      <c r="U121" s="124"/>
      <c r="V121" s="125"/>
    </row>
    <row r="122" spans="2:22" ht="20.25" customHeight="1">
      <c r="B122" s="323" t="s">
        <v>532</v>
      </c>
      <c r="C122" s="523"/>
      <c r="D122" s="522"/>
      <c r="E122" s="522"/>
      <c r="F122" s="522"/>
      <c r="G122" s="522"/>
      <c r="H122" s="522"/>
      <c r="I122" s="522"/>
      <c r="J122" s="522"/>
      <c r="K122" s="522"/>
      <c r="L122" s="522"/>
      <c r="M122" s="522"/>
      <c r="N122" s="522"/>
      <c r="O122" s="522"/>
      <c r="P122" s="522"/>
      <c r="Q122" s="522"/>
      <c r="R122" s="522"/>
      <c r="V122" s="11"/>
    </row>
    <row r="123" spans="2:22" ht="20.25" customHeight="1">
      <c r="B123" s="744" t="s">
        <v>949</v>
      </c>
      <c r="C123" s="745"/>
      <c r="D123" s="525"/>
      <c r="E123" s="525"/>
      <c r="F123" s="525"/>
      <c r="G123" s="525"/>
      <c r="H123" s="525"/>
      <c r="I123" s="525"/>
      <c r="J123" s="525"/>
      <c r="K123" s="525"/>
      <c r="L123" s="525"/>
      <c r="M123" s="525"/>
      <c r="N123" s="525"/>
      <c r="O123" s="525"/>
      <c r="P123" s="525"/>
      <c r="Q123" s="525"/>
      <c r="R123" s="525"/>
      <c r="V123" s="11"/>
    </row>
    <row r="124" spans="2:22" ht="15">
      <c r="E124" s="1"/>
    </row>
    <row r="125" spans="2:22" ht="21" hidden="1" customHeight="1">
      <c r="B125" s="93" t="s">
        <v>533</v>
      </c>
      <c r="F125" s="511"/>
    </row>
    <row r="126" spans="2:22" s="24" customFormat="1" ht="27.75" hidden="1" customHeight="1">
      <c r="B126" s="492" t="s">
        <v>553</v>
      </c>
      <c r="C126" s="488"/>
      <c r="D126" s="488"/>
      <c r="E126" s="495"/>
      <c r="F126" s="488"/>
      <c r="G126" s="488"/>
      <c r="H126" s="488"/>
      <c r="I126" s="488"/>
      <c r="J126" s="488"/>
      <c r="T126" s="155"/>
      <c r="U126" s="155"/>
    </row>
    <row r="127" spans="2:22" ht="11.25" hidden="1" customHeight="1">
      <c r="B127" s="29"/>
    </row>
    <row r="128" spans="2:22" s="473" customFormat="1" ht="25.5" hidden="1" customHeight="1">
      <c r="B128" s="487"/>
      <c r="C128" s="484">
        <v>2011</v>
      </c>
      <c r="D128" s="484">
        <v>2012</v>
      </c>
      <c r="E128" s="484">
        <v>2013</v>
      </c>
      <c r="F128" s="484">
        <v>2014</v>
      </c>
      <c r="G128" s="484">
        <v>2015</v>
      </c>
      <c r="H128" s="484">
        <v>2016</v>
      </c>
      <c r="I128" s="484">
        <v>2017</v>
      </c>
      <c r="J128" s="484">
        <v>2018</v>
      </c>
      <c r="K128" s="484">
        <v>2019</v>
      </c>
      <c r="L128" s="484">
        <v>2020</v>
      </c>
      <c r="M128" s="485" t="s">
        <v>26</v>
      </c>
      <c r="T128" s="486"/>
      <c r="U128" s="486"/>
    </row>
    <row r="129" spans="2:21" s="30" customFormat="1" ht="23.25" hidden="1" customHeight="1">
      <c r="B129" s="165">
        <v>2011</v>
      </c>
      <c r="C129" s="479">
        <f>'4.  2011-2014 LRAM'!BA131</f>
        <v>0</v>
      </c>
      <c r="D129" s="480">
        <f>SUM('4.  2011-2014 LRAM'!AM269:AZ269)</f>
        <v>0</v>
      </c>
      <c r="E129" s="480">
        <f>SUM('4.  2011-2014 LRAM'!AM405:AZ405)</f>
        <v>0</v>
      </c>
      <c r="F129" s="481">
        <f>SUM('4.  2011-2014 LRAM'!AM541:AZ541)</f>
        <v>0</v>
      </c>
      <c r="G129" s="481">
        <f>SUM('5.  2015-2027 LRAM'!AE202:AR202)</f>
        <v>0</v>
      </c>
      <c r="H129" s="480">
        <f>SUM('5.  2015-2027 LRAM'!AE393:AR393)</f>
        <v>0</v>
      </c>
      <c r="I129" s="481">
        <f>SUM('5.  2015-2027 LRAM'!AE592:AR592)</f>
        <v>0</v>
      </c>
      <c r="J129" s="480">
        <f>SUM('5.  2015-2027 LRAM'!AE785:AR785)</f>
        <v>0</v>
      </c>
      <c r="K129" s="480">
        <f>SUM('5.  2015-2027 LRAM'!AE980:AR980)</f>
        <v>0</v>
      </c>
      <c r="L129" s="480">
        <f>SUM('5.  2015-2027 LRAM'!AE1175:AR1175)</f>
        <v>0</v>
      </c>
      <c r="M129" s="480">
        <f>SUM(C129:L129)</f>
        <v>0</v>
      </c>
      <c r="T129" s="150"/>
      <c r="U129" s="150"/>
    </row>
    <row r="130" spans="2:21" s="30" customFormat="1" ht="23.25" hidden="1" customHeight="1">
      <c r="B130" s="165">
        <v>2012</v>
      </c>
      <c r="C130" s="482"/>
      <c r="D130" s="481">
        <f>SUM('4.  2011-2014 LRAM'!AM270:AZ270)</f>
        <v>0</v>
      </c>
      <c r="E130" s="480">
        <f>SUM('4.  2011-2014 LRAM'!AM406:AZ406)</f>
        <v>0</v>
      </c>
      <c r="F130" s="481">
        <f>SUM('4.  2011-2014 LRAM'!AM542:AZ542)</f>
        <v>0</v>
      </c>
      <c r="G130" s="481">
        <f>SUM('5.  2015-2027 LRAM'!AE203:AR203)</f>
        <v>0</v>
      </c>
      <c r="H130" s="480">
        <f>SUM('5.  2015-2027 LRAM'!AE394:AR394)</f>
        <v>0</v>
      </c>
      <c r="I130" s="481">
        <f>SUM('5.  2015-2027 LRAM'!AE593:AR593)</f>
        <v>0</v>
      </c>
      <c r="J130" s="480">
        <f>SUM('5.  2015-2027 LRAM'!AE786:AR786)</f>
        <v>0</v>
      </c>
      <c r="K130" s="480">
        <f>SUM('5.  2015-2027 LRAM'!AE981:AR981)</f>
        <v>0</v>
      </c>
      <c r="L130" s="480">
        <f>SUM('5.  2015-2027 LRAM'!AE1176:AR1176)</f>
        <v>0</v>
      </c>
      <c r="M130" s="480">
        <f>SUM(D130:L130)</f>
        <v>0</v>
      </c>
      <c r="T130" s="150"/>
      <c r="U130" s="150"/>
    </row>
    <row r="131" spans="2:21" s="30" customFormat="1" ht="23.25" hidden="1" customHeight="1">
      <c r="B131" s="165">
        <v>2013</v>
      </c>
      <c r="C131" s="483"/>
      <c r="D131" s="483"/>
      <c r="E131" s="481">
        <f>SUM('4.  2011-2014 LRAM'!AM407:AZ407)</f>
        <v>0</v>
      </c>
      <c r="F131" s="481">
        <f>SUM('4.  2011-2014 LRAM'!AM543:AZ543)</f>
        <v>0</v>
      </c>
      <c r="G131" s="481">
        <f>SUM('5.  2015-2027 LRAM'!AE204:AR204)</f>
        <v>0</v>
      </c>
      <c r="H131" s="480">
        <f>SUM('5.  2015-2027 LRAM'!AE395:AR395)</f>
        <v>0</v>
      </c>
      <c r="I131" s="481">
        <f>SUM('5.  2015-2027 LRAM'!AE594:AR594)</f>
        <v>0</v>
      </c>
      <c r="J131" s="480">
        <f>SUM('5.  2015-2027 LRAM'!AE787:AR787)</f>
        <v>0</v>
      </c>
      <c r="K131" s="480">
        <f>SUM('5.  2015-2027 LRAM'!AE982:AR982)</f>
        <v>0</v>
      </c>
      <c r="L131" s="480">
        <f>SUM('5.  2015-2027 LRAM'!AE1177:AR1177)</f>
        <v>0</v>
      </c>
      <c r="M131" s="480">
        <f>SUM(C131:L131)</f>
        <v>0</v>
      </c>
      <c r="T131" s="150"/>
      <c r="U131" s="150"/>
    </row>
    <row r="132" spans="2:21" s="30" customFormat="1" ht="23.25" hidden="1" customHeight="1">
      <c r="B132" s="165">
        <v>2014</v>
      </c>
      <c r="C132" s="483"/>
      <c r="D132" s="483"/>
      <c r="E132" s="483"/>
      <c r="F132" s="481">
        <f>SUM('4.  2011-2014 LRAM'!AM544:AZ544)</f>
        <v>0</v>
      </c>
      <c r="G132" s="481">
        <f>SUM('5.  2015-2027 LRAM'!AE205:AR205)</f>
        <v>0</v>
      </c>
      <c r="H132" s="480">
        <f>SUM('5.  2015-2027 LRAM'!AE396:AR396)</f>
        <v>0</v>
      </c>
      <c r="I132" s="481">
        <f>SUM('5.  2015-2027 LRAM'!AE595:AR595)</f>
        <v>0</v>
      </c>
      <c r="J132" s="480">
        <f>SUM('5.  2015-2027 LRAM'!AE788:AR788)</f>
        <v>0</v>
      </c>
      <c r="K132" s="480">
        <f>SUM('5.  2015-2027 LRAM'!AE983:AR983)</f>
        <v>0</v>
      </c>
      <c r="L132" s="480">
        <f>SUM('5.  2015-2027 LRAM'!AE1178:AR1178)</f>
        <v>0</v>
      </c>
      <c r="M132" s="480">
        <f>SUM(F132:L132)</f>
        <v>0</v>
      </c>
      <c r="T132" s="150"/>
      <c r="U132" s="150"/>
    </row>
    <row r="133" spans="2:21" s="30" customFormat="1" ht="23.25" hidden="1" customHeight="1">
      <c r="B133" s="165">
        <v>2015</v>
      </c>
      <c r="C133" s="483"/>
      <c r="D133" s="483"/>
      <c r="E133" s="483"/>
      <c r="F133" s="483"/>
      <c r="G133" s="481">
        <f>SUM('5.  2015-2027 LRAM'!AE206:AR206)</f>
        <v>0</v>
      </c>
      <c r="H133" s="480">
        <f>SUM('5.  2015-2027 LRAM'!AE397:AR397)</f>
        <v>0</v>
      </c>
      <c r="I133" s="481">
        <f>SUM('5.  2015-2027 LRAM'!AE596:AR596)</f>
        <v>0</v>
      </c>
      <c r="J133" s="480">
        <f>SUM('5.  2015-2027 LRAM'!AE789:AR789)</f>
        <v>0</v>
      </c>
      <c r="K133" s="480">
        <f>SUM('5.  2015-2027 LRAM'!AE984:AR984)</f>
        <v>0</v>
      </c>
      <c r="L133" s="480">
        <f>SUM('5.  2015-2027 LRAM'!AE1179:AR1179)</f>
        <v>0</v>
      </c>
      <c r="M133" s="480">
        <f>SUM(G133:L133)</f>
        <v>0</v>
      </c>
      <c r="T133" s="150"/>
      <c r="U133" s="150"/>
    </row>
    <row r="134" spans="2:21" s="30" customFormat="1" ht="23.25" hidden="1" customHeight="1">
      <c r="B134" s="165">
        <v>2016</v>
      </c>
      <c r="C134" s="483"/>
      <c r="D134" s="483"/>
      <c r="E134" s="483"/>
      <c r="F134" s="483"/>
      <c r="G134" s="483"/>
      <c r="H134" s="480">
        <f>SUM('5.  2015-2027 LRAM'!AE398:AR398)</f>
        <v>0</v>
      </c>
      <c r="I134" s="481">
        <f>SUM('5.  2015-2027 LRAM'!AE597:AR597)</f>
        <v>0</v>
      </c>
      <c r="J134" s="480">
        <f>SUM('5.  2015-2027 LRAM'!AE790:AR790)</f>
        <v>0</v>
      </c>
      <c r="K134" s="480">
        <f>SUM('5.  2015-2027 LRAM'!AE985:AR985)</f>
        <v>0</v>
      </c>
      <c r="L134" s="480">
        <f>SUM('5.  2015-2027 LRAM'!AE1180:AR1180)</f>
        <v>0</v>
      </c>
      <c r="M134" s="480">
        <f>SUM(H134:L134)</f>
        <v>0</v>
      </c>
      <c r="T134" s="150"/>
      <c r="U134" s="150"/>
    </row>
    <row r="135" spans="2:21" s="30" customFormat="1" ht="23.25" hidden="1" customHeight="1">
      <c r="B135" s="165">
        <v>2017</v>
      </c>
      <c r="C135" s="483"/>
      <c r="D135" s="483"/>
      <c r="E135" s="483"/>
      <c r="F135" s="483"/>
      <c r="G135" s="483"/>
      <c r="H135" s="483"/>
      <c r="I135" s="480">
        <f>SUM('5.  2015-2027 LRAM'!AE598:AR598)</f>
        <v>0</v>
      </c>
      <c r="J135" s="480">
        <f>SUM('5.  2015-2027 LRAM'!AE791:AR791)</f>
        <v>0</v>
      </c>
      <c r="K135" s="480">
        <f>SUM('5.  2015-2027 LRAM'!AE986:AR986)</f>
        <v>0</v>
      </c>
      <c r="L135" s="480">
        <f>SUM('5.  2015-2027 LRAM'!AE1181:AR1181)</f>
        <v>0</v>
      </c>
      <c r="M135" s="480">
        <f>SUM(I135:L135)</f>
        <v>0</v>
      </c>
      <c r="T135" s="150"/>
      <c r="U135" s="150"/>
    </row>
    <row r="136" spans="2:21" s="30" customFormat="1" ht="23.25" hidden="1" customHeight="1">
      <c r="B136" s="165">
        <v>2018</v>
      </c>
      <c r="C136" s="483"/>
      <c r="D136" s="483"/>
      <c r="E136" s="483"/>
      <c r="F136" s="483"/>
      <c r="G136" s="483"/>
      <c r="H136" s="483"/>
      <c r="I136" s="483"/>
      <c r="J136" s="480">
        <f>SUM('5.  2015-2027 LRAM'!AE792:AR792)</f>
        <v>0</v>
      </c>
      <c r="K136" s="480">
        <f>SUM('5.  2015-2027 LRAM'!AE987:AR987)</f>
        <v>0</v>
      </c>
      <c r="L136" s="480">
        <f>SUM('5.  2015-2027 LRAM'!AE1182:AR1182)</f>
        <v>0</v>
      </c>
      <c r="M136" s="480">
        <f>SUM(J136:L136)</f>
        <v>0</v>
      </c>
      <c r="T136" s="150"/>
      <c r="U136" s="150"/>
    </row>
    <row r="137" spans="2:21" s="30" customFormat="1" ht="23.25" hidden="1" customHeight="1">
      <c r="B137" s="165">
        <v>2019</v>
      </c>
      <c r="C137" s="483"/>
      <c r="D137" s="483"/>
      <c r="E137" s="483"/>
      <c r="F137" s="483"/>
      <c r="G137" s="483"/>
      <c r="H137" s="483"/>
      <c r="I137" s="483"/>
      <c r="J137" s="483"/>
      <c r="K137" s="480">
        <f>SUM('5.  2015-2027 LRAM'!AE988:AR988)</f>
        <v>0</v>
      </c>
      <c r="L137" s="480">
        <f>SUM('5.  2015-2027 LRAM'!AE1183:AR1183)</f>
        <v>0</v>
      </c>
      <c r="M137" s="480">
        <f>SUM(K137:L137)</f>
        <v>0</v>
      </c>
      <c r="T137" s="150"/>
      <c r="U137" s="150"/>
    </row>
    <row r="138" spans="2:21" s="30" customFormat="1" ht="23.25" hidden="1" customHeight="1">
      <c r="B138" s="165">
        <v>2020</v>
      </c>
      <c r="C138" s="483"/>
      <c r="D138" s="483"/>
      <c r="E138" s="483"/>
      <c r="F138" s="483"/>
      <c r="G138" s="483"/>
      <c r="H138" s="483"/>
      <c r="I138" s="483"/>
      <c r="J138" s="483"/>
      <c r="K138" s="483"/>
      <c r="L138" s="482">
        <f>SUM('5.  2015-2027 LRAM'!AE1184:AR1184)</f>
        <v>0</v>
      </c>
      <c r="M138" s="482">
        <f>L138</f>
        <v>0</v>
      </c>
      <c r="T138" s="150"/>
      <c r="U138" s="150"/>
    </row>
    <row r="139" spans="2:21" s="164" customFormat="1" ht="24" hidden="1" customHeight="1">
      <c r="B139" s="493" t="s">
        <v>515</v>
      </c>
      <c r="C139" s="479">
        <f>C129</f>
        <v>0</v>
      </c>
      <c r="D139" s="480">
        <f>D129+D130</f>
        <v>0</v>
      </c>
      <c r="E139" s="480">
        <f>E129+E130+E131</f>
        <v>0</v>
      </c>
      <c r="F139" s="480">
        <f>F129+F130+F131+F132</f>
        <v>0</v>
      </c>
      <c r="G139" s="480">
        <f>G129+G130+G131+G132+G133</f>
        <v>0</v>
      </c>
      <c r="H139" s="480">
        <f>H129+H130+H131+H132+H133+H134</f>
        <v>0</v>
      </c>
      <c r="I139" s="480">
        <f>I129+I130+I131+I132+I133+I134+I135</f>
        <v>0</v>
      </c>
      <c r="J139" s="480">
        <f>J129+J130+J131+J132+J133+J134+J135+J136</f>
        <v>0</v>
      </c>
      <c r="K139" s="480">
        <f>K129+K130+K131+K132+K133+K134+K135+K136+K137</f>
        <v>0</v>
      </c>
      <c r="L139" s="480">
        <f>SUM(L129:L138)</f>
        <v>0</v>
      </c>
      <c r="M139" s="480">
        <f>SUM(M129:M138)</f>
        <v>0</v>
      </c>
      <c r="T139" s="166"/>
      <c r="U139" s="166"/>
    </row>
    <row r="140" spans="2:21" s="20" customFormat="1" ht="24.75" hidden="1" customHeight="1">
      <c r="B140" s="494" t="s">
        <v>514</v>
      </c>
      <c r="C140" s="478">
        <f>'4.  2011-2014 LRAM'!BA132</f>
        <v>0</v>
      </c>
      <c r="D140" s="478">
        <f>'4.  2011-2014 LRAM'!BA272</f>
        <v>0</v>
      </c>
      <c r="E140" s="478">
        <f>'4.  2011-2014 LRAM'!BA409</f>
        <v>0</v>
      </c>
      <c r="F140" s="478">
        <f>'4.  2011-2014 LRAM'!BA546</f>
        <v>0</v>
      </c>
      <c r="G140" s="478">
        <f>'5.  2015-2027 LRAM'!AS208</f>
        <v>0</v>
      </c>
      <c r="H140" s="478">
        <f>'5.  2015-2027 LRAM'!AS400</f>
        <v>0</v>
      </c>
      <c r="I140" s="478">
        <f>'5.  2015-2027 LRAM'!AS600</f>
        <v>0</v>
      </c>
      <c r="J140" s="478">
        <f>'5.  2015-2027 LRAM'!AS794</f>
        <v>0</v>
      </c>
      <c r="K140" s="478">
        <f>'5.  2015-2027 LRAM'!AS990</f>
        <v>0</v>
      </c>
      <c r="L140" s="478">
        <f>'5.  2015-2027 LRAM'!AS1186</f>
        <v>0</v>
      </c>
      <c r="M140" s="480">
        <f>SUM(C140:L140)</f>
        <v>0</v>
      </c>
      <c r="T140" s="71"/>
      <c r="U140" s="71"/>
    </row>
    <row r="141" spans="2:21" ht="24.75" hidden="1" customHeight="1">
      <c r="B141" s="494" t="s">
        <v>43</v>
      </c>
      <c r="C141" s="478">
        <f>'6.  Carrying Charges'!W27</f>
        <v>0</v>
      </c>
      <c r="D141" s="478">
        <f>'6.  Carrying Charges'!W42</f>
        <v>0</v>
      </c>
      <c r="E141" s="478">
        <f>'6.  Carrying Charges'!W57</f>
        <v>0</v>
      </c>
      <c r="F141" s="478">
        <f>'6.  Carrying Charges'!W72</f>
        <v>0</v>
      </c>
      <c r="G141" s="478">
        <f>'6.  Carrying Charges'!W87</f>
        <v>0</v>
      </c>
      <c r="H141" s="478">
        <f>'6.  Carrying Charges'!W102</f>
        <v>0</v>
      </c>
      <c r="I141" s="478">
        <f>'6.  Carrying Charges'!W117</f>
        <v>0</v>
      </c>
      <c r="J141" s="478">
        <f>'6.  Carrying Charges'!W132</f>
        <v>0</v>
      </c>
      <c r="K141" s="478">
        <f>'6.  Carrying Charges'!W147</f>
        <v>0</v>
      </c>
      <c r="L141" s="478">
        <f>'6.  Carrying Charges'!W162</f>
        <v>0</v>
      </c>
      <c r="M141" s="480">
        <f>SUM(C141:L141)</f>
        <v>0</v>
      </c>
    </row>
    <row r="142" spans="2:21" ht="23.25" hidden="1" customHeight="1">
      <c r="B142" s="493" t="s">
        <v>26</v>
      </c>
      <c r="C142" s="478">
        <f>C139-C140+C141</f>
        <v>0</v>
      </c>
      <c r="D142" s="478">
        <f t="shared" ref="D142:J142" si="9">D139-D140+D141</f>
        <v>0</v>
      </c>
      <c r="E142" s="478">
        <f t="shared" si="9"/>
        <v>0</v>
      </c>
      <c r="F142" s="478">
        <f t="shared" si="9"/>
        <v>0</v>
      </c>
      <c r="G142" s="478">
        <f t="shared" si="9"/>
        <v>0</v>
      </c>
      <c r="H142" s="478">
        <f t="shared" si="9"/>
        <v>0</v>
      </c>
      <c r="I142" s="478">
        <f t="shared" si="9"/>
        <v>0</v>
      </c>
      <c r="J142" s="478">
        <f t="shared" si="9"/>
        <v>0</v>
      </c>
      <c r="K142" s="478">
        <f>K139-K140+K141</f>
        <v>0</v>
      </c>
      <c r="L142" s="478">
        <f>L139-L140+L141</f>
        <v>0</v>
      </c>
      <c r="M142" s="478">
        <f>M139-M140+M141</f>
        <v>0</v>
      </c>
    </row>
    <row r="143" spans="2:21" ht="15.75" hidden="1" customHeight="1"/>
    <row r="144" spans="2:21">
      <c r="B144" s="511"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38100</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38100</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38100</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38100</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38100</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180975</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38100</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38100</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38100</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38100</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topLeftCell="A6" zoomScale="85" zoomScaleNormal="85" workbookViewId="0">
      <selection activeCell="G32" sqref="G32:H32"/>
    </sheetView>
  </sheetViews>
  <sheetFormatPr defaultColWidth="9" defaultRowHeight="15"/>
  <cols>
    <col min="1" max="1" width="5.28515625" style="1" customWidth="1"/>
    <col min="2" max="2" width="27" style="1" customWidth="1"/>
    <col min="3" max="3" width="24.28515625" style="1" customWidth="1"/>
    <col min="4" max="4" width="23.28515625" style="1" customWidth="1"/>
    <col min="5" max="5" width="28.7109375" style="1" customWidth="1"/>
    <col min="6" max="6" width="44" style="1" customWidth="1"/>
    <col min="7" max="7" width="72.710937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1" t="s">
        <v>547</v>
      </c>
    </row>
    <row r="19" spans="2:8" ht="15.75">
      <c r="B19" s="67" t="s">
        <v>609</v>
      </c>
    </row>
    <row r="20" spans="2:8" ht="13.5" customHeight="1"/>
    <row r="21" spans="2:8" ht="41.25" customHeight="1">
      <c r="B21" s="895" t="s">
        <v>661</v>
      </c>
      <c r="C21" s="895"/>
      <c r="D21" s="895"/>
      <c r="E21" s="895"/>
      <c r="F21" s="895"/>
      <c r="G21" s="895"/>
      <c r="H21" s="895"/>
    </row>
    <row r="23" spans="2:8" s="528" customFormat="1" ht="15.75">
      <c r="B23" s="536" t="s">
        <v>542</v>
      </c>
      <c r="C23" s="536" t="s">
        <v>557</v>
      </c>
      <c r="D23" s="536" t="s">
        <v>541</v>
      </c>
      <c r="E23" s="908" t="s">
        <v>34</v>
      </c>
      <c r="F23" s="909"/>
      <c r="G23" s="908" t="s">
        <v>540</v>
      </c>
      <c r="H23" s="909"/>
    </row>
    <row r="24" spans="2:8" ht="15" customHeight="1">
      <c r="B24" s="527">
        <v>1</v>
      </c>
      <c r="C24" s="557" t="s">
        <v>170</v>
      </c>
      <c r="D24" s="526" t="s">
        <v>1212</v>
      </c>
      <c r="E24" s="904" t="s">
        <v>1213</v>
      </c>
      <c r="F24" s="905"/>
      <c r="G24" s="906" t="s">
        <v>1214</v>
      </c>
      <c r="H24" s="907"/>
    </row>
    <row r="25" spans="2:8" ht="15" customHeight="1">
      <c r="B25" s="527">
        <v>2</v>
      </c>
      <c r="C25" s="557" t="s">
        <v>546</v>
      </c>
      <c r="D25" s="526" t="s">
        <v>1192</v>
      </c>
      <c r="E25" s="904" t="s">
        <v>1193</v>
      </c>
      <c r="F25" s="905"/>
      <c r="G25" s="906" t="s">
        <v>1216</v>
      </c>
      <c r="H25" s="907"/>
    </row>
    <row r="26" spans="2:8" ht="15" customHeight="1">
      <c r="B26" s="527">
        <v>3</v>
      </c>
      <c r="C26" s="557" t="s">
        <v>1188</v>
      </c>
      <c r="D26" s="526" t="s">
        <v>1189</v>
      </c>
      <c r="E26" s="904" t="s">
        <v>1190</v>
      </c>
      <c r="F26" s="905"/>
      <c r="G26" s="906" t="s">
        <v>1191</v>
      </c>
      <c r="H26" s="907"/>
    </row>
    <row r="27" spans="2:8" ht="15" customHeight="1">
      <c r="B27" s="527">
        <v>4</v>
      </c>
      <c r="C27" s="557" t="s">
        <v>368</v>
      </c>
      <c r="D27" s="526" t="s">
        <v>1196</v>
      </c>
      <c r="E27" s="904" t="s">
        <v>1194</v>
      </c>
      <c r="F27" s="905"/>
      <c r="G27" s="906" t="s">
        <v>1195</v>
      </c>
      <c r="H27" s="907"/>
    </row>
    <row r="28" spans="2:8" ht="15" customHeight="1">
      <c r="B28" s="527">
        <v>5</v>
      </c>
      <c r="C28" s="557" t="s">
        <v>368</v>
      </c>
      <c r="D28" s="526" t="s">
        <v>1197</v>
      </c>
      <c r="E28" s="904" t="s">
        <v>1198</v>
      </c>
      <c r="F28" s="905"/>
      <c r="G28" s="906" t="s">
        <v>1199</v>
      </c>
      <c r="H28" s="907"/>
    </row>
    <row r="29" spans="2:8" ht="30">
      <c r="B29" s="527">
        <v>6</v>
      </c>
      <c r="C29" s="557" t="s">
        <v>368</v>
      </c>
      <c r="D29" s="855" t="s">
        <v>1203</v>
      </c>
      <c r="E29" s="904" t="s">
        <v>1204</v>
      </c>
      <c r="F29" s="905"/>
      <c r="G29" s="906" t="s">
        <v>1205</v>
      </c>
      <c r="H29" s="907"/>
    </row>
    <row r="30" spans="2:8" ht="15" customHeight="1">
      <c r="B30" s="527">
        <v>7</v>
      </c>
      <c r="C30" s="557" t="s">
        <v>369</v>
      </c>
      <c r="D30" s="526" t="s">
        <v>1200</v>
      </c>
      <c r="E30" s="904" t="s">
        <v>1201</v>
      </c>
      <c r="F30" s="905"/>
      <c r="G30" s="906" t="s">
        <v>1202</v>
      </c>
      <c r="H30" s="907"/>
    </row>
    <row r="31" spans="2:8" ht="15" customHeight="1">
      <c r="B31" s="527">
        <v>8</v>
      </c>
      <c r="C31" s="557" t="s">
        <v>369</v>
      </c>
      <c r="D31" s="526" t="s">
        <v>1215</v>
      </c>
      <c r="E31" s="904" t="s">
        <v>1246</v>
      </c>
      <c r="F31" s="905"/>
      <c r="G31" s="906" t="s">
        <v>1247</v>
      </c>
      <c r="H31" s="907"/>
    </row>
    <row r="32" spans="2:8" ht="15" customHeight="1">
      <c r="B32" s="527">
        <v>9</v>
      </c>
      <c r="C32" s="557" t="s">
        <v>369</v>
      </c>
      <c r="D32" s="526" t="s">
        <v>1217</v>
      </c>
      <c r="E32" s="904" t="s">
        <v>1218</v>
      </c>
      <c r="F32" s="905"/>
      <c r="G32" s="906" t="s">
        <v>1219</v>
      </c>
      <c r="H32" s="907"/>
    </row>
    <row r="33" spans="2:8">
      <c r="B33" s="527">
        <v>10</v>
      </c>
      <c r="C33" s="557"/>
      <c r="D33" s="526"/>
      <c r="E33" s="840"/>
      <c r="F33" s="841"/>
      <c r="G33" s="827"/>
      <c r="H33" s="828"/>
    </row>
    <row r="34" spans="2:8">
      <c r="B34" s="527" t="s">
        <v>476</v>
      </c>
      <c r="C34" s="557"/>
      <c r="D34" s="526"/>
      <c r="E34" s="840"/>
      <c r="F34" s="841"/>
      <c r="G34" s="827"/>
      <c r="H34" s="828"/>
    </row>
    <row r="36" spans="2:8" ht="30.75" customHeight="1">
      <c r="B36" s="67" t="s">
        <v>605</v>
      </c>
    </row>
    <row r="37" spans="2:8" ht="23.25" customHeight="1">
      <c r="B37" s="490" t="s">
        <v>610</v>
      </c>
      <c r="C37" s="525"/>
      <c r="D37" s="525"/>
      <c r="E37" s="525"/>
      <c r="F37" s="525"/>
      <c r="G37" s="525"/>
      <c r="H37" s="525"/>
    </row>
    <row r="39" spans="2:8" s="30" customFormat="1" ht="15.75">
      <c r="B39" s="536" t="s">
        <v>542</v>
      </c>
      <c r="C39" s="536" t="s">
        <v>557</v>
      </c>
      <c r="D39" s="536" t="s">
        <v>541</v>
      </c>
      <c r="E39" s="908" t="s">
        <v>34</v>
      </c>
      <c r="F39" s="909"/>
      <c r="G39" s="908" t="s">
        <v>540</v>
      </c>
      <c r="H39" s="909"/>
    </row>
    <row r="40" spans="2:8">
      <c r="B40" s="527">
        <v>1</v>
      </c>
      <c r="C40" s="557"/>
      <c r="D40" s="526"/>
      <c r="E40" s="904"/>
      <c r="F40" s="905"/>
      <c r="G40" s="906"/>
      <c r="H40" s="907"/>
    </row>
    <row r="41" spans="2:8">
      <c r="B41" s="527">
        <v>2</v>
      </c>
      <c r="C41" s="557"/>
      <c r="D41" s="526"/>
      <c r="E41" s="904"/>
      <c r="F41" s="905"/>
      <c r="G41" s="906"/>
      <c r="H41" s="907"/>
    </row>
    <row r="42" spans="2:8">
      <c r="B42" s="527">
        <v>3</v>
      </c>
      <c r="C42" s="557"/>
      <c r="D42" s="526"/>
      <c r="E42" s="904"/>
      <c r="F42" s="905"/>
      <c r="G42" s="906"/>
      <c r="H42" s="907"/>
    </row>
    <row r="43" spans="2:8">
      <c r="B43" s="527">
        <v>4</v>
      </c>
      <c r="C43" s="557"/>
      <c r="D43" s="526"/>
      <c r="E43" s="904"/>
      <c r="F43" s="905"/>
      <c r="G43" s="906"/>
      <c r="H43" s="907"/>
    </row>
    <row r="44" spans="2:8">
      <c r="B44" s="527">
        <v>5</v>
      </c>
      <c r="C44" s="557"/>
      <c r="D44" s="526"/>
      <c r="E44" s="904"/>
      <c r="F44" s="905"/>
      <c r="G44" s="906"/>
      <c r="H44" s="907"/>
    </row>
    <row r="45" spans="2:8">
      <c r="B45" s="527">
        <v>6</v>
      </c>
      <c r="C45" s="557"/>
      <c r="D45" s="526"/>
      <c r="E45" s="904"/>
      <c r="F45" s="905"/>
      <c r="G45" s="906"/>
      <c r="H45" s="907"/>
    </row>
    <row r="46" spans="2:8">
      <c r="B46" s="527">
        <v>7</v>
      </c>
      <c r="C46" s="557"/>
      <c r="D46" s="526"/>
      <c r="E46" s="904"/>
      <c r="F46" s="905"/>
      <c r="G46" s="906"/>
      <c r="H46" s="907"/>
    </row>
    <row r="47" spans="2:8">
      <c r="B47" s="527">
        <v>8</v>
      </c>
      <c r="C47" s="557"/>
      <c r="D47" s="526"/>
      <c r="E47" s="904"/>
      <c r="F47" s="905"/>
      <c r="G47" s="906"/>
      <c r="H47" s="907"/>
    </row>
    <row r="48" spans="2:8">
      <c r="B48" s="527">
        <v>9</v>
      </c>
      <c r="C48" s="557"/>
      <c r="D48" s="526"/>
      <c r="E48" s="904"/>
      <c r="F48" s="905"/>
      <c r="G48" s="906"/>
      <c r="H48" s="907"/>
    </row>
    <row r="49" spans="2:8">
      <c r="B49" s="527">
        <v>10</v>
      </c>
      <c r="C49" s="557"/>
      <c r="D49" s="526"/>
      <c r="E49" s="904"/>
      <c r="F49" s="905"/>
      <c r="G49" s="906"/>
      <c r="H49" s="907"/>
    </row>
    <row r="50" spans="2:8">
      <c r="B50" s="527" t="s">
        <v>476</v>
      </c>
      <c r="C50" s="557"/>
      <c r="D50" s="526"/>
      <c r="E50" s="904"/>
      <c r="F50" s="905"/>
      <c r="G50" s="906"/>
      <c r="H50" s="907"/>
    </row>
  </sheetData>
  <sortState xmlns:xlrd2="http://schemas.microsoft.com/office/spreadsheetml/2017/richdata2" ref="C24:H32">
    <sortCondition ref="C24:C32"/>
  </sortState>
  <mergeCells count="45">
    <mergeCell ref="B21:H21"/>
    <mergeCell ref="G23:H23"/>
    <mergeCell ref="E23:F23"/>
    <mergeCell ref="E24:F24"/>
    <mergeCell ref="E25:F25"/>
    <mergeCell ref="E31:F31"/>
    <mergeCell ref="E32:F32"/>
    <mergeCell ref="G25:H25"/>
    <mergeCell ref="G26:H26"/>
    <mergeCell ref="G24:H24"/>
    <mergeCell ref="G27:H27"/>
    <mergeCell ref="G28:H28"/>
    <mergeCell ref="G29:H29"/>
    <mergeCell ref="G30:H30"/>
    <mergeCell ref="G31:H31"/>
    <mergeCell ref="G32:H32"/>
    <mergeCell ref="E26:F26"/>
    <mergeCell ref="E27:F27"/>
    <mergeCell ref="E28:F28"/>
    <mergeCell ref="E29:F29"/>
    <mergeCell ref="E30:F30"/>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C25:C34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6" zoomScale="80" zoomScaleNormal="80" workbookViewId="0">
      <selection activeCell="C53" sqref="C53"/>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28515625" style="1" customWidth="1"/>
    <col min="8" max="8" width="24" style="1" customWidth="1"/>
    <col min="9" max="13" width="22" style="1" customWidth="1"/>
    <col min="14" max="14" width="26" style="1" customWidth="1"/>
    <col min="15" max="16" width="22" style="1" customWidth="1"/>
    <col min="17" max="17" width="16.28515625" style="1" customWidth="1"/>
    <col min="18" max="18" width="13.71093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5" t="s">
        <v>171</v>
      </c>
      <c r="C4" s="406"/>
      <c r="D4" s="221" t="s">
        <v>175</v>
      </c>
      <c r="E4" s="390"/>
      <c r="F4" s="390"/>
      <c r="G4" s="390"/>
      <c r="H4" s="390"/>
      <c r="I4" s="390"/>
      <c r="J4" s="390"/>
      <c r="K4" s="390"/>
      <c r="L4" s="390"/>
      <c r="M4" s="390"/>
      <c r="N4" s="390"/>
      <c r="O4" s="390"/>
      <c r="P4" s="390"/>
      <c r="Q4" s="390"/>
    </row>
    <row r="5" spans="2:17" s="2" customFormat="1" ht="24" customHeight="1" thickBot="1">
      <c r="B5" s="407"/>
      <c r="C5" s="406"/>
      <c r="D5" s="408" t="s">
        <v>405</v>
      </c>
      <c r="F5" s="390"/>
      <c r="G5" s="390"/>
      <c r="H5" s="390"/>
      <c r="I5" s="390"/>
      <c r="J5" s="390"/>
      <c r="K5" s="390"/>
      <c r="L5" s="390"/>
      <c r="M5" s="390"/>
      <c r="N5" s="390"/>
      <c r="O5" s="390"/>
      <c r="P5" s="390"/>
      <c r="Q5" s="390"/>
    </row>
    <row r="6" spans="2:17" s="2" customFormat="1" ht="28.5" customHeight="1" thickBot="1">
      <c r="B6" s="407"/>
      <c r="C6" s="406"/>
      <c r="D6" s="224" t="s">
        <v>172</v>
      </c>
      <c r="E6" s="390"/>
      <c r="F6" s="390"/>
      <c r="G6" s="390"/>
      <c r="H6" s="390"/>
      <c r="I6" s="390"/>
      <c r="J6" s="390"/>
      <c r="K6" s="390"/>
      <c r="L6" s="390"/>
      <c r="M6" s="390"/>
      <c r="N6" s="390"/>
      <c r="O6" s="390"/>
      <c r="P6" s="390"/>
      <c r="Q6" s="390"/>
    </row>
    <row r="7" spans="2:17" s="83" customFormat="1" ht="29.25" customHeight="1" thickBot="1">
      <c r="D7" s="491" t="s">
        <v>547</v>
      </c>
      <c r="P7" s="84"/>
      <c r="Q7" s="84"/>
    </row>
    <row r="8" spans="2:17" s="83" customFormat="1" ht="30" customHeight="1">
      <c r="D8" s="496"/>
      <c r="P8" s="84"/>
      <c r="Q8" s="84"/>
    </row>
    <row r="9" spans="2:17" s="2" customFormat="1" ht="24.75" customHeight="1">
      <c r="B9" s="93" t="s">
        <v>410</v>
      </c>
      <c r="C9" s="13"/>
      <c r="D9" s="405">
        <v>2014</v>
      </c>
    </row>
    <row r="10" spans="2:17" s="13" customFormat="1" ht="16.5" customHeight="1"/>
    <row r="11" spans="2:17" s="13" customFormat="1" ht="36.75" customHeight="1">
      <c r="B11" s="910" t="s">
        <v>874</v>
      </c>
      <c r="C11" s="910"/>
      <c r="D11" s="910"/>
      <c r="E11" s="910"/>
      <c r="F11" s="910"/>
      <c r="G11" s="910"/>
      <c r="H11" s="910"/>
      <c r="I11" s="910"/>
      <c r="J11" s="910"/>
      <c r="K11" s="910"/>
      <c r="L11" s="910"/>
      <c r="M11" s="910"/>
      <c r="N11" s="532"/>
      <c r="O11" s="532"/>
      <c r="P11" s="532"/>
      <c r="Q11" s="532"/>
    </row>
    <row r="12" spans="2:17" s="2" customFormat="1" ht="15.75" customHeight="1"/>
    <row r="13" spans="2:17" s="13" customFormat="1" ht="48" customHeight="1">
      <c r="C13" s="209" t="str">
        <f>'1.  LRAMVA Summary'!R53</f>
        <v>Total</v>
      </c>
      <c r="D13" s="209" t="str">
        <f>'1.  LRAMVA Summary'!D53</f>
        <v>Residential</v>
      </c>
      <c r="E13" s="209" t="str">
        <f>'1.  LRAMVA Summary'!E53</f>
        <v>GS&lt;50 kW</v>
      </c>
      <c r="F13" s="209" t="str">
        <f>'1.  LRAMVA Summary'!F53</f>
        <v>GS&gt;50 kW</v>
      </c>
      <c r="G13" s="209" t="str">
        <f>'1.  LRAMVA Summary'!G53</f>
        <v>Unmetered Scattered Load</v>
      </c>
      <c r="H13" s="209" t="str">
        <f>'1.  LRAMVA Summary'!H53</f>
        <v>Streetlighting</v>
      </c>
      <c r="I13" s="209" t="str">
        <f>'1.  LRAMVA Summary'!I53</f>
        <v/>
      </c>
      <c r="J13" s="209" t="str">
        <f>'1.  LRAMVA Summary'!J53</f>
        <v/>
      </c>
      <c r="K13" s="209" t="str">
        <f>'1.  LRAMVA Summary'!K53</f>
        <v/>
      </c>
      <c r="L13" s="209" t="str">
        <f>'1.  LRAMVA Summary'!L53</f>
        <v/>
      </c>
      <c r="M13" s="209" t="str">
        <f>'1.  LRAMVA Summary'!M53</f>
        <v/>
      </c>
      <c r="N13" s="209" t="str">
        <f>'1.  LRAMVA Summary'!N53</f>
        <v/>
      </c>
      <c r="O13" s="209" t="str">
        <f>'1.  LRAMVA Summary'!O53</f>
        <v/>
      </c>
      <c r="P13" s="209" t="str">
        <f>'1.  LRAMVA Summary'!P53</f>
        <v/>
      </c>
      <c r="Q13" s="209" t="str">
        <f>'1.  LRAMVA Summary'!Q53</f>
        <v/>
      </c>
    </row>
    <row r="14" spans="2:17" s="2" customFormat="1" ht="15.75" customHeight="1">
      <c r="B14" s="66"/>
      <c r="C14" s="500"/>
      <c r="D14" s="501" t="str">
        <f>'1.  LRAMVA Summary'!D54</f>
        <v>kWh</v>
      </c>
      <c r="E14" s="501" t="str">
        <f>'1.  LRAMVA Summary'!E54</f>
        <v>kWh</v>
      </c>
      <c r="F14" s="501" t="str">
        <f>'1.  LRAMVA Summary'!F54</f>
        <v>kW</v>
      </c>
      <c r="G14" s="501" t="str">
        <f>'1.  LRAMVA Summary'!G54</f>
        <v>kWh</v>
      </c>
      <c r="H14" s="501" t="str">
        <f>'1.  LRAMVA Summary'!H54</f>
        <v>kW</v>
      </c>
      <c r="I14" s="501">
        <f>'1.  LRAMVA Summary'!I54</f>
        <v>0</v>
      </c>
      <c r="J14" s="501">
        <f>'1.  LRAMVA Summary'!J54</f>
        <v>0</v>
      </c>
      <c r="K14" s="501">
        <f>'1.  LRAMVA Summary'!K54</f>
        <v>0</v>
      </c>
      <c r="L14" s="501">
        <f>'1.  LRAMVA Summary'!L54</f>
        <v>0</v>
      </c>
      <c r="M14" s="501">
        <f>'1.  LRAMVA Summary'!M54</f>
        <v>0</v>
      </c>
      <c r="N14" s="501">
        <f>'1.  LRAMVA Summary'!N54</f>
        <v>0</v>
      </c>
      <c r="O14" s="501">
        <f>'1.  LRAMVA Summary'!O54</f>
        <v>0</v>
      </c>
      <c r="P14" s="501">
        <f>'1.  LRAMVA Summary'!P54</f>
        <v>0</v>
      </c>
      <c r="Q14" s="502">
        <f>'1.  LRAMVA Summary'!Q54</f>
        <v>0</v>
      </c>
    </row>
    <row r="15" spans="2:17" s="406" customFormat="1" ht="15.75" customHeight="1">
      <c r="B15" s="410" t="s">
        <v>27</v>
      </c>
      <c r="C15" s="542">
        <f>SUM(D15:Q15)</f>
        <v>18835586</v>
      </c>
      <c r="D15" s="819">
        <v>6364469</v>
      </c>
      <c r="E15" s="819">
        <v>1997655</v>
      </c>
      <c r="F15" s="819">
        <v>10311200</v>
      </c>
      <c r="G15" s="819">
        <v>36218</v>
      </c>
      <c r="H15" s="819">
        <v>126044</v>
      </c>
      <c r="I15" s="403"/>
      <c r="J15" s="403"/>
      <c r="K15" s="403"/>
      <c r="L15" s="403"/>
      <c r="M15" s="403"/>
      <c r="N15" s="403"/>
      <c r="O15" s="403"/>
      <c r="P15" s="404"/>
      <c r="Q15" s="404"/>
    </row>
    <row r="16" spans="2:17" s="406" customFormat="1" ht="15.75" customHeight="1">
      <c r="B16" s="410" t="s">
        <v>28</v>
      </c>
      <c r="C16" s="542">
        <f>SUM(D16:Q16)</f>
        <v>12083</v>
      </c>
      <c r="D16" s="404">
        <v>0</v>
      </c>
      <c r="E16" s="404">
        <v>0</v>
      </c>
      <c r="F16" s="404">
        <v>11934</v>
      </c>
      <c r="G16" s="404">
        <v>0</v>
      </c>
      <c r="H16" s="404">
        <v>149</v>
      </c>
      <c r="I16" s="402"/>
      <c r="J16" s="402"/>
      <c r="K16" s="404"/>
      <c r="L16" s="404"/>
      <c r="M16" s="404"/>
      <c r="N16" s="404"/>
      <c r="O16" s="404"/>
      <c r="P16" s="404"/>
      <c r="Q16" s="404"/>
    </row>
    <row r="17" spans="2:17" s="13" customFormat="1" ht="15.75" customHeight="1"/>
    <row r="18" spans="2:17" s="19" customFormat="1" ht="15.75" customHeight="1">
      <c r="B18" s="160" t="s">
        <v>447</v>
      </c>
      <c r="C18" s="161"/>
      <c r="D18" s="161">
        <f t="shared" ref="D18:E18" si="0">IF(D14="kw",HLOOKUP(D14,D14:D16,3,FALSE),HLOOKUP(D14,D14:D16,2,FALSE))</f>
        <v>6364469</v>
      </c>
      <c r="E18" s="161">
        <f t="shared" si="0"/>
        <v>1997655</v>
      </c>
      <c r="F18" s="161">
        <f>IF(F14="kw",HLOOKUP(F14,F14:F16,3,FALSE),HLOOKUP(F14,F14:F16,2,FALSE))</f>
        <v>11934</v>
      </c>
      <c r="G18" s="161">
        <f t="shared" ref="G18:Q18" si="1">IF(G14="kw",HLOOKUP(G14,G14:G16,3,FALSE),HLOOKUP(G14,G14:G16,2,FALSE))</f>
        <v>36218</v>
      </c>
      <c r="H18" s="161">
        <f t="shared" si="1"/>
        <v>149</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90" customFormat="1" ht="32.450000000000003" customHeight="1">
      <c r="B20" s="409" t="s">
        <v>655</v>
      </c>
      <c r="C20" s="323" t="s">
        <v>1141</v>
      </c>
      <c r="D20" s="323"/>
    </row>
    <row r="21" spans="2:17" s="390" customFormat="1" ht="21" customHeight="1">
      <c r="B21" s="409" t="s">
        <v>365</v>
      </c>
      <c r="C21" s="323" t="s">
        <v>1142</v>
      </c>
      <c r="D21" s="323"/>
    </row>
    <row r="22" spans="2:17" s="13" customFormat="1" ht="15.75" customHeight="1">
      <c r="B22" s="136"/>
      <c r="C22" s="137"/>
    </row>
    <row r="23" spans="2:17" s="13" customFormat="1" ht="23.25" customHeight="1">
      <c r="B23" s="138"/>
      <c r="C23" s="138"/>
    </row>
    <row r="24" spans="2:17" s="13" customFormat="1" ht="22.5" customHeight="1">
      <c r="B24" s="93" t="s">
        <v>411</v>
      </c>
      <c r="C24" s="93"/>
      <c r="D24" s="820">
        <v>2021</v>
      </c>
    </row>
    <row r="25" spans="2:17" s="2" customFormat="1" ht="15.75" customHeight="1"/>
    <row r="26" spans="2:17" s="2" customFormat="1" ht="42" customHeight="1">
      <c r="B26" s="910" t="s">
        <v>695</v>
      </c>
      <c r="C26" s="910"/>
      <c r="D26" s="910"/>
      <c r="E26" s="910"/>
      <c r="F26" s="910"/>
      <c r="G26" s="910"/>
      <c r="H26" s="910"/>
      <c r="I26" s="910"/>
      <c r="J26" s="910"/>
      <c r="K26" s="910"/>
      <c r="L26" s="910"/>
      <c r="M26" s="910"/>
      <c r="N26" s="532"/>
      <c r="O26" s="532"/>
      <c r="P26" s="532"/>
      <c r="Q26" s="532"/>
    </row>
    <row r="27" spans="2:17" s="2" customFormat="1" ht="15.75" customHeight="1"/>
    <row r="28" spans="2:17" s="13" customFormat="1" ht="44.25" customHeight="1">
      <c r="C28" s="209" t="str">
        <f>'1.  LRAMVA Summary'!R53</f>
        <v>Total</v>
      </c>
      <c r="D28" s="209" t="str">
        <f>'1.  LRAMVA Summary'!D53</f>
        <v>Residential</v>
      </c>
      <c r="E28" s="209" t="str">
        <f>'1.  LRAMVA Summary'!E53</f>
        <v>GS&lt;50 kW</v>
      </c>
      <c r="F28" s="209" t="str">
        <f>'1.  LRAMVA Summary'!F53</f>
        <v>GS&gt;50 kW</v>
      </c>
      <c r="G28" s="209" t="str">
        <f>'1.  LRAMVA Summary'!G53</f>
        <v>Unmetered Scattered Load</v>
      </c>
      <c r="H28" s="209" t="str">
        <f>'1.  LRAMVA Summary'!H53</f>
        <v>Streetlighting</v>
      </c>
      <c r="I28" s="209" t="str">
        <f>'1.  LRAMVA Summary'!I53</f>
        <v/>
      </c>
      <c r="J28" s="209" t="str">
        <f>'1.  LRAMVA Summary'!J53</f>
        <v/>
      </c>
      <c r="K28" s="209" t="str">
        <f>'1.  LRAMVA Summary'!K53</f>
        <v/>
      </c>
      <c r="L28" s="209" t="str">
        <f>'1.  LRAMVA Summary'!L53</f>
        <v/>
      </c>
      <c r="M28" s="209" t="str">
        <f>'1.  LRAMVA Summary'!M53</f>
        <v/>
      </c>
      <c r="N28" s="209" t="str">
        <f>'1.  LRAMVA Summary'!N53</f>
        <v/>
      </c>
      <c r="O28" s="209" t="str">
        <f>'1.  LRAMVA Summary'!O53</f>
        <v/>
      </c>
      <c r="P28" s="209" t="str">
        <f>'1.  LRAMVA Summary'!P53</f>
        <v/>
      </c>
      <c r="Q28" s="209" t="str">
        <f>'1.  LRAMVA Summary'!Q53</f>
        <v/>
      </c>
    </row>
    <row r="29" spans="2:17" s="2" customFormat="1" ht="15.75" customHeight="1">
      <c r="B29" s="66"/>
      <c r="C29" s="500"/>
      <c r="D29" s="501" t="str">
        <f>'1.  LRAMVA Summary'!D54</f>
        <v>kWh</v>
      </c>
      <c r="E29" s="501" t="str">
        <f>'1.  LRAMVA Summary'!E54</f>
        <v>kWh</v>
      </c>
      <c r="F29" s="501" t="str">
        <f>'1.  LRAMVA Summary'!F54</f>
        <v>kW</v>
      </c>
      <c r="G29" s="501" t="str">
        <f>'1.  LRAMVA Summary'!G54</f>
        <v>kWh</v>
      </c>
      <c r="H29" s="501" t="str">
        <f>'1.  LRAMVA Summary'!H54</f>
        <v>kW</v>
      </c>
      <c r="I29" s="501">
        <f>'1.  LRAMVA Summary'!I54</f>
        <v>0</v>
      </c>
      <c r="J29" s="501">
        <f>'1.  LRAMVA Summary'!J54</f>
        <v>0</v>
      </c>
      <c r="K29" s="501">
        <f>'1.  LRAMVA Summary'!K54</f>
        <v>0</v>
      </c>
      <c r="L29" s="501">
        <f>'1.  LRAMVA Summary'!L54</f>
        <v>0</v>
      </c>
      <c r="M29" s="501">
        <f>'1.  LRAMVA Summary'!M54</f>
        <v>0</v>
      </c>
      <c r="N29" s="501">
        <f>'1.  LRAMVA Summary'!N54</f>
        <v>0</v>
      </c>
      <c r="O29" s="501">
        <f>'1.  LRAMVA Summary'!O54</f>
        <v>0</v>
      </c>
      <c r="P29" s="501">
        <f>'1.  LRAMVA Summary'!P54</f>
        <v>0</v>
      </c>
      <c r="Q29" s="502">
        <f>'1.  LRAMVA Summary'!Q54</f>
        <v>0</v>
      </c>
    </row>
    <row r="30" spans="2:17" s="406" customFormat="1" ht="15.75" customHeight="1">
      <c r="B30" s="410" t="s">
        <v>27</v>
      </c>
      <c r="C30" s="542">
        <f>SUM(D30:Q30)</f>
        <v>2315538</v>
      </c>
      <c r="D30" s="411"/>
      <c r="E30" s="411">
        <v>122604</v>
      </c>
      <c r="F30" s="411">
        <v>2192934</v>
      </c>
      <c r="G30" s="411"/>
      <c r="H30" s="411"/>
      <c r="I30" s="411"/>
      <c r="J30" s="411"/>
      <c r="K30" s="411"/>
      <c r="L30" s="411"/>
      <c r="M30" s="411"/>
      <c r="N30" s="411"/>
      <c r="O30" s="411"/>
      <c r="P30" s="411"/>
      <c r="Q30" s="404"/>
    </row>
    <row r="31" spans="2:17" s="406" customFormat="1" ht="15" customHeight="1">
      <c r="B31" s="410" t="s">
        <v>28</v>
      </c>
      <c r="C31" s="542">
        <f>SUM(D31:Q31)</f>
        <v>5981</v>
      </c>
      <c r="D31" s="402"/>
      <c r="E31" s="402"/>
      <c r="F31" s="402">
        <v>5981</v>
      </c>
      <c r="G31" s="402"/>
      <c r="H31" s="402"/>
      <c r="I31" s="402"/>
      <c r="J31" s="402"/>
      <c r="K31" s="404"/>
      <c r="L31" s="404"/>
      <c r="M31" s="404"/>
      <c r="N31" s="404"/>
      <c r="O31" s="404"/>
      <c r="P31" s="404"/>
      <c r="Q31" s="404"/>
    </row>
    <row r="32" spans="2:17" s="13" customFormat="1" ht="15.75" customHeight="1"/>
    <row r="33" spans="2:18" s="19" customFormat="1" ht="15.75" customHeight="1">
      <c r="B33" s="160" t="s">
        <v>447</v>
      </c>
      <c r="C33" s="161"/>
      <c r="D33" s="161">
        <f>IF(D29="kw",HLOOKUP(D29,D29:D31,3,FALSE),HLOOKUP(D29,D29:D31,2,FALSE))</f>
        <v>0</v>
      </c>
      <c r="E33" s="161">
        <f>IF(E29="kw",HLOOKUP(E29,E29:E31,3,FALSE),HLOOKUP(E29,E29:E31,2,FALSE))</f>
        <v>122604</v>
      </c>
      <c r="F33" s="161">
        <f>IF(F29="kw",HLOOKUP(F29,F29:F31,3,FALSE),HLOOKUP(F29,F29:F31,2,FALSE))</f>
        <v>5981</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9" t="s">
        <v>655</v>
      </c>
      <c r="C35" s="323" t="s">
        <v>1143</v>
      </c>
      <c r="D35" s="323"/>
      <c r="E35" s="56"/>
      <c r="F35" s="56"/>
      <c r="G35" s="56"/>
      <c r="H35" s="56"/>
      <c r="I35" s="56"/>
      <c r="J35" s="56"/>
      <c r="K35" s="56"/>
      <c r="L35" s="56"/>
      <c r="M35" s="56"/>
      <c r="N35" s="56"/>
      <c r="O35" s="56"/>
      <c r="P35" s="56"/>
      <c r="Q35" s="56"/>
    </row>
    <row r="36" spans="2:18" s="390" customFormat="1" ht="21" customHeight="1">
      <c r="B36" s="409" t="s">
        <v>365</v>
      </c>
      <c r="C36" s="323" t="s">
        <v>1144</v>
      </c>
      <c r="D36" s="323"/>
    </row>
    <row r="37" spans="2:18" s="13" customFormat="1" ht="15.75" customHeight="1">
      <c r="B37" s="136"/>
      <c r="C37" s="137"/>
    </row>
    <row r="38" spans="2:18" s="13" customFormat="1" ht="15.75" customHeight="1">
      <c r="B38" s="136"/>
      <c r="C38" s="136"/>
    </row>
    <row r="39" spans="2:18" s="2" customFormat="1" ht="15.75">
      <c r="B39" s="93" t="s">
        <v>449</v>
      </c>
      <c r="C39" s="27"/>
      <c r="D39" s="26"/>
      <c r="E39" s="29"/>
      <c r="F39" s="30"/>
    </row>
    <row r="40" spans="2:18" s="3" customFormat="1" ht="39" customHeight="1">
      <c r="B40" s="910" t="s">
        <v>603</v>
      </c>
      <c r="C40" s="910"/>
      <c r="D40" s="910"/>
      <c r="E40" s="910"/>
      <c r="F40" s="910"/>
      <c r="G40" s="910"/>
      <c r="H40" s="910"/>
      <c r="I40" s="910"/>
      <c r="J40" s="910"/>
      <c r="K40" s="910"/>
      <c r="L40" s="910"/>
      <c r="M40" s="910"/>
      <c r="N40" s="532"/>
      <c r="O40" s="532"/>
      <c r="P40" s="532"/>
      <c r="Q40" s="532"/>
    </row>
    <row r="41" spans="2:18" s="2" customFormat="1" ht="16.5" customHeight="1">
      <c r="B41" s="9"/>
      <c r="C41" s="9"/>
      <c r="D41" s="16"/>
    </row>
    <row r="42" spans="2:18" s="13" customFormat="1" ht="56.25" customHeight="1">
      <c r="B42" s="209" t="s">
        <v>234</v>
      </c>
      <c r="C42" s="209" t="s">
        <v>600</v>
      </c>
      <c r="D42" s="209" t="str">
        <f>'1.  LRAMVA Summary'!D53</f>
        <v>Residential</v>
      </c>
      <c r="E42" s="209" t="str">
        <f>'1.  LRAMVA Summary'!E53</f>
        <v>GS&lt;50 kW</v>
      </c>
      <c r="F42" s="209" t="str">
        <f>'1.  LRAMVA Summary'!F53</f>
        <v>GS&gt;50 kW</v>
      </c>
      <c r="G42" s="209" t="str">
        <f>'1.  LRAMVA Summary'!G53</f>
        <v>Unmetered Scattered Load</v>
      </c>
      <c r="H42" s="209" t="str">
        <f>'1.  LRAMVA Summary'!H53</f>
        <v>Streetlighting</v>
      </c>
      <c r="I42" s="209" t="str">
        <f>'1.  LRAMVA Summary'!I53</f>
        <v/>
      </c>
      <c r="J42" s="209" t="str">
        <f>'1.  LRAMVA Summary'!J53</f>
        <v/>
      </c>
      <c r="K42" s="209" t="str">
        <f>'1.  LRAMVA Summary'!K53</f>
        <v/>
      </c>
      <c r="L42" s="209" t="str">
        <f>'1.  LRAMVA Summary'!L53</f>
        <v/>
      </c>
      <c r="M42" s="209" t="str">
        <f>'1.  LRAMVA Summary'!M53</f>
        <v/>
      </c>
      <c r="N42" s="209" t="str">
        <f>'1.  LRAMVA Summary'!N53</f>
        <v/>
      </c>
      <c r="O42" s="209" t="str">
        <f>'1.  LRAMVA Summary'!O53</f>
        <v/>
      </c>
      <c r="P42" s="209" t="str">
        <f>'1.  LRAMVA Summary'!P53</f>
        <v/>
      </c>
      <c r="Q42" s="209" t="str">
        <f>'1.  LRAMVA Summary'!Q53</f>
        <v/>
      </c>
      <c r="R42" s="162"/>
    </row>
    <row r="43" spans="2:18" s="118" customFormat="1" ht="18" customHeight="1">
      <c r="B43" s="503"/>
      <c r="C43" s="504"/>
      <c r="D43" s="505" t="str">
        <f>'1.  LRAMVA Summary'!D54</f>
        <v>kWh</v>
      </c>
      <c r="E43" s="505" t="str">
        <f>'1.  LRAMVA Summary'!E54</f>
        <v>kWh</v>
      </c>
      <c r="F43" s="505" t="str">
        <f>'1.  LRAMVA Summary'!F54</f>
        <v>kW</v>
      </c>
      <c r="G43" s="505" t="str">
        <f>'1.  LRAMVA Summary'!G54</f>
        <v>kWh</v>
      </c>
      <c r="H43" s="505" t="str">
        <f>'1.  LRAMVA Summary'!H54</f>
        <v>kW</v>
      </c>
      <c r="I43" s="505">
        <f>'1.  LRAMVA Summary'!I54</f>
        <v>0</v>
      </c>
      <c r="J43" s="505">
        <f>'1.  LRAMVA Summary'!J54</f>
        <v>0</v>
      </c>
      <c r="K43" s="505">
        <f>'1.  LRAMVA Summary'!K54</f>
        <v>0</v>
      </c>
      <c r="L43" s="505">
        <f>'1.  LRAMVA Summary'!L54</f>
        <v>0</v>
      </c>
      <c r="M43" s="505">
        <f>'1.  LRAMVA Summary'!M54</f>
        <v>0</v>
      </c>
      <c r="N43" s="505">
        <f>'1.  LRAMVA Summary'!N54</f>
        <v>0</v>
      </c>
      <c r="O43" s="505">
        <f>'1.  LRAMVA Summary'!O54</f>
        <v>0</v>
      </c>
      <c r="P43" s="505">
        <f>'1.  LRAMVA Summary'!P54</f>
        <v>0</v>
      </c>
      <c r="Q43" s="506">
        <f>'1.  LRAMVA Summary'!Q54</f>
        <v>0</v>
      </c>
      <c r="R43" s="139"/>
    </row>
    <row r="44" spans="2:18" s="13" customFormat="1" ht="15.75">
      <c r="B44" s="140">
        <v>2011</v>
      </c>
      <c r="C44" s="467"/>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7"/>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7"/>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7"/>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7"/>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7"/>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7"/>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7"/>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7"/>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7"/>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7">
        <v>2021</v>
      </c>
      <c r="D54" s="853">
        <f>D15/3+D30*2/3</f>
        <v>2121489.6666666665</v>
      </c>
      <c r="E54" s="853">
        <f>E15/3+E30*2/3</f>
        <v>747621</v>
      </c>
      <c r="F54" s="853">
        <f>F16*4/12+F31*8/12</f>
        <v>7965.3333333333339</v>
      </c>
      <c r="G54" s="853">
        <f>G15/3+G30*2/3</f>
        <v>12072.666666666666</v>
      </c>
      <c r="H54" s="853">
        <f>H16*4/12+H31*8/12</f>
        <v>49.666666666666664</v>
      </c>
      <c r="I54" s="159">
        <f t="shared" ref="I54:Q54" si="14">IF(ISBLANK($C$54),0,IF($C$54=$D$9,HLOOKUP(I43,I14:I18,5,FALSE),HLOOKUP(I43,I29:I33,5,FALSE)))</f>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7"/>
      <c r="D55" s="159">
        <f>IF(ISBLANK($C$55),0,IF($C$55=$D$9,HLOOKUP(D43,D14:D18,5,FALSE),HLOOKUP(D43,D29:D33,5,FALSE)))</f>
        <v>0</v>
      </c>
      <c r="E55" s="159">
        <f>IF(ISBLANK($C$55),0,IF($C$55=$D$9,HLOOKUP(E43,E14:E18,5,FALSE),HLOOKUP(E43,E29:E33,5,FALSE)))</f>
        <v>0</v>
      </c>
      <c r="F55" s="159">
        <f>IF(ISBLANK($C$55),0,IF($C$55=$D$9,HLOOKUP(F43,F14:F18,5,FALSE),HLOOKUP(F43,F29:F33,5,FALSE)))</f>
        <v>0</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7"/>
      <c r="D56" s="159">
        <f>IF(ISBLANK($C$56),0,IF($C$56=$D$9,HLOOKUP(D43,D14:D18,5,FALSE),HLOOKUP(D43,D29:D33,5,FALSE)))</f>
        <v>0</v>
      </c>
      <c r="E56" s="159">
        <f t="shared" ref="E56:Q56" si="16">IF(ISBLANK($C$56),0,IF($C$56=$D$9,HLOOKUP(E43,E14:E18,5,FALSE),HLOOKUP(E43,E29:E33,5,FALSE)))</f>
        <v>0</v>
      </c>
      <c r="F56" s="159">
        <f t="shared" si="16"/>
        <v>0</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7"/>
      <c r="D57" s="159">
        <f>IF(ISBLANK($C$57),0,IF($C$57=$D$9,HLOOKUP(D43,D14:D18,5,FALSE),HLOOKUP(D43,D29:D33,5,FALSE)))</f>
        <v>0</v>
      </c>
      <c r="E57" s="159">
        <f t="shared" ref="E57:Q57" si="17">IF(ISBLANK($C$57),0,IF($C$57=$D$9,HLOOKUP(E43,E14:E18,5,FALSE),HLOOKUP(E43,E29:E33,5,FALSE)))</f>
        <v>0</v>
      </c>
      <c r="F57" s="159">
        <f t="shared" si="17"/>
        <v>0</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7"/>
      <c r="D58" s="159">
        <f>IF(ISBLANK($C$58),0,IF($C$58=$D$9,HLOOKUP(D43,D14:D18,5,FALSE),HLOOKUP(D43,D29:D33,5,FALSE)))</f>
        <v>0</v>
      </c>
      <c r="E58" s="159">
        <f t="shared" ref="E58:Q58" si="18">IF(ISBLANK($C$58),0,IF($C$58=$D$9,HLOOKUP(E43,E14:E18,5,FALSE),HLOOKUP(E43,E29:E33,5,FALSE)))</f>
        <v>0</v>
      </c>
      <c r="F58" s="159">
        <f t="shared" si="18"/>
        <v>0</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7"/>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7"/>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90" customFormat="1" ht="21" customHeight="1">
      <c r="B61" s="323" t="s">
        <v>1187</v>
      </c>
      <c r="C61" s="412"/>
      <c r="D61" s="413"/>
      <c r="E61" s="413"/>
      <c r="F61" s="413"/>
      <c r="G61" s="413"/>
      <c r="H61" s="413"/>
      <c r="I61" s="413"/>
      <c r="J61" s="413"/>
      <c r="K61" s="413"/>
      <c r="L61" s="413"/>
      <c r="M61" s="413"/>
      <c r="N61" s="413"/>
      <c r="O61" s="413"/>
      <c r="P61" s="413"/>
      <c r="Q61" s="413"/>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33" zoomScale="60" zoomScaleNormal="60" workbookViewId="0">
      <selection activeCell="G141" sqref="G141"/>
    </sheetView>
  </sheetViews>
  <sheetFormatPr defaultColWidth="9" defaultRowHeight="15" outlineLevelRow="1"/>
  <cols>
    <col min="1" max="1" width="6.7109375" style="4" customWidth="1"/>
    <col min="2" max="2" width="36.710937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916" t="s">
        <v>171</v>
      </c>
      <c r="C4" s="68" t="s">
        <v>175</v>
      </c>
      <c r="D4" s="68"/>
      <c r="E4" s="38"/>
    </row>
    <row r="5" spans="1:25" ht="26.25" hidden="1" customHeight="1" outlineLevel="1" thickBot="1">
      <c r="B5" s="916"/>
      <c r="C5" s="69" t="s">
        <v>172</v>
      </c>
      <c r="D5" s="69"/>
      <c r="E5" s="38"/>
    </row>
    <row r="6" spans="1:25" ht="26.25" hidden="1" customHeight="1" outlineLevel="1" thickBot="1">
      <c r="B6" s="916"/>
      <c r="C6" s="919" t="s">
        <v>547</v>
      </c>
      <c r="D6" s="920"/>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16" t="s">
        <v>478</v>
      </c>
      <c r="D8" s="515"/>
      <c r="M8" s="6"/>
      <c r="N8" s="6"/>
      <c r="O8" s="6"/>
      <c r="P8" s="6"/>
      <c r="Q8" s="6"/>
      <c r="R8" s="6"/>
      <c r="S8" s="6"/>
      <c r="T8" s="6"/>
      <c r="U8" s="6"/>
      <c r="V8" s="6"/>
      <c r="W8" s="6"/>
      <c r="X8" s="6"/>
      <c r="Y8" s="6"/>
    </row>
    <row r="9" spans="1:25" ht="19.5" hidden="1" customHeight="1" outlineLevel="1">
      <c r="B9" s="92"/>
      <c r="C9" s="516" t="s">
        <v>524</v>
      </c>
      <c r="D9" s="515"/>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76"/>
    </row>
    <row r="12" spans="1:25" ht="58.5" customHeight="1">
      <c r="B12" s="914" t="s">
        <v>611</v>
      </c>
      <c r="C12" s="914"/>
      <c r="D12" s="914"/>
      <c r="E12" s="914"/>
      <c r="F12" s="914"/>
      <c r="G12" s="914"/>
      <c r="H12" s="914"/>
      <c r="I12" s="914"/>
      <c r="J12" s="914"/>
      <c r="K12" s="914"/>
      <c r="L12" s="914"/>
      <c r="M12" s="914"/>
      <c r="N12" s="914"/>
      <c r="O12" s="914"/>
    </row>
    <row r="13" spans="1:25" ht="15.75" customHeight="1">
      <c r="A13" s="6"/>
      <c r="C13" s="5"/>
      <c r="P13" s="7"/>
      <c r="Q13" s="6"/>
      <c r="R13" s="6"/>
      <c r="S13" s="6"/>
      <c r="T13" s="6"/>
      <c r="U13" s="6"/>
      <c r="V13" s="6"/>
      <c r="W13" s="6"/>
      <c r="X13" s="6"/>
      <c r="Y13" s="6"/>
    </row>
    <row r="14" spans="1:25" s="43" customFormat="1" ht="46.5" customHeight="1">
      <c r="A14" s="42"/>
      <c r="B14" s="477"/>
      <c r="C14" s="418" t="s">
        <v>41</v>
      </c>
      <c r="D14" s="419" t="s">
        <v>559</v>
      </c>
      <c r="E14" s="419" t="s">
        <v>560</v>
      </c>
      <c r="F14" s="419" t="s">
        <v>561</v>
      </c>
      <c r="G14" s="419" t="s">
        <v>562</v>
      </c>
      <c r="H14" s="419" t="s">
        <v>563</v>
      </c>
      <c r="I14" s="419" t="s">
        <v>564</v>
      </c>
      <c r="J14" s="419" t="s">
        <v>565</v>
      </c>
      <c r="K14" s="419" t="s">
        <v>566</v>
      </c>
      <c r="L14" s="419" t="s">
        <v>567</v>
      </c>
      <c r="M14" s="419" t="s">
        <v>1145</v>
      </c>
      <c r="N14" s="419" t="s">
        <v>1146</v>
      </c>
      <c r="O14" s="419" t="s">
        <v>1147</v>
      </c>
      <c r="P14" s="419"/>
    </row>
    <row r="15" spans="1:25" s="7" customFormat="1" ht="18.75" customHeight="1">
      <c r="B15" s="420" t="s">
        <v>188</v>
      </c>
      <c r="C15" s="917"/>
      <c r="D15" s="421">
        <v>2010</v>
      </c>
      <c r="E15" s="421">
        <v>2011</v>
      </c>
      <c r="F15" s="421">
        <v>2012</v>
      </c>
      <c r="G15" s="421">
        <v>2013</v>
      </c>
      <c r="H15" s="421">
        <v>2014</v>
      </c>
      <c r="I15" s="421">
        <v>2015</v>
      </c>
      <c r="J15" s="421">
        <v>2016</v>
      </c>
      <c r="K15" s="421">
        <v>2017</v>
      </c>
      <c r="L15" s="421">
        <v>2018</v>
      </c>
      <c r="M15" s="421">
        <v>2019</v>
      </c>
      <c r="N15" s="421">
        <v>2020</v>
      </c>
      <c r="O15" s="422">
        <v>2021</v>
      </c>
      <c r="P15" s="422"/>
    </row>
    <row r="16" spans="1:25" s="87" customFormat="1" ht="18" customHeight="1">
      <c r="B16" s="423" t="s">
        <v>555</v>
      </c>
      <c r="C16" s="912"/>
      <c r="D16" s="679">
        <v>0</v>
      </c>
      <c r="E16" s="679">
        <v>0</v>
      </c>
      <c r="F16" s="679">
        <v>0</v>
      </c>
      <c r="G16" s="679">
        <v>0</v>
      </c>
      <c r="H16" s="679">
        <v>0</v>
      </c>
      <c r="I16" s="679">
        <v>0</v>
      </c>
      <c r="J16" s="679">
        <v>0</v>
      </c>
      <c r="K16" s="679">
        <v>0</v>
      </c>
      <c r="L16" s="679">
        <v>0</v>
      </c>
      <c r="M16" s="679">
        <v>4</v>
      </c>
      <c r="N16" s="679">
        <v>4</v>
      </c>
      <c r="O16" s="680">
        <v>4</v>
      </c>
      <c r="P16" s="680"/>
    </row>
    <row r="17" spans="1:16" s="87" customFormat="1" ht="17.25" customHeight="1">
      <c r="B17" s="424" t="s">
        <v>556</v>
      </c>
      <c r="C17" s="918"/>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P17" si="1">12-L16</f>
        <v>12</v>
      </c>
      <c r="M17" s="88">
        <f t="shared" si="1"/>
        <v>8</v>
      </c>
      <c r="N17" s="88">
        <f t="shared" si="1"/>
        <v>8</v>
      </c>
      <c r="O17" s="89">
        <f t="shared" si="1"/>
        <v>8</v>
      </c>
      <c r="P17" s="89">
        <f t="shared" si="1"/>
        <v>12</v>
      </c>
    </row>
    <row r="18" spans="1:16" s="7" customFormat="1" ht="17.25" customHeight="1">
      <c r="B18" s="425" t="str">
        <f>'1.  LRAMVA Summary'!B30</f>
        <v>Residential</v>
      </c>
      <c r="C18" s="911" t="str">
        <f>'2. LRAMVA Threshold'!D43</f>
        <v>kWh</v>
      </c>
      <c r="D18" s="35"/>
      <c r="E18" s="35"/>
      <c r="F18" s="35"/>
      <c r="G18" s="35"/>
      <c r="H18" s="35"/>
      <c r="I18" s="35"/>
      <c r="J18" s="35"/>
      <c r="K18" s="35"/>
      <c r="L18" s="35"/>
      <c r="M18" s="35"/>
      <c r="N18" s="35"/>
      <c r="O18" s="57"/>
      <c r="P18" s="57"/>
    </row>
    <row r="19" spans="1:16" s="7" customFormat="1" ht="15" customHeight="1" outlineLevel="1">
      <c r="B19" s="469" t="s">
        <v>507</v>
      </c>
      <c r="C19" s="912"/>
      <c r="D19" s="35"/>
      <c r="E19" s="35"/>
      <c r="F19" s="35"/>
      <c r="G19" s="35"/>
      <c r="H19" s="35"/>
      <c r="I19" s="35"/>
      <c r="J19" s="35"/>
      <c r="K19" s="35"/>
      <c r="L19" s="35"/>
      <c r="M19" s="35"/>
      <c r="N19" s="35"/>
      <c r="O19" s="57"/>
      <c r="P19" s="57"/>
    </row>
    <row r="20" spans="1:16" s="7" customFormat="1" ht="15" customHeight="1" outlineLevel="1">
      <c r="B20" s="469" t="s">
        <v>508</v>
      </c>
      <c r="C20" s="912"/>
      <c r="D20" s="35"/>
      <c r="E20" s="35"/>
      <c r="F20" s="35"/>
      <c r="G20" s="35"/>
      <c r="H20" s="35"/>
      <c r="I20" s="35"/>
      <c r="J20" s="35"/>
      <c r="K20" s="35"/>
      <c r="L20" s="35"/>
      <c r="M20" s="35"/>
      <c r="N20" s="35"/>
      <c r="O20" s="57"/>
      <c r="P20" s="57"/>
    </row>
    <row r="21" spans="1:16" s="7" customFormat="1" ht="15" customHeight="1" outlineLevel="1">
      <c r="B21" s="469" t="s">
        <v>486</v>
      </c>
      <c r="C21" s="912"/>
      <c r="D21" s="35"/>
      <c r="E21" s="35"/>
      <c r="F21" s="35"/>
      <c r="G21" s="35"/>
      <c r="H21" s="35"/>
      <c r="I21" s="35"/>
      <c r="J21" s="35"/>
      <c r="K21" s="35"/>
      <c r="L21" s="35"/>
      <c r="M21" s="35"/>
      <c r="N21" s="35"/>
      <c r="O21" s="57"/>
      <c r="P21" s="57"/>
    </row>
    <row r="22" spans="1:16" s="7" customFormat="1" ht="14.25" customHeight="1">
      <c r="B22" s="469" t="s">
        <v>509</v>
      </c>
      <c r="C22" s="913"/>
      <c r="D22" s="54">
        <f>SUM(D18:D21)</f>
        <v>0</v>
      </c>
      <c r="E22" s="54">
        <f t="shared" ref="E22:P22" si="2">SUM(E18:E21)</f>
        <v>0</v>
      </c>
      <c r="F22" s="54">
        <f t="shared" si="2"/>
        <v>0</v>
      </c>
      <c r="G22" s="54">
        <f t="shared" si="2"/>
        <v>0</v>
      </c>
      <c r="H22" s="54">
        <f t="shared" si="2"/>
        <v>0</v>
      </c>
      <c r="I22" s="54">
        <f t="shared" si="2"/>
        <v>0</v>
      </c>
      <c r="J22" s="54">
        <f t="shared" si="2"/>
        <v>0</v>
      </c>
      <c r="K22" s="54">
        <f t="shared" si="2"/>
        <v>0</v>
      </c>
      <c r="L22" s="54">
        <f t="shared" si="2"/>
        <v>0</v>
      </c>
      <c r="M22" s="54">
        <f t="shared" si="2"/>
        <v>0</v>
      </c>
      <c r="N22" s="54">
        <f t="shared" si="2"/>
        <v>0</v>
      </c>
      <c r="O22" s="54">
        <f t="shared" si="2"/>
        <v>0</v>
      </c>
      <c r="P22" s="54">
        <f t="shared" si="2"/>
        <v>0</v>
      </c>
    </row>
    <row r="23" spans="1:16" s="52" customFormat="1">
      <c r="A23" s="51"/>
      <c r="B23" s="435" t="s">
        <v>510</v>
      </c>
      <c r="C23" s="427"/>
      <c r="D23" s="428"/>
      <c r="E23" s="429">
        <f>ROUND(SUM(D22*E16+E22*E17)/12,4)</f>
        <v>0</v>
      </c>
      <c r="F23" s="429">
        <f t="shared" ref="F23:P23" si="3">ROUND(SUM(E22*F16+F22*F17)/12,4)</f>
        <v>0</v>
      </c>
      <c r="G23" s="429">
        <f t="shared" si="3"/>
        <v>0</v>
      </c>
      <c r="H23" s="429">
        <f t="shared" si="3"/>
        <v>0</v>
      </c>
      <c r="I23" s="429">
        <f t="shared" si="3"/>
        <v>0</v>
      </c>
      <c r="J23" s="429">
        <f t="shared" si="3"/>
        <v>0</v>
      </c>
      <c r="K23" s="429">
        <f t="shared" si="3"/>
        <v>0</v>
      </c>
      <c r="L23" s="429">
        <f t="shared" si="3"/>
        <v>0</v>
      </c>
      <c r="M23" s="429">
        <f t="shared" si="3"/>
        <v>0</v>
      </c>
      <c r="N23" s="429">
        <f t="shared" si="3"/>
        <v>0</v>
      </c>
      <c r="O23" s="429">
        <f t="shared" si="3"/>
        <v>0</v>
      </c>
      <c r="P23" s="429">
        <f t="shared" si="3"/>
        <v>0</v>
      </c>
    </row>
    <row r="24" spans="1:16" s="52" customFormat="1">
      <c r="A24" s="51"/>
      <c r="B24" s="426"/>
      <c r="C24" s="430"/>
      <c r="D24" s="428"/>
      <c r="E24" s="429"/>
      <c r="F24" s="429"/>
      <c r="G24" s="429"/>
      <c r="H24" s="429"/>
      <c r="I24" s="429"/>
      <c r="J24" s="429"/>
      <c r="K24" s="429"/>
      <c r="L24" s="431"/>
      <c r="M24" s="431"/>
      <c r="N24" s="431"/>
      <c r="O24" s="431"/>
      <c r="P24" s="431"/>
    </row>
    <row r="25" spans="1:16" s="52" customFormat="1" ht="15.75" customHeight="1">
      <c r="A25" s="51"/>
      <c r="B25" s="524" t="str">
        <f>'1.  LRAMVA Summary'!B31</f>
        <v>GS&lt;50 kW</v>
      </c>
      <c r="C25" s="911" t="str">
        <f>'2. LRAMVA Threshold'!E43</f>
        <v>kWh</v>
      </c>
      <c r="D25" s="35"/>
      <c r="E25" s="35"/>
      <c r="F25" s="35"/>
      <c r="G25" s="35"/>
      <c r="H25" s="35"/>
      <c r="I25" s="35"/>
      <c r="J25" s="35"/>
      <c r="K25" s="35"/>
      <c r="L25" s="35"/>
      <c r="M25" s="35">
        <v>1.4200000000000001E-2</v>
      </c>
      <c r="N25" s="35">
        <v>1.4500000000000001E-2</v>
      </c>
      <c r="O25" s="35">
        <v>1.6799999999999999E-2</v>
      </c>
      <c r="P25" s="35"/>
    </row>
    <row r="26" spans="1:16" outlineLevel="1">
      <c r="B26" s="469" t="s">
        <v>507</v>
      </c>
      <c r="C26" s="912"/>
      <c r="D26" s="35"/>
      <c r="E26" s="35"/>
      <c r="F26" s="35"/>
      <c r="G26" s="35"/>
      <c r="H26" s="35"/>
      <c r="I26" s="35"/>
      <c r="J26" s="35"/>
      <c r="K26" s="35"/>
      <c r="L26" s="35"/>
      <c r="M26" s="35"/>
      <c r="N26" s="35"/>
      <c r="O26" s="35"/>
      <c r="P26" s="35"/>
    </row>
    <row r="27" spans="1:16" outlineLevel="1">
      <c r="B27" s="469" t="s">
        <v>508</v>
      </c>
      <c r="C27" s="912"/>
      <c r="D27" s="35"/>
      <c r="E27" s="35"/>
      <c r="F27" s="35"/>
      <c r="G27" s="35"/>
      <c r="H27" s="35"/>
      <c r="I27" s="35"/>
      <c r="J27" s="35"/>
      <c r="K27" s="35"/>
      <c r="L27" s="35"/>
      <c r="M27" s="35"/>
      <c r="N27" s="35"/>
      <c r="O27" s="35"/>
      <c r="P27" s="35"/>
    </row>
    <row r="28" spans="1:16" outlineLevel="1">
      <c r="B28" s="469" t="s">
        <v>486</v>
      </c>
      <c r="C28" s="912"/>
      <c r="D28" s="35"/>
      <c r="E28" s="35"/>
      <c r="F28" s="35"/>
      <c r="G28" s="35"/>
      <c r="H28" s="35"/>
      <c r="I28" s="35"/>
      <c r="J28" s="35"/>
      <c r="K28" s="35"/>
      <c r="L28" s="35"/>
      <c r="M28" s="35"/>
      <c r="N28" s="35"/>
      <c r="O28" s="35"/>
      <c r="P28" s="35"/>
    </row>
    <row r="29" spans="1:16">
      <c r="B29" s="469" t="s">
        <v>509</v>
      </c>
      <c r="C29" s="913"/>
      <c r="D29" s="54">
        <f>SUM(D25:D28)</f>
        <v>0</v>
      </c>
      <c r="E29" s="54">
        <f t="shared" ref="E29:P29" si="4">SUM(E25:E28)</f>
        <v>0</v>
      </c>
      <c r="F29" s="54">
        <f t="shared" si="4"/>
        <v>0</v>
      </c>
      <c r="G29" s="54">
        <f t="shared" si="4"/>
        <v>0</v>
      </c>
      <c r="H29" s="54">
        <f t="shared" si="4"/>
        <v>0</v>
      </c>
      <c r="I29" s="54">
        <f t="shared" si="4"/>
        <v>0</v>
      </c>
      <c r="J29" s="54">
        <f t="shared" si="4"/>
        <v>0</v>
      </c>
      <c r="K29" s="54">
        <f t="shared" si="4"/>
        <v>0</v>
      </c>
      <c r="L29" s="54">
        <f t="shared" si="4"/>
        <v>0</v>
      </c>
      <c r="M29" s="54">
        <f t="shared" si="4"/>
        <v>1.4200000000000001E-2</v>
      </c>
      <c r="N29" s="54">
        <f t="shared" si="4"/>
        <v>1.4500000000000001E-2</v>
      </c>
      <c r="O29" s="54">
        <f t="shared" si="4"/>
        <v>1.6799999999999999E-2</v>
      </c>
      <c r="P29" s="54">
        <f t="shared" si="4"/>
        <v>0</v>
      </c>
    </row>
    <row r="30" spans="1:16">
      <c r="B30" s="435" t="s">
        <v>510</v>
      </c>
      <c r="C30" s="432"/>
      <c r="D30" s="58"/>
      <c r="E30" s="429">
        <f>ROUND(SUM(D29*E16+E29*E17)/12,4)</f>
        <v>0</v>
      </c>
      <c r="F30" s="429">
        <f t="shared" ref="F30:P30" si="5">ROUND(SUM(E29*F16+F29*F17)/12,4)</f>
        <v>0</v>
      </c>
      <c r="G30" s="429">
        <f t="shared" si="5"/>
        <v>0</v>
      </c>
      <c r="H30" s="429">
        <f t="shared" si="5"/>
        <v>0</v>
      </c>
      <c r="I30" s="429">
        <f t="shared" si="5"/>
        <v>0</v>
      </c>
      <c r="J30" s="429">
        <f t="shared" si="5"/>
        <v>0</v>
      </c>
      <c r="K30" s="429">
        <f t="shared" si="5"/>
        <v>0</v>
      </c>
      <c r="L30" s="429">
        <f t="shared" si="5"/>
        <v>0</v>
      </c>
      <c r="M30" s="429">
        <f t="shared" si="5"/>
        <v>9.4999999999999998E-3</v>
      </c>
      <c r="N30" s="429">
        <f t="shared" si="5"/>
        <v>1.44E-2</v>
      </c>
      <c r="O30" s="429">
        <f t="shared" si="5"/>
        <v>1.6E-2</v>
      </c>
      <c r="P30" s="429">
        <f t="shared" si="5"/>
        <v>0</v>
      </c>
    </row>
    <row r="31" spans="1:16">
      <c r="B31" s="426"/>
      <c r="C31" s="433"/>
      <c r="D31" s="434"/>
      <c r="E31" s="434"/>
      <c r="F31" s="434"/>
      <c r="G31" s="434"/>
      <c r="H31" s="434"/>
      <c r="I31" s="434"/>
      <c r="J31" s="434"/>
      <c r="K31" s="434"/>
      <c r="L31" s="434"/>
      <c r="M31" s="434"/>
      <c r="N31" s="431"/>
      <c r="O31" s="431"/>
      <c r="P31" s="431"/>
    </row>
    <row r="32" spans="1:16" s="53" customFormat="1">
      <c r="B32" s="524" t="str">
        <f>'1.  LRAMVA Summary'!B32</f>
        <v>GS&gt;50 kW</v>
      </c>
      <c r="C32" s="911" t="str">
        <f>'2. LRAMVA Threshold'!F43</f>
        <v>kW</v>
      </c>
      <c r="D32" s="35"/>
      <c r="E32" s="35"/>
      <c r="F32" s="35"/>
      <c r="G32" s="35"/>
      <c r="H32" s="35"/>
      <c r="I32" s="35"/>
      <c r="J32" s="35"/>
      <c r="K32" s="35"/>
      <c r="L32" s="35"/>
      <c r="M32" s="35">
        <v>3.0663999999999998</v>
      </c>
      <c r="N32" s="35">
        <v>3.1231</v>
      </c>
      <c r="O32" s="35">
        <v>3.3327</v>
      </c>
      <c r="P32" s="35"/>
    </row>
    <row r="33" spans="1:16" outlineLevel="1">
      <c r="B33" s="469" t="s">
        <v>507</v>
      </c>
      <c r="C33" s="912"/>
      <c r="D33" s="35"/>
      <c r="E33" s="35"/>
      <c r="F33" s="35"/>
      <c r="G33" s="35"/>
      <c r="H33" s="35"/>
      <c r="I33" s="35"/>
      <c r="J33" s="35"/>
      <c r="K33" s="35"/>
      <c r="L33" s="35"/>
      <c r="M33" s="35"/>
      <c r="N33" s="35"/>
      <c r="O33" s="35"/>
      <c r="P33" s="35"/>
    </row>
    <row r="34" spans="1:16" outlineLevel="1">
      <c r="B34" s="469" t="s">
        <v>508</v>
      </c>
      <c r="C34" s="912"/>
      <c r="D34" s="35"/>
      <c r="E34" s="35"/>
      <c r="F34" s="35"/>
      <c r="G34" s="35"/>
      <c r="H34" s="35"/>
      <c r="I34" s="35"/>
      <c r="J34" s="35"/>
      <c r="K34" s="35"/>
      <c r="L34" s="35"/>
      <c r="M34" s="35"/>
      <c r="N34" s="35"/>
      <c r="O34" s="35"/>
      <c r="P34" s="35"/>
    </row>
    <row r="35" spans="1:16" outlineLevel="1">
      <c r="B35" s="469" t="s">
        <v>486</v>
      </c>
      <c r="C35" s="912"/>
      <c r="D35" s="35"/>
      <c r="E35" s="35"/>
      <c r="F35" s="35"/>
      <c r="G35" s="35"/>
      <c r="H35" s="35"/>
      <c r="I35" s="35"/>
      <c r="J35" s="35"/>
      <c r="K35" s="35"/>
      <c r="L35" s="35"/>
      <c r="M35" s="35"/>
      <c r="N35" s="35"/>
      <c r="O35" s="35"/>
      <c r="P35" s="35"/>
    </row>
    <row r="36" spans="1:16">
      <c r="B36" s="469" t="s">
        <v>509</v>
      </c>
      <c r="C36" s="913"/>
      <c r="D36" s="54">
        <f>SUM(D32:D35)</f>
        <v>0</v>
      </c>
      <c r="E36" s="54">
        <f>SUM(E32:E35)</f>
        <v>0</v>
      </c>
      <c r="F36" s="54">
        <f t="shared" ref="F36:L36" si="6">SUM(F32:F35)</f>
        <v>0</v>
      </c>
      <c r="G36" s="54">
        <f t="shared" si="6"/>
        <v>0</v>
      </c>
      <c r="H36" s="54">
        <f t="shared" si="6"/>
        <v>0</v>
      </c>
      <c r="I36" s="54">
        <f t="shared" si="6"/>
        <v>0</v>
      </c>
      <c r="J36" s="54">
        <f t="shared" si="6"/>
        <v>0</v>
      </c>
      <c r="K36" s="54">
        <f t="shared" si="6"/>
        <v>0</v>
      </c>
      <c r="L36" s="54">
        <f t="shared" si="6"/>
        <v>0</v>
      </c>
      <c r="M36" s="54">
        <f t="shared" ref="M36" si="7">SUM(M32:M35)</f>
        <v>3.0663999999999998</v>
      </c>
      <c r="N36" s="54">
        <f>SUM(N32:N35)</f>
        <v>3.1231</v>
      </c>
      <c r="O36" s="54">
        <f>SUM(O32:O35)</f>
        <v>3.3327</v>
      </c>
      <c r="P36" s="54">
        <f>SUM(P32:P35)</f>
        <v>0</v>
      </c>
    </row>
    <row r="37" spans="1:16">
      <c r="B37" s="435" t="s">
        <v>510</v>
      </c>
      <c r="C37" s="432"/>
      <c r="D37" s="58"/>
      <c r="E37" s="429">
        <f t="shared" ref="E37:P37" si="8">ROUND(SUM(D36*E16+E36*E17)/12,4)</f>
        <v>0</v>
      </c>
      <c r="F37" s="429">
        <f t="shared" si="8"/>
        <v>0</v>
      </c>
      <c r="G37" s="429">
        <f t="shared" si="8"/>
        <v>0</v>
      </c>
      <c r="H37" s="429">
        <f t="shared" si="8"/>
        <v>0</v>
      </c>
      <c r="I37" s="429">
        <f t="shared" si="8"/>
        <v>0</v>
      </c>
      <c r="J37" s="429">
        <f t="shared" si="8"/>
        <v>0</v>
      </c>
      <c r="K37" s="429">
        <f t="shared" si="8"/>
        <v>0</v>
      </c>
      <c r="L37" s="429">
        <f t="shared" si="8"/>
        <v>0</v>
      </c>
      <c r="M37" s="429">
        <f t="shared" si="8"/>
        <v>2.0442999999999998</v>
      </c>
      <c r="N37" s="429">
        <f t="shared" si="8"/>
        <v>3.1042000000000001</v>
      </c>
      <c r="O37" s="429">
        <f t="shared" si="8"/>
        <v>3.2627999999999999</v>
      </c>
      <c r="P37" s="429">
        <f t="shared" si="8"/>
        <v>0</v>
      </c>
    </row>
    <row r="38" spans="1:16" s="3" customFormat="1" ht="15.75" customHeight="1">
      <c r="B38" s="435"/>
      <c r="C38" s="432"/>
      <c r="D38" s="58"/>
      <c r="E38" s="58"/>
      <c r="F38" s="58"/>
      <c r="G38" s="58"/>
      <c r="H38" s="58"/>
      <c r="I38" s="58"/>
      <c r="J38" s="58"/>
      <c r="K38" s="58"/>
      <c r="L38" s="431"/>
      <c r="M38" s="431"/>
      <c r="N38" s="431"/>
      <c r="O38" s="431"/>
      <c r="P38" s="431"/>
    </row>
    <row r="39" spans="1:16" s="53" customFormat="1">
      <c r="A39" s="51"/>
      <c r="B39" s="524" t="str">
        <f>'1.  LRAMVA Summary'!B33</f>
        <v>Unmetered Scattered Load</v>
      </c>
      <c r="C39" s="911" t="str">
        <f>'2. LRAMVA Threshold'!G43</f>
        <v>kWh</v>
      </c>
      <c r="D39" s="35"/>
      <c r="E39" s="35"/>
      <c r="F39" s="35"/>
      <c r="G39" s="35"/>
      <c r="H39" s="35"/>
      <c r="I39" s="35"/>
      <c r="J39" s="35"/>
      <c r="K39" s="35"/>
      <c r="L39" s="35"/>
      <c r="M39" s="35">
        <v>1.66E-2</v>
      </c>
      <c r="N39" s="35">
        <v>1.6899999999999998E-2</v>
      </c>
      <c r="O39" s="35">
        <v>1.6299999999999999E-2</v>
      </c>
      <c r="P39" s="35"/>
    </row>
    <row r="40" spans="1:16" outlineLevel="1">
      <c r="B40" s="469" t="s">
        <v>507</v>
      </c>
      <c r="C40" s="912"/>
      <c r="D40" s="35"/>
      <c r="E40" s="35"/>
      <c r="F40" s="35"/>
      <c r="G40" s="35"/>
      <c r="H40" s="35"/>
      <c r="I40" s="35"/>
      <c r="J40" s="35"/>
      <c r="K40" s="35"/>
      <c r="L40" s="35"/>
      <c r="M40" s="35"/>
      <c r="N40" s="35"/>
      <c r="O40" s="35"/>
      <c r="P40" s="35"/>
    </row>
    <row r="41" spans="1:16" outlineLevel="1">
      <c r="B41" s="469" t="s">
        <v>508</v>
      </c>
      <c r="C41" s="912"/>
      <c r="D41" s="35"/>
      <c r="E41" s="35"/>
      <c r="F41" s="35"/>
      <c r="G41" s="35"/>
      <c r="H41" s="35"/>
      <c r="I41" s="35"/>
      <c r="J41" s="35"/>
      <c r="K41" s="35"/>
      <c r="L41" s="35"/>
      <c r="M41" s="35"/>
      <c r="N41" s="35"/>
      <c r="O41" s="35"/>
      <c r="P41" s="35"/>
    </row>
    <row r="42" spans="1:16" outlineLevel="1">
      <c r="B42" s="469" t="s">
        <v>486</v>
      </c>
      <c r="C42" s="912"/>
      <c r="D42" s="35"/>
      <c r="E42" s="35"/>
      <c r="F42" s="35"/>
      <c r="G42" s="35"/>
      <c r="H42" s="35"/>
      <c r="I42" s="35"/>
      <c r="J42" s="35"/>
      <c r="K42" s="35"/>
      <c r="L42" s="35"/>
      <c r="M42" s="35"/>
      <c r="N42" s="35"/>
      <c r="O42" s="35"/>
      <c r="P42" s="35"/>
    </row>
    <row r="43" spans="1:16">
      <c r="B43" s="469" t="s">
        <v>509</v>
      </c>
      <c r="C43" s="913"/>
      <c r="D43" s="54">
        <f>SUM(D39:D42)</f>
        <v>0</v>
      </c>
      <c r="E43" s="54">
        <f t="shared" ref="E43:P43" si="9">SUM(E39:E42)</f>
        <v>0</v>
      </c>
      <c r="F43" s="54">
        <f t="shared" si="9"/>
        <v>0</v>
      </c>
      <c r="G43" s="54">
        <f t="shared" si="9"/>
        <v>0</v>
      </c>
      <c r="H43" s="54">
        <f t="shared" si="9"/>
        <v>0</v>
      </c>
      <c r="I43" s="54">
        <f t="shared" si="9"/>
        <v>0</v>
      </c>
      <c r="J43" s="54">
        <f t="shared" si="9"/>
        <v>0</v>
      </c>
      <c r="K43" s="54">
        <f t="shared" si="9"/>
        <v>0</v>
      </c>
      <c r="L43" s="54">
        <f t="shared" si="9"/>
        <v>0</v>
      </c>
      <c r="M43" s="54">
        <f t="shared" si="9"/>
        <v>1.66E-2</v>
      </c>
      <c r="N43" s="54">
        <f t="shared" si="9"/>
        <v>1.6899999999999998E-2</v>
      </c>
      <c r="O43" s="54">
        <f t="shared" si="9"/>
        <v>1.6299999999999999E-2</v>
      </c>
      <c r="P43" s="54">
        <f t="shared" si="9"/>
        <v>0</v>
      </c>
    </row>
    <row r="44" spans="1:16">
      <c r="B44" s="435" t="s">
        <v>510</v>
      </c>
      <c r="C44" s="432"/>
      <c r="D44" s="58"/>
      <c r="E44" s="429">
        <f t="shared" ref="E44:P44" si="10">ROUND(SUM(D43*E16+E43*E17)/12,4)</f>
        <v>0</v>
      </c>
      <c r="F44" s="429">
        <f t="shared" si="10"/>
        <v>0</v>
      </c>
      <c r="G44" s="429">
        <f t="shared" si="10"/>
        <v>0</v>
      </c>
      <c r="H44" s="429">
        <f t="shared" si="10"/>
        <v>0</v>
      </c>
      <c r="I44" s="429">
        <f t="shared" si="10"/>
        <v>0</v>
      </c>
      <c r="J44" s="429">
        <f t="shared" si="10"/>
        <v>0</v>
      </c>
      <c r="K44" s="429">
        <f t="shared" si="10"/>
        <v>0</v>
      </c>
      <c r="L44" s="429">
        <f t="shared" si="10"/>
        <v>0</v>
      </c>
      <c r="M44" s="429">
        <f t="shared" si="10"/>
        <v>1.11E-2</v>
      </c>
      <c r="N44" s="429">
        <f t="shared" si="10"/>
        <v>1.6799999999999999E-2</v>
      </c>
      <c r="O44" s="429">
        <f t="shared" si="10"/>
        <v>1.6500000000000001E-2</v>
      </c>
      <c r="P44" s="429">
        <f t="shared" si="10"/>
        <v>0</v>
      </c>
    </row>
    <row r="45" spans="1:16" s="3" customFormat="1" ht="14.25">
      <c r="A45" s="4"/>
      <c r="B45" s="435"/>
      <c r="C45" s="432"/>
      <c r="D45" s="58"/>
      <c r="E45" s="58"/>
      <c r="F45" s="58"/>
      <c r="G45" s="58"/>
      <c r="H45" s="58"/>
      <c r="I45" s="58"/>
      <c r="J45" s="58"/>
      <c r="K45" s="58"/>
      <c r="L45" s="431"/>
      <c r="M45" s="431"/>
      <c r="N45" s="431"/>
      <c r="O45" s="431"/>
      <c r="P45" s="431"/>
    </row>
    <row r="46" spans="1:16" s="53" customFormat="1">
      <c r="A46" s="51"/>
      <c r="B46" s="524" t="str">
        <f>'1.  LRAMVA Summary'!B34</f>
        <v>Streetlighting</v>
      </c>
      <c r="C46" s="911" t="str">
        <f>'2. LRAMVA Threshold'!H43</f>
        <v>kW</v>
      </c>
      <c r="D46" s="35"/>
      <c r="E46" s="35"/>
      <c r="F46" s="35"/>
      <c r="G46" s="35"/>
      <c r="H46" s="35"/>
      <c r="I46" s="35"/>
      <c r="J46" s="35"/>
      <c r="K46" s="35"/>
      <c r="L46" s="35"/>
      <c r="M46" s="35">
        <v>4.6182999999999996</v>
      </c>
      <c r="N46" s="35">
        <v>4.7037000000000004</v>
      </c>
      <c r="O46" s="35">
        <v>4.0389999999999997</v>
      </c>
      <c r="P46" s="35"/>
    </row>
    <row r="47" spans="1:16" outlineLevel="1">
      <c r="B47" s="469" t="s">
        <v>507</v>
      </c>
      <c r="C47" s="912"/>
      <c r="D47" s="35"/>
      <c r="E47" s="35"/>
      <c r="F47" s="35"/>
      <c r="G47" s="35"/>
      <c r="H47" s="35"/>
      <c r="I47" s="35"/>
      <c r="J47" s="35"/>
      <c r="K47" s="35"/>
      <c r="L47" s="35"/>
      <c r="M47" s="35"/>
      <c r="N47" s="35"/>
      <c r="O47" s="35"/>
      <c r="P47" s="35"/>
    </row>
    <row r="48" spans="1:16" outlineLevel="1">
      <c r="B48" s="469" t="s">
        <v>508</v>
      </c>
      <c r="C48" s="912"/>
      <c r="D48" s="35"/>
      <c r="E48" s="35"/>
      <c r="F48" s="35"/>
      <c r="G48" s="35"/>
      <c r="H48" s="35"/>
      <c r="I48" s="35"/>
      <c r="J48" s="35"/>
      <c r="K48" s="35"/>
      <c r="L48" s="35"/>
      <c r="M48" s="35"/>
      <c r="N48" s="35"/>
      <c r="O48" s="35"/>
      <c r="P48" s="35"/>
    </row>
    <row r="49" spans="1:16" outlineLevel="1">
      <c r="B49" s="469" t="s">
        <v>486</v>
      </c>
      <c r="C49" s="912"/>
      <c r="D49" s="35"/>
      <c r="E49" s="35"/>
      <c r="F49" s="35"/>
      <c r="G49" s="35"/>
      <c r="H49" s="35"/>
      <c r="I49" s="35"/>
      <c r="J49" s="35"/>
      <c r="K49" s="35"/>
      <c r="L49" s="35"/>
      <c r="M49" s="35"/>
      <c r="N49" s="35"/>
      <c r="O49" s="35"/>
      <c r="P49" s="35"/>
    </row>
    <row r="50" spans="1:16">
      <c r="B50" s="469" t="s">
        <v>509</v>
      </c>
      <c r="C50" s="913"/>
      <c r="D50" s="54">
        <f>SUM(D46:D49)</f>
        <v>0</v>
      </c>
      <c r="E50" s="54">
        <f t="shared" ref="E50:P50" si="11">SUM(E46:E49)</f>
        <v>0</v>
      </c>
      <c r="F50" s="54">
        <f t="shared" si="11"/>
        <v>0</v>
      </c>
      <c r="G50" s="54">
        <f t="shared" si="11"/>
        <v>0</v>
      </c>
      <c r="H50" s="54">
        <f t="shared" si="11"/>
        <v>0</v>
      </c>
      <c r="I50" s="54">
        <f t="shared" si="11"/>
        <v>0</v>
      </c>
      <c r="J50" s="54">
        <f t="shared" si="11"/>
        <v>0</v>
      </c>
      <c r="K50" s="54">
        <f t="shared" si="11"/>
        <v>0</v>
      </c>
      <c r="L50" s="54">
        <f t="shared" si="11"/>
        <v>0</v>
      </c>
      <c r="M50" s="54">
        <f t="shared" si="11"/>
        <v>4.6182999999999996</v>
      </c>
      <c r="N50" s="54">
        <f t="shared" si="11"/>
        <v>4.7037000000000004</v>
      </c>
      <c r="O50" s="54">
        <f t="shared" si="11"/>
        <v>4.0389999999999997</v>
      </c>
      <c r="P50" s="54">
        <f t="shared" si="11"/>
        <v>0</v>
      </c>
    </row>
    <row r="51" spans="1:16">
      <c r="B51" s="435" t="s">
        <v>510</v>
      </c>
      <c r="C51" s="432"/>
      <c r="D51" s="58"/>
      <c r="E51" s="429">
        <f t="shared" ref="E51:P51" si="12">ROUND(SUM(D50*E16+E50*E17)/12,4)</f>
        <v>0</v>
      </c>
      <c r="F51" s="429">
        <f t="shared" si="12"/>
        <v>0</v>
      </c>
      <c r="G51" s="429">
        <f t="shared" si="12"/>
        <v>0</v>
      </c>
      <c r="H51" s="429">
        <f t="shared" si="12"/>
        <v>0</v>
      </c>
      <c r="I51" s="429">
        <f t="shared" si="12"/>
        <v>0</v>
      </c>
      <c r="J51" s="429">
        <f t="shared" si="12"/>
        <v>0</v>
      </c>
      <c r="K51" s="429">
        <f t="shared" si="12"/>
        <v>0</v>
      </c>
      <c r="L51" s="429">
        <f t="shared" si="12"/>
        <v>0</v>
      </c>
      <c r="M51" s="429">
        <f t="shared" si="12"/>
        <v>3.0789</v>
      </c>
      <c r="N51" s="429">
        <f t="shared" si="12"/>
        <v>4.6752000000000002</v>
      </c>
      <c r="O51" s="429">
        <f t="shared" si="12"/>
        <v>4.2606000000000002</v>
      </c>
      <c r="P51" s="429">
        <f t="shared" si="12"/>
        <v>0</v>
      </c>
    </row>
    <row r="52" spans="1:16" s="3" customFormat="1" ht="14.25">
      <c r="A52" s="4"/>
      <c r="B52" s="435"/>
      <c r="C52" s="432"/>
      <c r="D52" s="58"/>
      <c r="E52" s="58"/>
      <c r="F52" s="58"/>
      <c r="G52" s="58"/>
      <c r="H52" s="58"/>
      <c r="I52" s="58"/>
      <c r="J52" s="58"/>
      <c r="K52" s="58"/>
      <c r="L52" s="436"/>
      <c r="M52" s="436"/>
      <c r="N52" s="436"/>
      <c r="O52" s="436"/>
      <c r="P52" s="436"/>
    </row>
    <row r="53" spans="1:16" s="53" customFormat="1" hidden="1">
      <c r="A53" s="51"/>
      <c r="B53" s="524">
        <f>'1.  LRAMVA Summary'!B35</f>
        <v>0</v>
      </c>
      <c r="C53" s="911">
        <f>'2. LRAMVA Threshold'!I43</f>
        <v>0</v>
      </c>
      <c r="D53" s="35"/>
      <c r="E53" s="35"/>
      <c r="F53" s="35"/>
      <c r="G53" s="35"/>
      <c r="H53" s="35"/>
      <c r="I53" s="35"/>
      <c r="J53" s="35"/>
      <c r="K53" s="35"/>
      <c r="L53" s="35"/>
      <c r="M53" s="35"/>
      <c r="N53" s="35"/>
      <c r="O53" s="35"/>
      <c r="P53" s="35"/>
    </row>
    <row r="54" spans="1:16" hidden="1" outlineLevel="1">
      <c r="B54" s="469" t="s">
        <v>507</v>
      </c>
      <c r="C54" s="912"/>
      <c r="D54" s="35"/>
      <c r="E54" s="35"/>
      <c r="F54" s="35"/>
      <c r="G54" s="35"/>
      <c r="H54" s="35"/>
      <c r="I54" s="35"/>
      <c r="J54" s="35"/>
      <c r="K54" s="35"/>
      <c r="L54" s="35"/>
      <c r="M54" s="35"/>
      <c r="N54" s="35"/>
      <c r="O54" s="35"/>
      <c r="P54" s="35"/>
    </row>
    <row r="55" spans="1:16" hidden="1" outlineLevel="1">
      <c r="B55" s="469" t="s">
        <v>508</v>
      </c>
      <c r="C55" s="912"/>
      <c r="D55" s="35"/>
      <c r="E55" s="35"/>
      <c r="F55" s="35"/>
      <c r="G55" s="35"/>
      <c r="H55" s="35"/>
      <c r="I55" s="35"/>
      <c r="J55" s="35"/>
      <c r="K55" s="35"/>
      <c r="L55" s="35"/>
      <c r="M55" s="35"/>
      <c r="N55" s="35"/>
      <c r="O55" s="35"/>
      <c r="P55" s="35"/>
    </row>
    <row r="56" spans="1:16" hidden="1" outlineLevel="1">
      <c r="B56" s="469" t="s">
        <v>486</v>
      </c>
      <c r="C56" s="912"/>
      <c r="D56" s="35"/>
      <c r="E56" s="35"/>
      <c r="F56" s="35"/>
      <c r="G56" s="35"/>
      <c r="H56" s="35"/>
      <c r="I56" s="35"/>
      <c r="J56" s="35"/>
      <c r="K56" s="35"/>
      <c r="L56" s="35"/>
      <c r="M56" s="35"/>
      <c r="N56" s="35"/>
      <c r="O56" s="35"/>
      <c r="P56" s="35"/>
    </row>
    <row r="57" spans="1:16" hidden="1" collapsed="1">
      <c r="B57" s="469" t="s">
        <v>509</v>
      </c>
      <c r="C57" s="913"/>
      <c r="D57" s="54">
        <f>SUM(D53:D56)</f>
        <v>0</v>
      </c>
      <c r="E57" s="54">
        <f t="shared" ref="E57:N57" si="13">SUM(E53:E56)</f>
        <v>0</v>
      </c>
      <c r="F57" s="54">
        <f t="shared" si="13"/>
        <v>0</v>
      </c>
      <c r="G57" s="54">
        <f t="shared" si="13"/>
        <v>0</v>
      </c>
      <c r="H57" s="54">
        <f t="shared" si="13"/>
        <v>0</v>
      </c>
      <c r="I57" s="54">
        <f t="shared" si="13"/>
        <v>0</v>
      </c>
      <c r="J57" s="54">
        <f t="shared" si="13"/>
        <v>0</v>
      </c>
      <c r="K57" s="54">
        <f t="shared" si="13"/>
        <v>0</v>
      </c>
      <c r="L57" s="54">
        <f t="shared" si="13"/>
        <v>0</v>
      </c>
      <c r="M57" s="54">
        <f t="shared" si="13"/>
        <v>0</v>
      </c>
      <c r="N57" s="54">
        <f t="shared" si="13"/>
        <v>0</v>
      </c>
      <c r="O57" s="54">
        <f t="shared" ref="O57:P57" si="14">SUM(O53:O56)</f>
        <v>0</v>
      </c>
      <c r="P57" s="54">
        <f t="shared" si="14"/>
        <v>0</v>
      </c>
    </row>
    <row r="58" spans="1:16" hidden="1">
      <c r="B58" s="435" t="s">
        <v>510</v>
      </c>
      <c r="C58" s="432"/>
      <c r="D58" s="58"/>
      <c r="E58" s="429">
        <f t="shared" ref="E58:M58" si="15">ROUND(SUM(D57*E16+E57*E17)/12,4)</f>
        <v>0</v>
      </c>
      <c r="F58" s="429">
        <f t="shared" si="15"/>
        <v>0</v>
      </c>
      <c r="G58" s="429">
        <f t="shared" si="15"/>
        <v>0</v>
      </c>
      <c r="H58" s="429">
        <f t="shared" si="15"/>
        <v>0</v>
      </c>
      <c r="I58" s="429">
        <f t="shared" si="15"/>
        <v>0</v>
      </c>
      <c r="J58" s="429">
        <f t="shared" si="15"/>
        <v>0</v>
      </c>
      <c r="K58" s="429">
        <f t="shared" si="15"/>
        <v>0</v>
      </c>
      <c r="L58" s="429">
        <f t="shared" si="15"/>
        <v>0</v>
      </c>
      <c r="M58" s="429">
        <f t="shared" si="15"/>
        <v>0</v>
      </c>
      <c r="N58" s="429">
        <f>ROUND(SUM(M57*N16+N57*N17)/12,4)</f>
        <v>0</v>
      </c>
      <c r="O58" s="429">
        <f t="shared" ref="O58:P58" si="16">ROUND(SUM(N57*O16+O57*O17)/12,4)</f>
        <v>0</v>
      </c>
      <c r="P58" s="429">
        <f t="shared" si="16"/>
        <v>0</v>
      </c>
    </row>
    <row r="59" spans="1:16" s="3" customFormat="1" ht="14.25" hidden="1">
      <c r="A59" s="4"/>
      <c r="B59" s="435"/>
      <c r="C59" s="432"/>
      <c r="D59" s="58"/>
      <c r="E59" s="58"/>
      <c r="F59" s="58"/>
      <c r="G59" s="58"/>
      <c r="H59" s="58"/>
      <c r="I59" s="58"/>
      <c r="J59" s="58"/>
      <c r="K59" s="58"/>
      <c r="L59" s="436"/>
      <c r="M59" s="436"/>
      <c r="N59" s="436"/>
      <c r="O59" s="436"/>
      <c r="P59" s="436"/>
    </row>
    <row r="60" spans="1:16" s="53" customFormat="1" hidden="1">
      <c r="A60" s="51"/>
      <c r="B60" s="524">
        <f>'1.  LRAMVA Summary'!B36</f>
        <v>0</v>
      </c>
      <c r="C60" s="911">
        <f>'2. LRAMVA Threshold'!J43</f>
        <v>0</v>
      </c>
      <c r="D60" s="35"/>
      <c r="E60" s="35"/>
      <c r="F60" s="35"/>
      <c r="G60" s="35"/>
      <c r="H60" s="35"/>
      <c r="I60" s="35"/>
      <c r="J60" s="35"/>
      <c r="K60" s="35"/>
      <c r="L60" s="35"/>
      <c r="M60" s="35"/>
      <c r="N60" s="35"/>
      <c r="O60" s="35"/>
      <c r="P60" s="35"/>
    </row>
    <row r="61" spans="1:16" hidden="1" outlineLevel="1">
      <c r="B61" s="469" t="s">
        <v>507</v>
      </c>
      <c r="C61" s="912"/>
      <c r="D61" s="35"/>
      <c r="E61" s="35"/>
      <c r="F61" s="35"/>
      <c r="G61" s="35"/>
      <c r="H61" s="35"/>
      <c r="I61" s="35"/>
      <c r="J61" s="35"/>
      <c r="K61" s="35"/>
      <c r="L61" s="35"/>
      <c r="M61" s="35"/>
      <c r="N61" s="35"/>
      <c r="O61" s="35"/>
      <c r="P61" s="35"/>
    </row>
    <row r="62" spans="1:16" hidden="1" outlineLevel="1">
      <c r="B62" s="469" t="s">
        <v>508</v>
      </c>
      <c r="C62" s="912"/>
      <c r="D62" s="35"/>
      <c r="E62" s="35"/>
      <c r="F62" s="35"/>
      <c r="G62" s="35"/>
      <c r="H62" s="35"/>
      <c r="I62" s="35"/>
      <c r="J62" s="35"/>
      <c r="K62" s="35"/>
      <c r="L62" s="35"/>
      <c r="M62" s="35"/>
      <c r="N62" s="35"/>
      <c r="O62" s="35"/>
      <c r="P62" s="35"/>
    </row>
    <row r="63" spans="1:16" hidden="1" outlineLevel="1">
      <c r="B63" s="469" t="s">
        <v>486</v>
      </c>
      <c r="C63" s="912"/>
      <c r="D63" s="35"/>
      <c r="E63" s="35"/>
      <c r="F63" s="35"/>
      <c r="G63" s="35"/>
      <c r="H63" s="35"/>
      <c r="I63" s="35"/>
      <c r="J63" s="35"/>
      <c r="K63" s="35"/>
      <c r="L63" s="35"/>
      <c r="M63" s="35"/>
      <c r="N63" s="35"/>
      <c r="O63" s="35"/>
      <c r="P63" s="35"/>
    </row>
    <row r="64" spans="1:16" hidden="1" collapsed="1">
      <c r="B64" s="469" t="s">
        <v>509</v>
      </c>
      <c r="C64" s="913"/>
      <c r="D64" s="54">
        <f>SUM(D60:D63)</f>
        <v>0</v>
      </c>
      <c r="E64" s="54">
        <f t="shared" ref="E64:N64" si="17">SUM(E60:E63)</f>
        <v>0</v>
      </c>
      <c r="F64" s="54">
        <f t="shared" si="17"/>
        <v>0</v>
      </c>
      <c r="G64" s="54">
        <f t="shared" si="17"/>
        <v>0</v>
      </c>
      <c r="H64" s="54">
        <f t="shared" si="17"/>
        <v>0</v>
      </c>
      <c r="I64" s="54">
        <f t="shared" si="17"/>
        <v>0</v>
      </c>
      <c r="J64" s="54">
        <f t="shared" si="17"/>
        <v>0</v>
      </c>
      <c r="K64" s="54">
        <f t="shared" si="17"/>
        <v>0</v>
      </c>
      <c r="L64" s="54">
        <f t="shared" si="17"/>
        <v>0</v>
      </c>
      <c r="M64" s="54">
        <f t="shared" si="17"/>
        <v>0</v>
      </c>
      <c r="N64" s="54">
        <f t="shared" si="17"/>
        <v>0</v>
      </c>
      <c r="O64" s="54">
        <f t="shared" ref="O64:P64" si="18">SUM(O60:O63)</f>
        <v>0</v>
      </c>
      <c r="P64" s="54">
        <f t="shared" si="18"/>
        <v>0</v>
      </c>
    </row>
    <row r="65" spans="1:16" hidden="1">
      <c r="B65" s="435" t="s">
        <v>510</v>
      </c>
      <c r="C65" s="432"/>
      <c r="D65" s="58"/>
      <c r="E65" s="429">
        <f t="shared" ref="E65:M65" si="19">ROUND(SUM(D64*E16+E64*E17)/12,4)</f>
        <v>0</v>
      </c>
      <c r="F65" s="429">
        <f t="shared" si="19"/>
        <v>0</v>
      </c>
      <c r="G65" s="429">
        <f t="shared" si="19"/>
        <v>0</v>
      </c>
      <c r="H65" s="429">
        <f t="shared" si="19"/>
        <v>0</v>
      </c>
      <c r="I65" s="429">
        <f>ROUND(SUM(H64*I16+I64*I17)/12,4)</f>
        <v>0</v>
      </c>
      <c r="J65" s="429">
        <f t="shared" si="19"/>
        <v>0</v>
      </c>
      <c r="K65" s="429">
        <f t="shared" si="19"/>
        <v>0</v>
      </c>
      <c r="L65" s="429">
        <f t="shared" si="19"/>
        <v>0</v>
      </c>
      <c r="M65" s="429">
        <f t="shared" si="19"/>
        <v>0</v>
      </c>
      <c r="N65" s="429">
        <f>ROUND(SUM(M64*N16+N64*N17)/12,4)</f>
        <v>0</v>
      </c>
      <c r="O65" s="429">
        <f t="shared" ref="O65:P65" si="20">ROUND(SUM(N64*O16+O64*O17)/12,4)</f>
        <v>0</v>
      </c>
      <c r="P65" s="429">
        <f t="shared" si="20"/>
        <v>0</v>
      </c>
    </row>
    <row r="66" spans="1:16" hidden="1">
      <c r="B66" s="59"/>
      <c r="C66" s="64"/>
      <c r="D66" s="58"/>
      <c r="E66" s="58"/>
      <c r="F66" s="58"/>
      <c r="G66" s="58"/>
      <c r="H66" s="58"/>
      <c r="I66" s="58"/>
      <c r="J66" s="58"/>
      <c r="K66" s="58"/>
      <c r="L66" s="431"/>
      <c r="M66" s="431"/>
      <c r="N66" s="431"/>
      <c r="O66" s="431"/>
      <c r="P66" s="431"/>
    </row>
    <row r="67" spans="1:16" s="53" customFormat="1" hidden="1">
      <c r="A67" s="51"/>
      <c r="B67" s="524">
        <f>'1.  LRAMVA Summary'!B37</f>
        <v>0</v>
      </c>
      <c r="C67" s="911">
        <f>'2. LRAMVA Threshold'!K43</f>
        <v>0</v>
      </c>
      <c r="D67" s="35"/>
      <c r="E67" s="35"/>
      <c r="F67" s="35"/>
      <c r="G67" s="35"/>
      <c r="H67" s="35"/>
      <c r="I67" s="35"/>
      <c r="J67" s="35"/>
      <c r="K67" s="35"/>
      <c r="L67" s="35"/>
      <c r="M67" s="35"/>
      <c r="N67" s="35"/>
      <c r="O67" s="35"/>
      <c r="P67" s="35"/>
    </row>
    <row r="68" spans="1:16" hidden="1" outlineLevel="1">
      <c r="B68" s="469" t="s">
        <v>507</v>
      </c>
      <c r="C68" s="912"/>
      <c r="D68" s="35"/>
      <c r="E68" s="35"/>
      <c r="F68" s="35"/>
      <c r="G68" s="35"/>
      <c r="H68" s="35"/>
      <c r="I68" s="35"/>
      <c r="J68" s="35"/>
      <c r="K68" s="35"/>
      <c r="L68" s="35"/>
      <c r="M68" s="35"/>
      <c r="N68" s="35"/>
      <c r="O68" s="35"/>
      <c r="P68" s="35"/>
    </row>
    <row r="69" spans="1:16" hidden="1" outlineLevel="1">
      <c r="B69" s="469" t="s">
        <v>508</v>
      </c>
      <c r="C69" s="912"/>
      <c r="D69" s="35"/>
      <c r="E69" s="35"/>
      <c r="F69" s="35"/>
      <c r="G69" s="35"/>
      <c r="H69" s="35"/>
      <c r="I69" s="35"/>
      <c r="J69" s="35"/>
      <c r="K69" s="35"/>
      <c r="L69" s="35"/>
      <c r="M69" s="35"/>
      <c r="N69" s="35"/>
      <c r="O69" s="35"/>
      <c r="P69" s="35"/>
    </row>
    <row r="70" spans="1:16" hidden="1" outlineLevel="1">
      <c r="B70" s="469" t="s">
        <v>486</v>
      </c>
      <c r="C70" s="912"/>
      <c r="D70" s="35"/>
      <c r="E70" s="35"/>
      <c r="F70" s="35"/>
      <c r="G70" s="35"/>
      <c r="H70" s="35"/>
      <c r="I70" s="35"/>
      <c r="J70" s="35"/>
      <c r="K70" s="35"/>
      <c r="L70" s="35"/>
      <c r="M70" s="35"/>
      <c r="N70" s="35"/>
      <c r="O70" s="35"/>
      <c r="P70" s="35"/>
    </row>
    <row r="71" spans="1:16" hidden="1" collapsed="1">
      <c r="B71" s="469" t="s">
        <v>509</v>
      </c>
      <c r="C71" s="913"/>
      <c r="D71" s="54">
        <f>SUM(D67:D70)</f>
        <v>0</v>
      </c>
      <c r="E71" s="54">
        <f t="shared" ref="E71:N71" si="21">SUM(E67:E70)</f>
        <v>0</v>
      </c>
      <c r="F71" s="54">
        <f>SUM(F67:F70)</f>
        <v>0</v>
      </c>
      <c r="G71" s="54">
        <f t="shared" si="21"/>
        <v>0</v>
      </c>
      <c r="H71" s="54">
        <f t="shared" si="21"/>
        <v>0</v>
      </c>
      <c r="I71" s="54">
        <f t="shared" si="21"/>
        <v>0</v>
      </c>
      <c r="J71" s="54">
        <f t="shared" si="21"/>
        <v>0</v>
      </c>
      <c r="K71" s="54">
        <f t="shared" si="21"/>
        <v>0</v>
      </c>
      <c r="L71" s="54">
        <f t="shared" si="21"/>
        <v>0</v>
      </c>
      <c r="M71" s="54">
        <f t="shared" si="21"/>
        <v>0</v>
      </c>
      <c r="N71" s="54">
        <f t="shared" si="21"/>
        <v>0</v>
      </c>
      <c r="O71" s="54">
        <f t="shared" ref="O71:P71" si="22">SUM(O67:O70)</f>
        <v>0</v>
      </c>
      <c r="P71" s="54">
        <f t="shared" si="22"/>
        <v>0</v>
      </c>
    </row>
    <row r="72" spans="1:16" hidden="1">
      <c r="B72" s="435" t="s">
        <v>510</v>
      </c>
      <c r="C72" s="432"/>
      <c r="D72" s="58"/>
      <c r="E72" s="429">
        <f t="shared" ref="E72:N72" si="23">ROUND(SUM(D71*E16+E71*E17)/12,4)</f>
        <v>0</v>
      </c>
      <c r="F72" s="429">
        <f t="shared" si="23"/>
        <v>0</v>
      </c>
      <c r="G72" s="429">
        <f t="shared" si="23"/>
        <v>0</v>
      </c>
      <c r="H72" s="429">
        <f t="shared" si="23"/>
        <v>0</v>
      </c>
      <c r="I72" s="429">
        <f t="shared" si="23"/>
        <v>0</v>
      </c>
      <c r="J72" s="429">
        <f t="shared" si="23"/>
        <v>0</v>
      </c>
      <c r="K72" s="429">
        <f t="shared" si="23"/>
        <v>0</v>
      </c>
      <c r="L72" s="429">
        <f t="shared" si="23"/>
        <v>0</v>
      </c>
      <c r="M72" s="429">
        <f t="shared" si="23"/>
        <v>0</v>
      </c>
      <c r="N72" s="429">
        <f t="shared" si="23"/>
        <v>0</v>
      </c>
      <c r="O72" s="429">
        <f t="shared" ref="O72" si="24">ROUND(SUM(N71*O16+O71*O17)/12,4)</f>
        <v>0</v>
      </c>
      <c r="P72" s="429">
        <f t="shared" ref="P72" si="25">ROUND(SUM(O71*P16+P71*P17)/12,4)</f>
        <v>0</v>
      </c>
    </row>
    <row r="73" spans="1:16" hidden="1">
      <c r="B73" s="426"/>
      <c r="C73" s="432"/>
      <c r="D73" s="58"/>
      <c r="E73" s="429"/>
      <c r="F73" s="429"/>
      <c r="G73" s="429"/>
      <c r="H73" s="429"/>
      <c r="I73" s="429"/>
      <c r="J73" s="429"/>
      <c r="K73" s="429"/>
      <c r="L73" s="429"/>
      <c r="M73" s="429"/>
      <c r="N73" s="429"/>
      <c r="O73" s="429"/>
      <c r="P73" s="429"/>
    </row>
    <row r="74" spans="1:16" s="53" customFormat="1" hidden="1">
      <c r="A74" s="51"/>
      <c r="B74" s="524">
        <f>'1.  LRAMVA Summary'!B38</f>
        <v>0</v>
      </c>
      <c r="C74" s="911">
        <f>'2. LRAMVA Threshold'!L43</f>
        <v>0</v>
      </c>
      <c r="D74" s="35"/>
      <c r="E74" s="35"/>
      <c r="F74" s="35"/>
      <c r="G74" s="35"/>
      <c r="H74" s="35"/>
      <c r="I74" s="35"/>
      <c r="J74" s="35"/>
      <c r="K74" s="35"/>
      <c r="L74" s="35"/>
      <c r="M74" s="35"/>
      <c r="N74" s="35"/>
      <c r="O74" s="35"/>
      <c r="P74" s="35"/>
    </row>
    <row r="75" spans="1:16" hidden="1" outlineLevel="1">
      <c r="B75" s="469" t="s">
        <v>507</v>
      </c>
      <c r="C75" s="912"/>
      <c r="D75" s="35"/>
      <c r="E75" s="35"/>
      <c r="F75" s="35"/>
      <c r="G75" s="35"/>
      <c r="H75" s="35"/>
      <c r="I75" s="35"/>
      <c r="J75" s="35"/>
      <c r="K75" s="35"/>
      <c r="L75" s="35"/>
      <c r="M75" s="35"/>
      <c r="N75" s="35"/>
      <c r="O75" s="35"/>
      <c r="P75" s="35"/>
    </row>
    <row r="76" spans="1:16" hidden="1" outlineLevel="1">
      <c r="B76" s="469" t="s">
        <v>508</v>
      </c>
      <c r="C76" s="912"/>
      <c r="D76" s="35"/>
      <c r="E76" s="35"/>
      <c r="F76" s="35"/>
      <c r="G76" s="35"/>
      <c r="H76" s="35"/>
      <c r="I76" s="35"/>
      <c r="J76" s="35"/>
      <c r="K76" s="35"/>
      <c r="L76" s="35"/>
      <c r="M76" s="35"/>
      <c r="N76" s="35"/>
      <c r="O76" s="35"/>
      <c r="P76" s="35"/>
    </row>
    <row r="77" spans="1:16" hidden="1" outlineLevel="1">
      <c r="B77" s="469" t="s">
        <v>486</v>
      </c>
      <c r="C77" s="912"/>
      <c r="D77" s="35"/>
      <c r="E77" s="35"/>
      <c r="F77" s="35"/>
      <c r="G77" s="35"/>
      <c r="H77" s="35"/>
      <c r="I77" s="35"/>
      <c r="J77" s="35"/>
      <c r="K77" s="35"/>
      <c r="L77" s="35"/>
      <c r="M77" s="35"/>
      <c r="N77" s="35"/>
      <c r="O77" s="35"/>
      <c r="P77" s="35"/>
    </row>
    <row r="78" spans="1:16" hidden="1" collapsed="1">
      <c r="B78" s="469" t="s">
        <v>509</v>
      </c>
      <c r="C78" s="913"/>
      <c r="D78" s="54">
        <f>SUM(D74:D77)</f>
        <v>0</v>
      </c>
      <c r="E78" s="54">
        <f>SUM(E74:E77)</f>
        <v>0</v>
      </c>
      <c r="F78" s="54">
        <f t="shared" ref="F78:N78" si="26">SUM(F74:F77)</f>
        <v>0</v>
      </c>
      <c r="G78" s="54">
        <f t="shared" si="26"/>
        <v>0</v>
      </c>
      <c r="H78" s="54">
        <f t="shared" si="26"/>
        <v>0</v>
      </c>
      <c r="I78" s="54">
        <f t="shared" si="26"/>
        <v>0</v>
      </c>
      <c r="J78" s="54">
        <f t="shared" si="26"/>
        <v>0</v>
      </c>
      <c r="K78" s="54">
        <f t="shared" si="26"/>
        <v>0</v>
      </c>
      <c r="L78" s="54">
        <f t="shared" si="26"/>
        <v>0</v>
      </c>
      <c r="M78" s="54">
        <f t="shared" si="26"/>
        <v>0</v>
      </c>
      <c r="N78" s="54">
        <f t="shared" si="26"/>
        <v>0</v>
      </c>
      <c r="O78" s="54">
        <f t="shared" ref="O78:P78" si="27">SUM(O74:O77)</f>
        <v>0</v>
      </c>
      <c r="P78" s="54">
        <f t="shared" si="27"/>
        <v>0</v>
      </c>
    </row>
    <row r="79" spans="1:16" hidden="1">
      <c r="B79" s="435" t="s">
        <v>510</v>
      </c>
      <c r="C79" s="432"/>
      <c r="D79" s="58"/>
      <c r="E79" s="429">
        <f t="shared" ref="E79:M79" si="28">ROUND(SUM(D78*E16+E78*E17)/12,4)</f>
        <v>0</v>
      </c>
      <c r="F79" s="429">
        <f t="shared" si="28"/>
        <v>0</v>
      </c>
      <c r="G79" s="429">
        <f t="shared" si="28"/>
        <v>0</v>
      </c>
      <c r="H79" s="429">
        <f t="shared" si="28"/>
        <v>0</v>
      </c>
      <c r="I79" s="429">
        <f t="shared" si="28"/>
        <v>0</v>
      </c>
      <c r="J79" s="429">
        <f t="shared" si="28"/>
        <v>0</v>
      </c>
      <c r="K79" s="429">
        <f t="shared" si="28"/>
        <v>0</v>
      </c>
      <c r="L79" s="429">
        <f t="shared" si="28"/>
        <v>0</v>
      </c>
      <c r="M79" s="429">
        <f t="shared" si="28"/>
        <v>0</v>
      </c>
      <c r="N79" s="429">
        <f>ROUND(SUM(M78*N16+N78*N17)/12,4)</f>
        <v>0</v>
      </c>
      <c r="O79" s="429">
        <f t="shared" ref="O79:P79" si="29">ROUND(SUM(N78*O16+O78*O17)/12,4)</f>
        <v>0</v>
      </c>
      <c r="P79" s="429">
        <f t="shared" si="29"/>
        <v>0</v>
      </c>
    </row>
    <row r="80" spans="1:16" hidden="1">
      <c r="B80" s="426"/>
      <c r="C80" s="432"/>
      <c r="D80" s="58"/>
      <c r="E80" s="429"/>
      <c r="F80" s="429"/>
      <c r="G80" s="429"/>
      <c r="H80" s="429"/>
      <c r="I80" s="429"/>
      <c r="J80" s="429"/>
      <c r="K80" s="429"/>
      <c r="L80" s="429"/>
      <c r="M80" s="429"/>
      <c r="N80" s="429"/>
      <c r="O80" s="429"/>
      <c r="P80" s="429"/>
    </row>
    <row r="81" spans="1:16" s="53" customFormat="1" hidden="1">
      <c r="A81" s="51"/>
      <c r="B81" s="524">
        <f>'1.  LRAMVA Summary'!B39</f>
        <v>0</v>
      </c>
      <c r="C81" s="911">
        <f>'2. LRAMVA Threshold'!M43</f>
        <v>0</v>
      </c>
      <c r="D81" s="35"/>
      <c r="E81" s="35"/>
      <c r="F81" s="35"/>
      <c r="G81" s="35"/>
      <c r="H81" s="35"/>
      <c r="I81" s="35"/>
      <c r="J81" s="35"/>
      <c r="K81" s="35"/>
      <c r="L81" s="35"/>
      <c r="M81" s="35"/>
      <c r="N81" s="35"/>
      <c r="O81" s="35"/>
      <c r="P81" s="35"/>
    </row>
    <row r="82" spans="1:16" hidden="1" outlineLevel="1">
      <c r="B82" s="469" t="s">
        <v>507</v>
      </c>
      <c r="C82" s="912"/>
      <c r="D82" s="35"/>
      <c r="E82" s="35"/>
      <c r="F82" s="35"/>
      <c r="G82" s="35"/>
      <c r="H82" s="35"/>
      <c r="I82" s="35"/>
      <c r="J82" s="35"/>
      <c r="K82" s="35"/>
      <c r="L82" s="35"/>
      <c r="M82" s="35"/>
      <c r="N82" s="35"/>
      <c r="O82" s="35"/>
      <c r="P82" s="35"/>
    </row>
    <row r="83" spans="1:16" hidden="1" outlineLevel="1">
      <c r="B83" s="469" t="s">
        <v>508</v>
      </c>
      <c r="C83" s="912"/>
      <c r="D83" s="35"/>
      <c r="E83" s="35"/>
      <c r="F83" s="35"/>
      <c r="G83" s="35"/>
      <c r="H83" s="35"/>
      <c r="I83" s="35"/>
      <c r="J83" s="35"/>
      <c r="K83" s="35"/>
      <c r="L83" s="35"/>
      <c r="M83" s="35"/>
      <c r="N83" s="35"/>
      <c r="O83" s="35"/>
      <c r="P83" s="35"/>
    </row>
    <row r="84" spans="1:16" hidden="1" outlineLevel="1">
      <c r="B84" s="469" t="s">
        <v>486</v>
      </c>
      <c r="C84" s="912"/>
      <c r="D84" s="35"/>
      <c r="E84" s="35"/>
      <c r="F84" s="35"/>
      <c r="G84" s="35"/>
      <c r="H84" s="35"/>
      <c r="I84" s="35"/>
      <c r="J84" s="35"/>
      <c r="K84" s="35"/>
      <c r="L84" s="35"/>
      <c r="M84" s="35"/>
      <c r="N84" s="35"/>
      <c r="O84" s="35"/>
      <c r="P84" s="35"/>
    </row>
    <row r="85" spans="1:16" hidden="1" collapsed="1">
      <c r="B85" s="469" t="s">
        <v>509</v>
      </c>
      <c r="C85" s="913"/>
      <c r="D85" s="54">
        <f>SUM(D81:D84)</f>
        <v>0</v>
      </c>
      <c r="E85" s="54">
        <f>SUM(E81:E84)</f>
        <v>0</v>
      </c>
      <c r="F85" s="54">
        <f t="shared" ref="F85:N85" si="30">SUM(F81:F84)</f>
        <v>0</v>
      </c>
      <c r="G85" s="54">
        <f t="shared" si="30"/>
        <v>0</v>
      </c>
      <c r="H85" s="54">
        <f t="shared" si="30"/>
        <v>0</v>
      </c>
      <c r="I85" s="54">
        <f t="shared" si="30"/>
        <v>0</v>
      </c>
      <c r="J85" s="54">
        <f t="shared" si="30"/>
        <v>0</v>
      </c>
      <c r="K85" s="54">
        <f t="shared" si="30"/>
        <v>0</v>
      </c>
      <c r="L85" s="54">
        <f t="shared" si="30"/>
        <v>0</v>
      </c>
      <c r="M85" s="54">
        <f t="shared" si="30"/>
        <v>0</v>
      </c>
      <c r="N85" s="54">
        <f t="shared" si="30"/>
        <v>0</v>
      </c>
      <c r="O85" s="54">
        <f t="shared" ref="O85:P85" si="31">SUM(O81:O84)</f>
        <v>0</v>
      </c>
      <c r="P85" s="54">
        <f t="shared" si="31"/>
        <v>0</v>
      </c>
    </row>
    <row r="86" spans="1:16" hidden="1">
      <c r="B86" s="435" t="s">
        <v>510</v>
      </c>
      <c r="C86" s="432"/>
      <c r="D86" s="58"/>
      <c r="E86" s="429">
        <f t="shared" ref="E86:N86" si="32">ROUND(SUM(D85*E16+E85*E17)/12,4)</f>
        <v>0</v>
      </c>
      <c r="F86" s="429">
        <f t="shared" si="32"/>
        <v>0</v>
      </c>
      <c r="G86" s="429">
        <f t="shared" si="32"/>
        <v>0</v>
      </c>
      <c r="H86" s="429">
        <f t="shared" si="32"/>
        <v>0</v>
      </c>
      <c r="I86" s="429">
        <f t="shared" si="32"/>
        <v>0</v>
      </c>
      <c r="J86" s="429">
        <f t="shared" si="32"/>
        <v>0</v>
      </c>
      <c r="K86" s="429">
        <f t="shared" si="32"/>
        <v>0</v>
      </c>
      <c r="L86" s="429">
        <f t="shared" si="32"/>
        <v>0</v>
      </c>
      <c r="M86" s="429">
        <f t="shared" si="32"/>
        <v>0</v>
      </c>
      <c r="N86" s="429">
        <f t="shared" si="32"/>
        <v>0</v>
      </c>
      <c r="O86" s="429">
        <f t="shared" ref="O86" si="33">ROUND(SUM(N85*O16+O85*O17)/12,4)</f>
        <v>0</v>
      </c>
      <c r="P86" s="429">
        <f t="shared" ref="P86" si="34">ROUND(SUM(O85*P16+P85*P17)/12,4)</f>
        <v>0</v>
      </c>
    </row>
    <row r="87" spans="1:16" hidden="1">
      <c r="B87" s="426"/>
      <c r="C87" s="432"/>
      <c r="D87" s="58"/>
      <c r="E87" s="429"/>
      <c r="F87" s="429"/>
      <c r="G87" s="429"/>
      <c r="H87" s="429"/>
      <c r="I87" s="429"/>
      <c r="J87" s="429"/>
      <c r="K87" s="429"/>
      <c r="L87" s="429"/>
      <c r="M87" s="429"/>
      <c r="N87" s="429"/>
      <c r="O87" s="429"/>
      <c r="P87" s="429"/>
    </row>
    <row r="88" spans="1:16" s="53" customFormat="1" hidden="1">
      <c r="A88" s="51"/>
      <c r="B88" s="524">
        <f>'1.  LRAMVA Summary'!B40</f>
        <v>0</v>
      </c>
      <c r="C88" s="911">
        <f>'2. LRAMVA Threshold'!N43</f>
        <v>0</v>
      </c>
      <c r="D88" s="35"/>
      <c r="E88" s="35"/>
      <c r="F88" s="35"/>
      <c r="G88" s="35"/>
      <c r="H88" s="35"/>
      <c r="I88" s="35"/>
      <c r="J88" s="35"/>
      <c r="K88" s="35"/>
      <c r="L88" s="35"/>
      <c r="M88" s="35"/>
      <c r="N88" s="35"/>
      <c r="O88" s="35"/>
      <c r="P88" s="35"/>
    </row>
    <row r="89" spans="1:16" hidden="1" outlineLevel="1">
      <c r="B89" s="469" t="s">
        <v>507</v>
      </c>
      <c r="C89" s="912"/>
      <c r="D89" s="35"/>
      <c r="E89" s="35"/>
      <c r="F89" s="35"/>
      <c r="G89" s="35"/>
      <c r="H89" s="35"/>
      <c r="I89" s="35"/>
      <c r="J89" s="35"/>
      <c r="K89" s="35"/>
      <c r="L89" s="35"/>
      <c r="M89" s="35"/>
      <c r="N89" s="35"/>
      <c r="O89" s="35"/>
      <c r="P89" s="35"/>
    </row>
    <row r="90" spans="1:16" hidden="1" outlineLevel="1">
      <c r="B90" s="469" t="s">
        <v>508</v>
      </c>
      <c r="C90" s="912"/>
      <c r="D90" s="35"/>
      <c r="E90" s="35"/>
      <c r="F90" s="35"/>
      <c r="G90" s="35"/>
      <c r="H90" s="35"/>
      <c r="I90" s="35"/>
      <c r="J90" s="35"/>
      <c r="K90" s="35"/>
      <c r="L90" s="35"/>
      <c r="M90" s="35"/>
      <c r="N90" s="35"/>
      <c r="O90" s="35"/>
      <c r="P90" s="35"/>
    </row>
    <row r="91" spans="1:16" hidden="1" outlineLevel="1">
      <c r="B91" s="469" t="s">
        <v>486</v>
      </c>
      <c r="C91" s="912"/>
      <c r="D91" s="35"/>
      <c r="E91" s="35"/>
      <c r="F91" s="35"/>
      <c r="G91" s="35"/>
      <c r="H91" s="35"/>
      <c r="I91" s="35"/>
      <c r="J91" s="35"/>
      <c r="K91" s="35"/>
      <c r="L91" s="35"/>
      <c r="M91" s="35"/>
      <c r="N91" s="35"/>
      <c r="O91" s="35"/>
      <c r="P91" s="35"/>
    </row>
    <row r="92" spans="1:16" hidden="1" collapsed="1">
      <c r="B92" s="469" t="s">
        <v>509</v>
      </c>
      <c r="C92" s="913"/>
      <c r="D92" s="54">
        <f>SUM(D88:D91)</f>
        <v>0</v>
      </c>
      <c r="E92" s="54">
        <f>SUM(E88:E91)</f>
        <v>0</v>
      </c>
      <c r="F92" s="54">
        <f t="shared" ref="F92:N92" si="35">SUM(F88:F91)</f>
        <v>0</v>
      </c>
      <c r="G92" s="54">
        <f t="shared" si="35"/>
        <v>0</v>
      </c>
      <c r="H92" s="54">
        <f t="shared" si="35"/>
        <v>0</v>
      </c>
      <c r="I92" s="54">
        <f t="shared" si="35"/>
        <v>0</v>
      </c>
      <c r="J92" s="54">
        <f t="shared" si="35"/>
        <v>0</v>
      </c>
      <c r="K92" s="54">
        <f t="shared" si="35"/>
        <v>0</v>
      </c>
      <c r="L92" s="54">
        <f t="shared" si="35"/>
        <v>0</v>
      </c>
      <c r="M92" s="54">
        <f t="shared" si="35"/>
        <v>0</v>
      </c>
      <c r="N92" s="54">
        <f t="shared" si="35"/>
        <v>0</v>
      </c>
      <c r="O92" s="54">
        <f t="shared" ref="O92:P92" si="36">SUM(O88:O91)</f>
        <v>0</v>
      </c>
      <c r="P92" s="54">
        <f t="shared" si="36"/>
        <v>0</v>
      </c>
    </row>
    <row r="93" spans="1:16" hidden="1">
      <c r="B93" s="435" t="s">
        <v>510</v>
      </c>
      <c r="C93" s="432"/>
      <c r="D93" s="58"/>
      <c r="E93" s="429">
        <f t="shared" ref="E93:M93" si="37">ROUND(SUM(D92*E16+E92*E17)/12,4)</f>
        <v>0</v>
      </c>
      <c r="F93" s="429">
        <f t="shared" si="37"/>
        <v>0</v>
      </c>
      <c r="G93" s="429">
        <f t="shared" si="37"/>
        <v>0</v>
      </c>
      <c r="H93" s="429">
        <f t="shared" si="37"/>
        <v>0</v>
      </c>
      <c r="I93" s="429">
        <f t="shared" si="37"/>
        <v>0</v>
      </c>
      <c r="J93" s="429">
        <f t="shared" si="37"/>
        <v>0</v>
      </c>
      <c r="K93" s="429">
        <f t="shared" si="37"/>
        <v>0</v>
      </c>
      <c r="L93" s="429">
        <f t="shared" si="37"/>
        <v>0</v>
      </c>
      <c r="M93" s="429">
        <f t="shared" si="37"/>
        <v>0</v>
      </c>
      <c r="N93" s="429">
        <f>ROUND(SUM(M92*N16+N92*N17)/12,4)</f>
        <v>0</v>
      </c>
      <c r="O93" s="429">
        <f t="shared" ref="O93:P93" si="38">ROUND(SUM(N92*O16+O92*O17)/12,4)</f>
        <v>0</v>
      </c>
      <c r="P93" s="429">
        <f t="shared" si="38"/>
        <v>0</v>
      </c>
    </row>
    <row r="94" spans="1:16" hidden="1">
      <c r="B94" s="426"/>
      <c r="C94" s="432"/>
      <c r="D94" s="58"/>
      <c r="E94" s="429"/>
      <c r="F94" s="429"/>
      <c r="G94" s="429"/>
      <c r="H94" s="429"/>
      <c r="I94" s="429"/>
      <c r="J94" s="429"/>
      <c r="K94" s="429"/>
      <c r="L94" s="429"/>
      <c r="M94" s="429"/>
      <c r="N94" s="429"/>
      <c r="O94" s="429"/>
      <c r="P94" s="429"/>
    </row>
    <row r="95" spans="1:16" s="53" customFormat="1" hidden="1">
      <c r="A95" s="51"/>
      <c r="B95" s="524">
        <f>'1.  LRAMVA Summary'!B41</f>
        <v>0</v>
      </c>
      <c r="C95" s="911">
        <f>'2. LRAMVA Threshold'!O43</f>
        <v>0</v>
      </c>
      <c r="D95" s="35"/>
      <c r="E95" s="35"/>
      <c r="F95" s="35"/>
      <c r="G95" s="35"/>
      <c r="H95" s="35"/>
      <c r="I95" s="35"/>
      <c r="J95" s="35"/>
      <c r="K95" s="35"/>
      <c r="L95" s="35"/>
      <c r="M95" s="35"/>
      <c r="N95" s="35"/>
      <c r="O95" s="35"/>
      <c r="P95" s="35"/>
    </row>
    <row r="96" spans="1:16" hidden="1" outlineLevel="1">
      <c r="B96" s="469" t="s">
        <v>507</v>
      </c>
      <c r="C96" s="912"/>
      <c r="D96" s="35"/>
      <c r="E96" s="35"/>
      <c r="F96" s="35"/>
      <c r="G96" s="35"/>
      <c r="H96" s="35"/>
      <c r="I96" s="35"/>
      <c r="J96" s="35"/>
      <c r="K96" s="35"/>
      <c r="L96" s="35"/>
      <c r="M96" s="35"/>
      <c r="N96" s="35"/>
      <c r="O96" s="35"/>
      <c r="P96" s="35"/>
    </row>
    <row r="97" spans="1:16" hidden="1" outlineLevel="1">
      <c r="B97" s="469" t="s">
        <v>508</v>
      </c>
      <c r="C97" s="912"/>
      <c r="D97" s="35"/>
      <c r="E97" s="35"/>
      <c r="F97" s="35"/>
      <c r="G97" s="35"/>
      <c r="H97" s="35"/>
      <c r="I97" s="35"/>
      <c r="J97" s="35"/>
      <c r="K97" s="35"/>
      <c r="L97" s="35"/>
      <c r="M97" s="35"/>
      <c r="N97" s="35"/>
      <c r="O97" s="35"/>
      <c r="P97" s="35"/>
    </row>
    <row r="98" spans="1:16" hidden="1" outlineLevel="1">
      <c r="B98" s="469" t="s">
        <v>486</v>
      </c>
      <c r="C98" s="912"/>
      <c r="D98" s="35"/>
      <c r="E98" s="35"/>
      <c r="F98" s="35"/>
      <c r="G98" s="35"/>
      <c r="H98" s="35"/>
      <c r="I98" s="35"/>
      <c r="J98" s="35"/>
      <c r="K98" s="35"/>
      <c r="L98" s="35"/>
      <c r="M98" s="35"/>
      <c r="N98" s="35"/>
      <c r="O98" s="35"/>
      <c r="P98" s="35"/>
    </row>
    <row r="99" spans="1:16" hidden="1" collapsed="1">
      <c r="B99" s="469" t="s">
        <v>509</v>
      </c>
      <c r="C99" s="913"/>
      <c r="D99" s="54">
        <f>SUM(D95:D98)</f>
        <v>0</v>
      </c>
      <c r="E99" s="54">
        <f>SUM(E95:E98)</f>
        <v>0</v>
      </c>
      <c r="F99" s="54">
        <f t="shared" ref="F99:N99" si="39">SUM(F95:F98)</f>
        <v>0</v>
      </c>
      <c r="G99" s="54">
        <f t="shared" si="39"/>
        <v>0</v>
      </c>
      <c r="H99" s="54">
        <f t="shared" si="39"/>
        <v>0</v>
      </c>
      <c r="I99" s="54">
        <f t="shared" si="39"/>
        <v>0</v>
      </c>
      <c r="J99" s="54">
        <f t="shared" si="39"/>
        <v>0</v>
      </c>
      <c r="K99" s="54">
        <f t="shared" si="39"/>
        <v>0</v>
      </c>
      <c r="L99" s="54">
        <f t="shared" si="39"/>
        <v>0</v>
      </c>
      <c r="M99" s="54">
        <f t="shared" si="39"/>
        <v>0</v>
      </c>
      <c r="N99" s="54">
        <f t="shared" si="39"/>
        <v>0</v>
      </c>
      <c r="O99" s="54">
        <f t="shared" ref="O99:P99" si="40">SUM(O95:O98)</f>
        <v>0</v>
      </c>
      <c r="P99" s="54">
        <f t="shared" si="40"/>
        <v>0</v>
      </c>
    </row>
    <row r="100" spans="1:16" hidden="1">
      <c r="B100" s="435" t="s">
        <v>510</v>
      </c>
      <c r="C100" s="432"/>
      <c r="D100" s="58"/>
      <c r="E100" s="429">
        <f t="shared" ref="E100:M100" si="41">ROUND(SUM(D99*E16+E99*E17)/12,4)</f>
        <v>0</v>
      </c>
      <c r="F100" s="429">
        <f t="shared" si="41"/>
        <v>0</v>
      </c>
      <c r="G100" s="429">
        <f t="shared" si="41"/>
        <v>0</v>
      </c>
      <c r="H100" s="429">
        <f t="shared" si="41"/>
        <v>0</v>
      </c>
      <c r="I100" s="429">
        <f t="shared" si="41"/>
        <v>0</v>
      </c>
      <c r="J100" s="429">
        <f t="shared" si="41"/>
        <v>0</v>
      </c>
      <c r="K100" s="429">
        <f t="shared" si="41"/>
        <v>0</v>
      </c>
      <c r="L100" s="429">
        <f t="shared" si="41"/>
        <v>0</v>
      </c>
      <c r="M100" s="429">
        <f t="shared" si="41"/>
        <v>0</v>
      </c>
      <c r="N100" s="429">
        <f>ROUND(SUM(M99*N16+N99*N17)/12,4)</f>
        <v>0</v>
      </c>
      <c r="O100" s="429">
        <f t="shared" ref="O100:P100" si="42">ROUND(SUM(N99*O16+O99*O17)/12,4)</f>
        <v>0</v>
      </c>
      <c r="P100" s="429">
        <f t="shared" si="42"/>
        <v>0</v>
      </c>
    </row>
    <row r="101" spans="1:16" hidden="1">
      <c r="B101" s="426"/>
      <c r="C101" s="432"/>
      <c r="D101" s="58"/>
      <c r="E101" s="429"/>
      <c r="F101" s="429"/>
      <c r="G101" s="429"/>
      <c r="H101" s="429"/>
      <c r="I101" s="429"/>
      <c r="J101" s="429"/>
      <c r="K101" s="429"/>
      <c r="L101" s="429"/>
      <c r="M101" s="429"/>
      <c r="N101" s="429"/>
      <c r="O101" s="429"/>
      <c r="P101" s="429"/>
    </row>
    <row r="102" spans="1:16" s="53" customFormat="1" hidden="1">
      <c r="A102" s="51"/>
      <c r="B102" s="524">
        <f>'1.  LRAMVA Summary'!B42</f>
        <v>0</v>
      </c>
      <c r="C102" s="911">
        <f>'2. LRAMVA Threshold'!P43</f>
        <v>0</v>
      </c>
      <c r="D102" s="35"/>
      <c r="E102" s="35"/>
      <c r="F102" s="35"/>
      <c r="G102" s="35"/>
      <c r="H102" s="35"/>
      <c r="I102" s="35"/>
      <c r="J102" s="35"/>
      <c r="K102" s="35"/>
      <c r="L102" s="35"/>
      <c r="M102" s="35"/>
      <c r="N102" s="35"/>
      <c r="O102" s="35"/>
      <c r="P102" s="35"/>
    </row>
    <row r="103" spans="1:16" hidden="1" outlineLevel="1">
      <c r="B103" s="469" t="s">
        <v>507</v>
      </c>
      <c r="C103" s="912"/>
      <c r="D103" s="35"/>
      <c r="E103" s="35"/>
      <c r="F103" s="35"/>
      <c r="G103" s="35"/>
      <c r="H103" s="35"/>
      <c r="I103" s="35"/>
      <c r="J103" s="35"/>
      <c r="K103" s="35"/>
      <c r="L103" s="35"/>
      <c r="M103" s="35"/>
      <c r="N103" s="35"/>
      <c r="O103" s="35"/>
      <c r="P103" s="35"/>
    </row>
    <row r="104" spans="1:16" hidden="1" outlineLevel="1">
      <c r="B104" s="469" t="s">
        <v>508</v>
      </c>
      <c r="C104" s="912"/>
      <c r="D104" s="35"/>
      <c r="E104" s="35"/>
      <c r="F104" s="35"/>
      <c r="G104" s="35"/>
      <c r="H104" s="35"/>
      <c r="I104" s="35"/>
      <c r="J104" s="35"/>
      <c r="K104" s="35"/>
      <c r="L104" s="35"/>
      <c r="M104" s="35"/>
      <c r="N104" s="35"/>
      <c r="O104" s="35"/>
      <c r="P104" s="35"/>
    </row>
    <row r="105" spans="1:16" hidden="1" outlineLevel="1">
      <c r="B105" s="469" t="s">
        <v>486</v>
      </c>
      <c r="C105" s="912"/>
      <c r="D105" s="35"/>
      <c r="E105" s="35"/>
      <c r="F105" s="35"/>
      <c r="G105" s="35"/>
      <c r="H105" s="35"/>
      <c r="I105" s="35"/>
      <c r="J105" s="35"/>
      <c r="K105" s="35"/>
      <c r="L105" s="35"/>
      <c r="M105" s="35"/>
      <c r="N105" s="35"/>
      <c r="O105" s="35"/>
      <c r="P105" s="35"/>
    </row>
    <row r="106" spans="1:16" hidden="1" collapsed="1">
      <c r="B106" s="469" t="s">
        <v>509</v>
      </c>
      <c r="C106" s="913"/>
      <c r="D106" s="54">
        <f>SUM(D102:D105)</f>
        <v>0</v>
      </c>
      <c r="E106" s="54">
        <f>SUM(E102:E105)</f>
        <v>0</v>
      </c>
      <c r="F106" s="54">
        <f>SUM(F102:F105)</f>
        <v>0</v>
      </c>
      <c r="G106" s="54">
        <f t="shared" ref="G106:N106" si="43">SUM(G102:G105)</f>
        <v>0</v>
      </c>
      <c r="H106" s="54">
        <f t="shared" si="43"/>
        <v>0</v>
      </c>
      <c r="I106" s="54">
        <f t="shared" si="43"/>
        <v>0</v>
      </c>
      <c r="J106" s="54">
        <f t="shared" si="43"/>
        <v>0</v>
      </c>
      <c r="K106" s="54">
        <f t="shared" si="43"/>
        <v>0</v>
      </c>
      <c r="L106" s="54">
        <f t="shared" si="43"/>
        <v>0</v>
      </c>
      <c r="M106" s="54">
        <f t="shared" si="43"/>
        <v>0</v>
      </c>
      <c r="N106" s="54">
        <f t="shared" si="43"/>
        <v>0</v>
      </c>
      <c r="O106" s="54">
        <f t="shared" ref="O106:P106" si="44">SUM(O102:O105)</f>
        <v>0</v>
      </c>
      <c r="P106" s="54">
        <f t="shared" si="44"/>
        <v>0</v>
      </c>
    </row>
    <row r="107" spans="1:16" hidden="1">
      <c r="B107" s="435" t="s">
        <v>510</v>
      </c>
      <c r="C107" s="432"/>
      <c r="D107" s="58"/>
      <c r="E107" s="429">
        <f t="shared" ref="E107:M107" si="45">ROUND(SUM(D106*E16+E106*E17)/12,4)</f>
        <v>0</v>
      </c>
      <c r="F107" s="429">
        <f t="shared" si="45"/>
        <v>0</v>
      </c>
      <c r="G107" s="429">
        <f t="shared" si="45"/>
        <v>0</v>
      </c>
      <c r="H107" s="429">
        <f t="shared" si="45"/>
        <v>0</v>
      </c>
      <c r="I107" s="429">
        <f t="shared" si="45"/>
        <v>0</v>
      </c>
      <c r="J107" s="429">
        <f t="shared" si="45"/>
        <v>0</v>
      </c>
      <c r="K107" s="429">
        <f t="shared" si="45"/>
        <v>0</v>
      </c>
      <c r="L107" s="429">
        <f t="shared" si="45"/>
        <v>0</v>
      </c>
      <c r="M107" s="429">
        <f t="shared" si="45"/>
        <v>0</v>
      </c>
      <c r="N107" s="429">
        <f>ROUND(SUM(M106*N16+N106*N17)/12,4)</f>
        <v>0</v>
      </c>
      <c r="O107" s="429">
        <f t="shared" ref="O107:P107" si="46">ROUND(SUM(N106*O16+O106*O17)/12,4)</f>
        <v>0</v>
      </c>
      <c r="P107" s="429">
        <f t="shared" si="46"/>
        <v>0</v>
      </c>
    </row>
    <row r="108" spans="1:16" hidden="1">
      <c r="B108" s="426"/>
      <c r="C108" s="432"/>
      <c r="D108" s="58"/>
      <c r="E108" s="429"/>
      <c r="F108" s="429"/>
      <c r="G108" s="429"/>
      <c r="H108" s="429"/>
      <c r="I108" s="429"/>
      <c r="J108" s="429"/>
      <c r="K108" s="429"/>
      <c r="L108" s="429"/>
      <c r="M108" s="429"/>
      <c r="N108" s="429"/>
      <c r="O108" s="429"/>
      <c r="P108" s="429"/>
    </row>
    <row r="109" spans="1:16" s="53" customFormat="1" hidden="1">
      <c r="A109" s="51"/>
      <c r="B109" s="524">
        <f>'1.  LRAMVA Summary'!B43</f>
        <v>0</v>
      </c>
      <c r="C109" s="911">
        <f>'2. LRAMVA Threshold'!Q43</f>
        <v>0</v>
      </c>
      <c r="D109" s="35"/>
      <c r="E109" s="35"/>
      <c r="F109" s="35"/>
      <c r="G109" s="35"/>
      <c r="H109" s="35"/>
      <c r="I109" s="35"/>
      <c r="J109" s="35"/>
      <c r="K109" s="35"/>
      <c r="L109" s="35"/>
      <c r="M109" s="35"/>
      <c r="N109" s="35"/>
      <c r="O109" s="35"/>
      <c r="P109" s="35"/>
    </row>
    <row r="110" spans="1:16" hidden="1" outlineLevel="1">
      <c r="B110" s="469" t="s">
        <v>507</v>
      </c>
      <c r="C110" s="912"/>
      <c r="D110" s="35"/>
      <c r="E110" s="35"/>
      <c r="F110" s="35"/>
      <c r="G110" s="35"/>
      <c r="H110" s="35"/>
      <c r="I110" s="35"/>
      <c r="J110" s="35"/>
      <c r="K110" s="35"/>
      <c r="L110" s="35"/>
      <c r="M110" s="35"/>
      <c r="N110" s="35"/>
      <c r="O110" s="35"/>
      <c r="P110" s="35"/>
    </row>
    <row r="111" spans="1:16" hidden="1" outlineLevel="1">
      <c r="B111" s="469" t="s">
        <v>508</v>
      </c>
      <c r="C111" s="912"/>
      <c r="D111" s="35"/>
      <c r="E111" s="35"/>
      <c r="F111" s="35"/>
      <c r="G111" s="35"/>
      <c r="H111" s="35"/>
      <c r="I111" s="35"/>
      <c r="J111" s="35"/>
      <c r="K111" s="35"/>
      <c r="L111" s="35"/>
      <c r="M111" s="35"/>
      <c r="N111" s="35"/>
      <c r="O111" s="35"/>
      <c r="P111" s="35"/>
    </row>
    <row r="112" spans="1:16" hidden="1" outlineLevel="1">
      <c r="B112" s="469" t="s">
        <v>486</v>
      </c>
      <c r="C112" s="912"/>
      <c r="D112" s="35"/>
      <c r="E112" s="35"/>
      <c r="F112" s="35"/>
      <c r="G112" s="35"/>
      <c r="H112" s="35"/>
      <c r="I112" s="35"/>
      <c r="J112" s="35"/>
      <c r="K112" s="35"/>
      <c r="L112" s="35"/>
      <c r="M112" s="35"/>
      <c r="N112" s="35"/>
      <c r="O112" s="35"/>
      <c r="P112" s="35"/>
    </row>
    <row r="113" spans="1:16" hidden="1" collapsed="1">
      <c r="B113" s="469" t="s">
        <v>509</v>
      </c>
      <c r="C113" s="913"/>
      <c r="D113" s="54">
        <f>SUM(D109:D112)</f>
        <v>0</v>
      </c>
      <c r="E113" s="54">
        <f>SUM(E109:E112)</f>
        <v>0</v>
      </c>
      <c r="F113" s="54">
        <f>SUM(F109:F112)</f>
        <v>0</v>
      </c>
      <c r="G113" s="54">
        <f>SUM(G109:G112)</f>
        <v>0</v>
      </c>
      <c r="H113" s="54">
        <f t="shared" ref="H113:N113" si="47">SUM(H109:H112)</f>
        <v>0</v>
      </c>
      <c r="I113" s="54">
        <f t="shared" si="47"/>
        <v>0</v>
      </c>
      <c r="J113" s="54">
        <f t="shared" si="47"/>
        <v>0</v>
      </c>
      <c r="K113" s="54">
        <f t="shared" si="47"/>
        <v>0</v>
      </c>
      <c r="L113" s="54">
        <f t="shared" si="47"/>
        <v>0</v>
      </c>
      <c r="M113" s="54">
        <f t="shared" si="47"/>
        <v>0</v>
      </c>
      <c r="N113" s="54">
        <f t="shared" si="47"/>
        <v>0</v>
      </c>
      <c r="O113" s="54">
        <f t="shared" ref="O113:P113" si="48">SUM(O109:O112)</f>
        <v>0</v>
      </c>
      <c r="P113" s="54">
        <f t="shared" si="48"/>
        <v>0</v>
      </c>
    </row>
    <row r="114" spans="1:16" hidden="1">
      <c r="B114" s="435" t="s">
        <v>510</v>
      </c>
      <c r="C114" s="432"/>
      <c r="D114" s="58"/>
      <c r="E114" s="429">
        <f t="shared" ref="E114:M114" si="49">ROUND(SUM(D113*E16+E113*E17)/12,4)</f>
        <v>0</v>
      </c>
      <c r="F114" s="429">
        <f t="shared" si="49"/>
        <v>0</v>
      </c>
      <c r="G114" s="429">
        <f t="shared" si="49"/>
        <v>0</v>
      </c>
      <c r="H114" s="429">
        <f t="shared" si="49"/>
        <v>0</v>
      </c>
      <c r="I114" s="429">
        <f t="shared" si="49"/>
        <v>0</v>
      </c>
      <c r="J114" s="429">
        <f t="shared" si="49"/>
        <v>0</v>
      </c>
      <c r="K114" s="429">
        <f t="shared" si="49"/>
        <v>0</v>
      </c>
      <c r="L114" s="429">
        <f t="shared" si="49"/>
        <v>0</v>
      </c>
      <c r="M114" s="429">
        <f t="shared" si="49"/>
        <v>0</v>
      </c>
      <c r="N114" s="429">
        <f>ROUND(SUM(M113*N16+N113*N17)/12,4)</f>
        <v>0</v>
      </c>
      <c r="O114" s="429">
        <f t="shared" ref="O114:P114" si="50">ROUND(SUM(N113*O16+O113*O17)/12,4)</f>
        <v>0</v>
      </c>
      <c r="P114" s="429">
        <f t="shared" si="50"/>
        <v>0</v>
      </c>
    </row>
    <row r="115" spans="1:16" s="3" customFormat="1" ht="14.25">
      <c r="A115" s="4"/>
      <c r="B115" s="60"/>
      <c r="C115" s="65"/>
      <c r="D115" s="61"/>
      <c r="E115" s="61"/>
      <c r="F115" s="61"/>
      <c r="G115" s="61"/>
      <c r="H115" s="61"/>
      <c r="I115" s="61"/>
      <c r="J115" s="61"/>
      <c r="K115" s="437"/>
      <c r="L115" s="438"/>
      <c r="M115" s="438"/>
      <c r="N115" s="438"/>
      <c r="O115" s="438"/>
      <c r="P115" s="438"/>
    </row>
    <row r="116" spans="1:16" s="3" customFormat="1" ht="21" customHeight="1">
      <c r="A116" s="4"/>
      <c r="B116" s="439" t="s">
        <v>607</v>
      </c>
      <c r="C116" s="78"/>
      <c r="D116" s="440"/>
      <c r="E116" s="440"/>
      <c r="F116" s="440"/>
      <c r="G116" s="440"/>
      <c r="H116" s="440"/>
      <c r="I116" s="440"/>
      <c r="J116" s="440"/>
      <c r="K116" s="440"/>
      <c r="L116" s="440"/>
      <c r="M116" s="440"/>
      <c r="N116" s="440"/>
      <c r="O116" s="440"/>
      <c r="P116" s="440"/>
    </row>
    <row r="119" spans="1:16" ht="15.75">
      <c r="B119" s="93" t="s">
        <v>480</v>
      </c>
    </row>
    <row r="120" spans="1:16" ht="75.75" customHeight="1">
      <c r="B120" s="915" t="s">
        <v>657</v>
      </c>
      <c r="C120" s="915"/>
      <c r="D120" s="915"/>
      <c r="E120" s="915"/>
      <c r="F120" s="915"/>
      <c r="G120" s="915"/>
      <c r="H120" s="915"/>
      <c r="I120" s="915"/>
      <c r="J120" s="915"/>
      <c r="K120" s="915"/>
      <c r="L120" s="915"/>
      <c r="M120" s="915"/>
      <c r="N120" s="915"/>
      <c r="O120" s="915"/>
      <c r="P120" s="915"/>
    </row>
    <row r="121" spans="1:16" ht="9" customHeight="1">
      <c r="B121" s="93"/>
    </row>
    <row r="122" spans="1:16" ht="63.75" customHeight="1">
      <c r="B122" s="210" t="s">
        <v>234</v>
      </c>
      <c r="C122" s="210" t="str">
        <f>'1.  LRAMVA Summary'!D53</f>
        <v>Residential</v>
      </c>
      <c r="D122" s="210" t="str">
        <f>'1.  LRAMVA Summary'!E53</f>
        <v>GS&lt;50 kW</v>
      </c>
      <c r="E122" s="210" t="str">
        <f>'1.  LRAMVA Summary'!F53</f>
        <v>GS&gt;50 kW</v>
      </c>
      <c r="F122" s="210" t="str">
        <f>'1.  LRAMVA Summary'!G53</f>
        <v>Unmetered Scattered Load</v>
      </c>
      <c r="G122" s="210" t="str">
        <f>'1.  LRAMVA Summary'!H53</f>
        <v>Streetlighting</v>
      </c>
      <c r="H122" s="210" t="str">
        <f>'1.  LRAMVA Summary'!I53</f>
        <v/>
      </c>
      <c r="I122" s="210" t="str">
        <f>'1.  LRAMVA Summary'!J53</f>
        <v/>
      </c>
      <c r="J122" s="210" t="str">
        <f>'1.  LRAMVA Summary'!K53</f>
        <v/>
      </c>
      <c r="K122" s="210" t="str">
        <f>'1.  LRAMVA Summary'!L53</f>
        <v/>
      </c>
      <c r="L122" s="210" t="str">
        <f>'1.  LRAMVA Summary'!M53</f>
        <v/>
      </c>
      <c r="M122" s="210" t="str">
        <f>'1.  LRAMVA Summary'!N53</f>
        <v/>
      </c>
      <c r="N122" s="210" t="str">
        <f>'1.  LRAMVA Summary'!O53</f>
        <v/>
      </c>
      <c r="O122" s="210" t="str">
        <f>'1.  LRAMVA Summary'!P53</f>
        <v/>
      </c>
      <c r="P122" s="210" t="str">
        <f>'1.  LRAMVA Summary'!Q53</f>
        <v/>
      </c>
    </row>
    <row r="123" spans="1:16">
      <c r="A123" s="72"/>
      <c r="B123" s="507"/>
      <c r="C123" s="508" t="str">
        <f>'1.  LRAMVA Summary'!D54</f>
        <v>kWh</v>
      </c>
      <c r="D123" s="508" t="str">
        <f>'1.  LRAMVA Summary'!E54</f>
        <v>kWh</v>
      </c>
      <c r="E123" s="508" t="str">
        <f>'1.  LRAMVA Summary'!F54</f>
        <v>kW</v>
      </c>
      <c r="F123" s="508" t="str">
        <f>'1.  LRAMVA Summary'!G54</f>
        <v>kWh</v>
      </c>
      <c r="G123" s="508" t="str">
        <f>'1.  LRAMVA Summary'!H54</f>
        <v>kW</v>
      </c>
      <c r="H123" s="508">
        <f>'1.  LRAMVA Summary'!I54</f>
        <v>0</v>
      </c>
      <c r="I123" s="508">
        <f>'1.  LRAMVA Summary'!J54</f>
        <v>0</v>
      </c>
      <c r="J123" s="508">
        <f>'1.  LRAMVA Summary'!K54</f>
        <v>0</v>
      </c>
      <c r="K123" s="508">
        <f>'1.  LRAMVA Summary'!L54</f>
        <v>0</v>
      </c>
      <c r="L123" s="508">
        <f>'1.  LRAMVA Summary'!M54</f>
        <v>0</v>
      </c>
      <c r="M123" s="508">
        <f>'1.  LRAMVA Summary'!N54</f>
        <v>0</v>
      </c>
      <c r="N123" s="508">
        <f>'1.  LRAMVA Summary'!O54</f>
        <v>0</v>
      </c>
      <c r="O123" s="508">
        <f>'1.  LRAMVA Summary'!P54</f>
        <v>0</v>
      </c>
      <c r="P123" s="509">
        <f>'1.  LRAMVA Summary'!Q54</f>
        <v>0</v>
      </c>
    </row>
    <row r="124" spans="1:16">
      <c r="B124" s="441">
        <v>2011</v>
      </c>
      <c r="C124" s="590"/>
      <c r="D124" s="591"/>
      <c r="E124" s="592"/>
      <c r="F124" s="591"/>
      <c r="G124" s="592"/>
      <c r="H124" s="591"/>
      <c r="I124" s="592"/>
      <c r="J124" s="592"/>
      <c r="K124" s="592"/>
      <c r="L124" s="592"/>
      <c r="M124" s="592"/>
      <c r="N124" s="592"/>
      <c r="O124" s="592"/>
      <c r="P124" s="592"/>
    </row>
    <row r="125" spans="1:16">
      <c r="B125" s="442">
        <v>2012</v>
      </c>
      <c r="C125" s="593"/>
      <c r="D125" s="594"/>
      <c r="E125" s="595"/>
      <c r="F125" s="594"/>
      <c r="G125" s="595"/>
      <c r="H125" s="594"/>
      <c r="I125" s="595"/>
      <c r="J125" s="595"/>
      <c r="K125" s="595"/>
      <c r="L125" s="595"/>
      <c r="M125" s="595"/>
      <c r="N125" s="595"/>
      <c r="O125" s="595"/>
      <c r="P125" s="595"/>
    </row>
    <row r="126" spans="1:16">
      <c r="B126" s="442">
        <v>2013</v>
      </c>
      <c r="C126" s="593"/>
      <c r="D126" s="594"/>
      <c r="E126" s="595"/>
      <c r="F126" s="594"/>
      <c r="G126" s="595"/>
      <c r="H126" s="594"/>
      <c r="I126" s="595"/>
      <c r="J126" s="595"/>
      <c r="K126" s="595"/>
      <c r="L126" s="595"/>
      <c r="M126" s="595"/>
      <c r="N126" s="595"/>
      <c r="O126" s="595"/>
      <c r="P126" s="595"/>
    </row>
    <row r="127" spans="1:16">
      <c r="B127" s="442">
        <v>2014</v>
      </c>
      <c r="C127" s="685"/>
      <c r="D127" s="725"/>
      <c r="E127" s="595"/>
      <c r="F127" s="594"/>
      <c r="G127" s="595"/>
      <c r="H127" s="594"/>
      <c r="I127" s="595"/>
      <c r="J127" s="595"/>
      <c r="K127" s="595"/>
      <c r="L127" s="595"/>
      <c r="M127" s="595"/>
      <c r="N127" s="595"/>
      <c r="O127" s="595"/>
      <c r="P127" s="595"/>
    </row>
    <row r="128" spans="1:16">
      <c r="B128" s="442">
        <v>2015</v>
      </c>
      <c r="C128" s="593"/>
      <c r="D128" s="594"/>
      <c r="E128" s="595"/>
      <c r="F128" s="594"/>
      <c r="G128" s="595"/>
      <c r="H128" s="594"/>
      <c r="I128" s="595"/>
      <c r="J128" s="595"/>
      <c r="K128" s="595"/>
      <c r="L128" s="595"/>
      <c r="M128" s="595"/>
      <c r="N128" s="595"/>
      <c r="O128" s="595"/>
      <c r="P128" s="595"/>
    </row>
    <row r="129" spans="2:16">
      <c r="B129" s="442">
        <v>2016</v>
      </c>
      <c r="C129" s="685"/>
      <c r="D129" s="594"/>
      <c r="E129" s="595"/>
      <c r="F129" s="594"/>
      <c r="G129" s="595"/>
      <c r="H129" s="594"/>
      <c r="I129" s="595"/>
      <c r="J129" s="595"/>
      <c r="K129" s="595"/>
      <c r="L129" s="595"/>
      <c r="M129" s="595"/>
      <c r="N129" s="595"/>
      <c r="O129" s="595"/>
      <c r="P129" s="595"/>
    </row>
    <row r="130" spans="2:16">
      <c r="B130" s="442">
        <v>2017</v>
      </c>
      <c r="C130" s="726"/>
      <c r="D130" s="725"/>
      <c r="E130" s="595"/>
      <c r="F130" s="594"/>
      <c r="G130" s="595"/>
      <c r="H130" s="594"/>
      <c r="I130" s="595"/>
      <c r="J130" s="595"/>
      <c r="K130" s="595"/>
      <c r="L130" s="595"/>
      <c r="M130" s="595"/>
      <c r="N130" s="595"/>
      <c r="O130" s="595"/>
      <c r="P130" s="595"/>
    </row>
    <row r="131" spans="2:16">
      <c r="B131" s="442">
        <v>2018</v>
      </c>
      <c r="C131" s="593"/>
      <c r="D131" s="594"/>
      <c r="E131" s="595"/>
      <c r="F131" s="594"/>
      <c r="G131" s="595"/>
      <c r="H131" s="594"/>
      <c r="I131" s="595"/>
      <c r="J131" s="595"/>
      <c r="K131" s="595"/>
      <c r="L131" s="595"/>
      <c r="M131" s="595"/>
      <c r="N131" s="595"/>
      <c r="O131" s="595"/>
      <c r="P131" s="595"/>
    </row>
    <row r="132" spans="2:16">
      <c r="B132" s="442">
        <v>2019</v>
      </c>
      <c r="C132" s="593"/>
      <c r="D132" s="594"/>
      <c r="E132" s="595"/>
      <c r="F132" s="594"/>
      <c r="G132" s="595"/>
      <c r="H132" s="594"/>
      <c r="I132" s="595"/>
      <c r="J132" s="595"/>
      <c r="K132" s="595"/>
      <c r="L132" s="595"/>
      <c r="M132" s="595"/>
      <c r="N132" s="595"/>
      <c r="O132" s="595"/>
      <c r="P132" s="595"/>
    </row>
    <row r="133" spans="2:16">
      <c r="B133" s="442">
        <v>2020</v>
      </c>
      <c r="C133" s="593"/>
      <c r="D133" s="594"/>
      <c r="E133" s="687"/>
      <c r="F133" s="686"/>
      <c r="G133" s="687"/>
      <c r="H133" s="686"/>
      <c r="I133" s="687"/>
      <c r="J133" s="687"/>
      <c r="K133" s="687"/>
      <c r="L133" s="687"/>
      <c r="M133" s="687"/>
      <c r="N133" s="687"/>
      <c r="O133" s="687"/>
      <c r="P133" s="687"/>
    </row>
    <row r="134" spans="2:16">
      <c r="B134" s="684">
        <v>2021</v>
      </c>
      <c r="C134" s="593">
        <f t="shared" ref="C134" si="51">HLOOKUP(B134,$E$15:$P$114,9,FALSE)</f>
        <v>0</v>
      </c>
      <c r="D134" s="594">
        <f t="shared" ref="D134" si="52">HLOOKUP(B134,$E$15:$P$114,16,FALSE)</f>
        <v>1.6E-2</v>
      </c>
      <c r="E134" s="687">
        <f t="shared" ref="E134" si="53">HLOOKUP(B134,$E$15:$P$114,23,FALSE)</f>
        <v>3.2627999999999999</v>
      </c>
      <c r="F134" s="686">
        <f t="shared" ref="F134" si="54">HLOOKUP(B134,$E$15:$P$114,30,FALSE)</f>
        <v>1.6500000000000001E-2</v>
      </c>
      <c r="G134" s="687">
        <f t="shared" ref="G134" si="55">HLOOKUP(B134,$E$15:$P$114,37,FALSE)</f>
        <v>4.2606000000000002</v>
      </c>
      <c r="H134" s="686">
        <f t="shared" ref="H134" si="56">HLOOKUP(B134,$E$15:$P$114,44,FALSE)</f>
        <v>0</v>
      </c>
      <c r="I134" s="687">
        <f t="shared" ref="I134" si="57">HLOOKUP(B134,$E$15:$P$114,51,FALSE)</f>
        <v>0</v>
      </c>
      <c r="J134" s="687">
        <f t="shared" ref="J134" si="58">HLOOKUP(B134,$E$15:$P$114,58,FALSE)</f>
        <v>0</v>
      </c>
      <c r="K134" s="687">
        <f t="shared" ref="K134" si="59">HLOOKUP(B134,$E$15:$P$114,65,FALSE)</f>
        <v>0</v>
      </c>
      <c r="L134" s="687">
        <f t="shared" ref="L134" si="60">HLOOKUP(B134,$E$15:$P$114,72,FALSE)</f>
        <v>0</v>
      </c>
      <c r="M134" s="687">
        <f t="shared" ref="M134" si="61">HLOOKUP(B134,$E$15:$P$114,79,FALSE)</f>
        <v>0</v>
      </c>
      <c r="N134" s="687">
        <f t="shared" ref="N134" si="62">HLOOKUP(B134,$E$15:$P$114,86,FALSE)</f>
        <v>0</v>
      </c>
      <c r="O134" s="687">
        <f t="shared" ref="O134" si="63">HLOOKUP(B134,$E$15:$P$114,93,FALSE)</f>
        <v>0</v>
      </c>
      <c r="P134" s="687">
        <f t="shared" ref="P134" si="64">HLOOKUP(B134,$E$15:$P$114,100,FALSE)</f>
        <v>0</v>
      </c>
    </row>
    <row r="135" spans="2:16">
      <c r="B135" s="681">
        <v>2022</v>
      </c>
      <c r="C135" s="729"/>
      <c r="D135" s="727"/>
      <c r="E135" s="683"/>
      <c r="F135" s="682"/>
      <c r="G135" s="683"/>
      <c r="H135" s="682"/>
      <c r="I135" s="683"/>
      <c r="J135" s="683"/>
      <c r="K135" s="683"/>
      <c r="L135" s="683"/>
      <c r="M135" s="683"/>
      <c r="N135" s="683"/>
      <c r="O135" s="683"/>
      <c r="P135" s="683"/>
    </row>
    <row r="136" spans="2:16" ht="18.75" customHeight="1">
      <c r="B136" s="439" t="s">
        <v>1237</v>
      </c>
      <c r="C136" s="728"/>
      <c r="D136" s="520"/>
      <c r="E136" s="521"/>
      <c r="F136" s="520"/>
      <c r="G136" s="520"/>
      <c r="H136" s="520"/>
      <c r="I136" s="520"/>
      <c r="J136" s="520"/>
      <c r="K136" s="520"/>
      <c r="L136" s="520"/>
      <c r="M136" s="520"/>
      <c r="N136" s="520"/>
      <c r="O136" s="520"/>
      <c r="P136" s="520"/>
    </row>
    <row r="138" spans="2:16">
      <c r="B138" s="514"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D30CA-92AD-274A-BD1E-081CAD148E74}">
  <sheetPr codeName="Sheet9"/>
  <dimension ref="C14:Z118"/>
  <sheetViews>
    <sheetView topLeftCell="A24" workbookViewId="0">
      <selection activeCell="I122" sqref="I122"/>
    </sheetView>
  </sheetViews>
  <sheetFormatPr defaultColWidth="9.140625" defaultRowHeight="15"/>
  <cols>
    <col min="1" max="2" width="9.140625" style="1"/>
    <col min="3" max="3" width="13" style="1" customWidth="1"/>
    <col min="4" max="4" width="26.42578125" style="1" customWidth="1"/>
    <col min="5" max="5" width="13.7109375" style="1" bestFit="1" customWidth="1"/>
    <col min="6" max="6" width="9.140625" style="1"/>
    <col min="7" max="7" width="12.28515625" style="1" customWidth="1"/>
    <col min="8" max="9" width="9.140625" style="1"/>
    <col min="10" max="10" width="18.42578125" style="1" customWidth="1"/>
    <col min="11" max="11" width="17.85546875" style="1" customWidth="1"/>
    <col min="12" max="12" width="16.7109375" style="1" customWidth="1"/>
    <col min="13" max="13" width="15.42578125" style="1" customWidth="1"/>
    <col min="14" max="14" width="13.42578125" style="1" bestFit="1" customWidth="1"/>
    <col min="15" max="15" width="14.42578125" style="1" customWidth="1"/>
    <col min="16" max="16" width="11.85546875" style="1" customWidth="1"/>
    <col min="17" max="17" width="13.7109375" style="1" customWidth="1"/>
    <col min="18" max="18" width="11.7109375" style="1" customWidth="1"/>
    <col min="19" max="19" width="11.140625" style="1" bestFit="1" customWidth="1"/>
    <col min="20" max="20" width="9.28515625" style="1" bestFit="1" customWidth="1"/>
    <col min="21" max="16384" width="9.140625" style="1"/>
  </cols>
  <sheetData>
    <row r="14" spans="3:26" ht="15.75">
      <c r="C14" s="510" t="s">
        <v>501</v>
      </c>
    </row>
    <row r="15" spans="3:26" ht="15.75">
      <c r="C15" s="510"/>
    </row>
    <row r="16" spans="3:26" s="24" customFormat="1" ht="28.5" customHeight="1">
      <c r="C16" s="915" t="s">
        <v>991</v>
      </c>
      <c r="D16" s="915"/>
      <c r="E16" s="915"/>
      <c r="F16" s="915"/>
      <c r="G16" s="915"/>
      <c r="H16" s="915"/>
      <c r="I16" s="915"/>
      <c r="J16" s="915"/>
      <c r="K16" s="915"/>
      <c r="L16" s="915"/>
      <c r="M16" s="915"/>
      <c r="N16" s="915"/>
      <c r="O16" s="915"/>
      <c r="P16" s="915"/>
      <c r="Q16" s="915"/>
      <c r="R16" s="915"/>
      <c r="S16" s="915"/>
      <c r="T16" s="915"/>
      <c r="U16" s="915"/>
      <c r="V16" s="915"/>
      <c r="W16" s="915"/>
      <c r="X16" s="915"/>
      <c r="Y16" s="915"/>
      <c r="Z16" s="915"/>
    </row>
    <row r="20" spans="3:20" ht="38.1" customHeight="1">
      <c r="C20" s="934" t="s">
        <v>992</v>
      </c>
      <c r="D20" s="934"/>
      <c r="E20" s="934"/>
      <c r="F20" s="934"/>
      <c r="J20" s="765" t="s">
        <v>993</v>
      </c>
    </row>
    <row r="21" spans="3:20" ht="21">
      <c r="C21" s="766"/>
      <c r="D21" s="767"/>
    </row>
    <row r="22" spans="3:20" ht="15" customHeight="1">
      <c r="C22" s="935" t="s">
        <v>994</v>
      </c>
      <c r="D22" s="936"/>
      <c r="E22" s="936"/>
      <c r="F22" s="936"/>
      <c r="G22" s="936"/>
      <c r="J22" s="937" t="s">
        <v>995</v>
      </c>
      <c r="K22" s="938"/>
      <c r="L22" s="938"/>
      <c r="M22" s="939">
        <v>2019</v>
      </c>
      <c r="N22" s="940"/>
      <c r="O22" s="921">
        <v>2020</v>
      </c>
      <c r="P22" s="921"/>
      <c r="Q22" s="921">
        <v>2021</v>
      </c>
      <c r="R22" s="921"/>
      <c r="S22" s="921">
        <v>2022</v>
      </c>
      <c r="T22" s="921"/>
    </row>
    <row r="23" spans="3:20" ht="45">
      <c r="C23" s="768" t="s">
        <v>996</v>
      </c>
      <c r="D23" s="768" t="s">
        <v>997</v>
      </c>
      <c r="E23" s="768" t="s">
        <v>998</v>
      </c>
      <c r="F23" s="768" t="s">
        <v>999</v>
      </c>
      <c r="G23" s="768" t="s">
        <v>1000</v>
      </c>
      <c r="J23" s="922"/>
      <c r="K23" s="923"/>
      <c r="L23" s="924"/>
      <c r="M23" s="769" t="s">
        <v>1001</v>
      </c>
      <c r="N23" s="769" t="s">
        <v>1002</v>
      </c>
      <c r="O23" s="770" t="s">
        <v>1001</v>
      </c>
      <c r="P23" s="770" t="s">
        <v>1002</v>
      </c>
      <c r="Q23" s="770" t="s">
        <v>1001</v>
      </c>
      <c r="R23" s="770" t="s">
        <v>1002</v>
      </c>
      <c r="S23" s="770" t="s">
        <v>1001</v>
      </c>
      <c r="T23" s="770" t="s">
        <v>1002</v>
      </c>
    </row>
    <row r="24" spans="3:20">
      <c r="C24" s="771" t="s">
        <v>1003</v>
      </c>
      <c r="D24" s="772" t="s">
        <v>1004</v>
      </c>
      <c r="E24" s="773">
        <v>6388</v>
      </c>
      <c r="F24" s="773">
        <v>1</v>
      </c>
      <c r="G24" s="774">
        <v>2019</v>
      </c>
      <c r="J24" s="925" t="s">
        <v>1005</v>
      </c>
      <c r="K24" s="926"/>
      <c r="L24" s="927"/>
      <c r="M24" s="775">
        <f>SUMIFS($E$24:$E$116,$G$24:$G$116,2019)</f>
        <v>6424620</v>
      </c>
      <c r="N24" s="775">
        <f>SUMIFS($F$24:$F$116,$G$24:$G$116,2019)</f>
        <v>992</v>
      </c>
      <c r="O24" s="775">
        <f>SUMIFS($E$24:$E$116,$G$24:$G$116,2020)</f>
        <v>912011</v>
      </c>
      <c r="P24" s="775">
        <f>SUMIFS($F$24:$F$116,$G$24:$G$116,2020)</f>
        <v>187</v>
      </c>
      <c r="Q24" s="775">
        <f>SUMIFS($E$24:$E$116,$G$24:$G$116,2021)</f>
        <v>215889</v>
      </c>
      <c r="R24" s="775">
        <f>SUMIFS($F$24:$F$116,$G$24:$G$116,2021)</f>
        <v>23</v>
      </c>
      <c r="S24" s="775">
        <f>SUMIFS($E$24:$E$116,$G$24:$G$116,2022)</f>
        <v>24398</v>
      </c>
      <c r="T24" s="775">
        <f>SUMIFS($F$24:$F$116,$G$24:$G$116,2022)</f>
        <v>7</v>
      </c>
    </row>
    <row r="25" spans="3:20">
      <c r="C25" s="771" t="s">
        <v>1006</v>
      </c>
      <c r="D25" s="772" t="s">
        <v>1007</v>
      </c>
      <c r="E25" s="773">
        <v>11466</v>
      </c>
      <c r="F25" s="773">
        <v>1</v>
      </c>
      <c r="G25" s="774">
        <v>2019</v>
      </c>
      <c r="J25" s="928" t="s">
        <v>1008</v>
      </c>
      <c r="K25" s="929"/>
      <c r="L25" s="930"/>
      <c r="M25" s="776">
        <v>1.0635161028793101</v>
      </c>
      <c r="N25" s="777">
        <v>1.19102990033223</v>
      </c>
      <c r="O25" s="776">
        <v>1.0635161028793101</v>
      </c>
      <c r="P25" s="777">
        <v>1.19102990033223</v>
      </c>
      <c r="Q25" s="776">
        <v>1.0635161028793101</v>
      </c>
      <c r="R25" s="777">
        <v>1.19102990033223</v>
      </c>
      <c r="S25" s="776">
        <v>1.0635161028793101</v>
      </c>
      <c r="T25" s="777">
        <v>1.19102990033223</v>
      </c>
    </row>
    <row r="26" spans="3:20">
      <c r="C26" s="771" t="s">
        <v>1009</v>
      </c>
      <c r="D26" s="772" t="s">
        <v>1007</v>
      </c>
      <c r="E26" s="773">
        <v>11138</v>
      </c>
      <c r="F26" s="773">
        <v>1</v>
      </c>
      <c r="G26" s="774">
        <v>2019</v>
      </c>
      <c r="J26" s="931" t="s">
        <v>1010</v>
      </c>
      <c r="K26" s="932"/>
      <c r="L26" s="933"/>
      <c r="M26" s="778">
        <f>M24*M25</f>
        <v>6832686.8248804733</v>
      </c>
      <c r="N26" s="778">
        <f>N25*N24</f>
        <v>1181.5016611295721</v>
      </c>
      <c r="O26" s="778">
        <f>O24*O25</f>
        <v>969938.38450306247</v>
      </c>
      <c r="P26" s="778">
        <f>P25*P24</f>
        <v>222.72259136212702</v>
      </c>
      <c r="Q26" s="778">
        <f>Q24*Q25</f>
        <v>229601.42793451139</v>
      </c>
      <c r="R26" s="778">
        <f>R25*R24</f>
        <v>27.393687707641291</v>
      </c>
      <c r="S26" s="778">
        <f>S24*S25</f>
        <v>25947.665878049407</v>
      </c>
      <c r="T26" s="778">
        <f>T25*T24</f>
        <v>8.3372093023256095</v>
      </c>
    </row>
    <row r="27" spans="3:20">
      <c r="C27" s="771" t="s">
        <v>1011</v>
      </c>
      <c r="D27" s="772" t="s">
        <v>1004</v>
      </c>
      <c r="E27" s="773">
        <v>1474</v>
      </c>
      <c r="F27" s="773">
        <v>0</v>
      </c>
      <c r="G27" s="774">
        <v>2019</v>
      </c>
      <c r="J27" s="925" t="s">
        <v>1012</v>
      </c>
      <c r="K27" s="926"/>
      <c r="L27" s="927"/>
      <c r="M27" s="779">
        <v>0.88060538831929525</v>
      </c>
      <c r="N27" s="780">
        <v>0.89260808926080903</v>
      </c>
      <c r="O27" s="779">
        <v>0.88060538831929525</v>
      </c>
      <c r="P27" s="780">
        <v>0.89260808926080903</v>
      </c>
      <c r="Q27" s="779">
        <v>0.88060538831929525</v>
      </c>
      <c r="R27" s="780">
        <v>0.89260808926080903</v>
      </c>
      <c r="S27" s="779">
        <v>0.88060538831929525</v>
      </c>
      <c r="T27" s="780">
        <v>0.89260808926080903</v>
      </c>
    </row>
    <row r="28" spans="3:20">
      <c r="C28" s="771" t="s">
        <v>1013</v>
      </c>
      <c r="D28" s="772" t="s">
        <v>1004</v>
      </c>
      <c r="E28" s="773">
        <v>170101</v>
      </c>
      <c r="F28" s="773">
        <v>0</v>
      </c>
      <c r="G28" s="774">
        <v>2019</v>
      </c>
      <c r="J28" s="781" t="s">
        <v>1014</v>
      </c>
      <c r="K28" s="782"/>
      <c r="L28" s="783"/>
      <c r="M28" s="784">
        <f t="shared" ref="M28:R28" si="0">M27*M26</f>
        <v>6016900.8346880013</v>
      </c>
      <c r="N28" s="785">
        <f t="shared" si="0"/>
        <v>1054.6179401993393</v>
      </c>
      <c r="O28" s="786">
        <f t="shared" si="0"/>
        <v>854132.96773110924</v>
      </c>
      <c r="P28" s="787">
        <f t="shared" si="0"/>
        <v>198.80398671096418</v>
      </c>
      <c r="Q28" s="786">
        <f t="shared" si="0"/>
        <v>202188.25460493509</v>
      </c>
      <c r="R28" s="787">
        <f t="shared" si="0"/>
        <v>24.451827242525006</v>
      </c>
      <c r="S28" s="786">
        <f t="shared" ref="S28:T28" si="1">S27*S26</f>
        <v>22849.654386519025</v>
      </c>
      <c r="T28" s="787">
        <f t="shared" si="1"/>
        <v>7.4418604651163047</v>
      </c>
    </row>
    <row r="29" spans="3:20">
      <c r="C29" s="771" t="s">
        <v>1015</v>
      </c>
      <c r="D29" s="772" t="s">
        <v>1007</v>
      </c>
      <c r="E29" s="773">
        <v>218014</v>
      </c>
      <c r="F29" s="773">
        <v>20</v>
      </c>
      <c r="G29" s="774">
        <v>2019</v>
      </c>
      <c r="J29" s="781" t="s">
        <v>1016</v>
      </c>
      <c r="K29" s="782"/>
      <c r="L29" s="783"/>
      <c r="M29" s="784">
        <v>463223.42890083289</v>
      </c>
      <c r="N29" s="785" t="s">
        <v>1017</v>
      </c>
      <c r="O29" s="788" t="s">
        <v>1017</v>
      </c>
      <c r="P29" s="789" t="s">
        <v>1017</v>
      </c>
      <c r="Q29" s="789" t="s">
        <v>1017</v>
      </c>
      <c r="R29" s="789" t="s">
        <v>1017</v>
      </c>
    </row>
    <row r="30" spans="3:20">
      <c r="C30" s="771" t="s">
        <v>1018</v>
      </c>
      <c r="D30" s="772" t="s">
        <v>1004</v>
      </c>
      <c r="E30" s="773">
        <v>134344</v>
      </c>
      <c r="F30" s="773">
        <v>3</v>
      </c>
      <c r="G30" s="774">
        <v>2019</v>
      </c>
      <c r="J30" s="781" t="s">
        <v>1019</v>
      </c>
      <c r="K30" s="782"/>
      <c r="L30" s="783"/>
      <c r="M30" s="784"/>
      <c r="N30" s="787">
        <f>M29/M28*N28</f>
        <v>81.191921200210913</v>
      </c>
      <c r="O30" s="790"/>
    </row>
    <row r="31" spans="3:20">
      <c r="C31" s="771" t="s">
        <v>1020</v>
      </c>
      <c r="D31" s="772" t="s">
        <v>1007</v>
      </c>
      <c r="E31" s="773">
        <v>12476</v>
      </c>
      <c r="F31" s="773">
        <v>3</v>
      </c>
      <c r="G31" s="774">
        <v>2019</v>
      </c>
      <c r="J31" s="791" t="s">
        <v>1021</v>
      </c>
      <c r="K31" s="792"/>
      <c r="L31" s="793"/>
      <c r="M31" s="794">
        <f>M28-M29</f>
        <v>5553677.4057871681</v>
      </c>
      <c r="N31" s="795">
        <f>N28-N30</f>
        <v>973.42601899912836</v>
      </c>
    </row>
    <row r="32" spans="3:20">
      <c r="C32" s="771" t="s">
        <v>1022</v>
      </c>
      <c r="D32" s="772" t="s">
        <v>1007</v>
      </c>
      <c r="E32" s="773">
        <v>9150</v>
      </c>
      <c r="F32" s="773">
        <v>0</v>
      </c>
      <c r="G32" s="774">
        <v>2019</v>
      </c>
      <c r="J32" s="1" t="s">
        <v>1023</v>
      </c>
      <c r="K32" s="1" t="s">
        <v>1024</v>
      </c>
    </row>
    <row r="33" spans="3:19">
      <c r="C33" s="771" t="s">
        <v>1025</v>
      </c>
      <c r="D33" s="772" t="s">
        <v>1007</v>
      </c>
      <c r="E33" s="773">
        <v>9150</v>
      </c>
      <c r="F33" s="773">
        <v>0</v>
      </c>
      <c r="G33" s="774">
        <v>2019</v>
      </c>
      <c r="K33" s="1" t="s">
        <v>1026</v>
      </c>
    </row>
    <row r="34" spans="3:19">
      <c r="C34" s="771" t="s">
        <v>1027</v>
      </c>
      <c r="D34" s="772" t="s">
        <v>1007</v>
      </c>
      <c r="E34" s="773">
        <v>189685</v>
      </c>
      <c r="F34" s="773">
        <v>65</v>
      </c>
      <c r="G34" s="774">
        <v>2019</v>
      </c>
      <c r="K34" s="1" t="s">
        <v>1028</v>
      </c>
    </row>
    <row r="35" spans="3:19">
      <c r="C35" s="771" t="s">
        <v>1029</v>
      </c>
      <c r="D35" s="772" t="s">
        <v>1007</v>
      </c>
      <c r="E35" s="773">
        <v>180327</v>
      </c>
      <c r="F35" s="773">
        <v>22</v>
      </c>
      <c r="G35" s="774">
        <v>2019</v>
      </c>
      <c r="K35" s="1" t="s">
        <v>1030</v>
      </c>
    </row>
    <row r="36" spans="3:19">
      <c r="C36" s="771" t="s">
        <v>1031</v>
      </c>
      <c r="D36" s="772" t="s">
        <v>1004</v>
      </c>
      <c r="E36" s="773">
        <v>15652</v>
      </c>
      <c r="F36" s="773">
        <v>3</v>
      </c>
      <c r="G36" s="774">
        <v>2019</v>
      </c>
      <c r="K36" s="1" t="s">
        <v>1032</v>
      </c>
    </row>
    <row r="37" spans="3:19">
      <c r="C37" s="771" t="s">
        <v>1033</v>
      </c>
      <c r="D37" s="772" t="s">
        <v>1004</v>
      </c>
      <c r="E37" s="773">
        <v>14210</v>
      </c>
      <c r="F37" s="773">
        <v>4</v>
      </c>
      <c r="G37" s="774">
        <v>2019</v>
      </c>
      <c r="K37" s="1" t="s">
        <v>1034</v>
      </c>
    </row>
    <row r="38" spans="3:19">
      <c r="C38" s="771" t="s">
        <v>1035</v>
      </c>
      <c r="D38" s="772" t="s">
        <v>1007</v>
      </c>
      <c r="E38" s="773">
        <v>69087</v>
      </c>
      <c r="F38" s="773">
        <v>4</v>
      </c>
      <c r="G38" s="774">
        <v>2019</v>
      </c>
      <c r="K38" s="1" t="s">
        <v>1036</v>
      </c>
    </row>
    <row r="39" spans="3:19">
      <c r="C39" s="771" t="s">
        <v>1037</v>
      </c>
      <c r="D39" s="772" t="s">
        <v>1007</v>
      </c>
      <c r="E39" s="773">
        <v>344505</v>
      </c>
      <c r="F39" s="773">
        <v>80</v>
      </c>
      <c r="G39" s="774">
        <v>2019</v>
      </c>
    </row>
    <row r="40" spans="3:19" ht="21">
      <c r="C40" s="771" t="s">
        <v>1038</v>
      </c>
      <c r="D40" s="772" t="s">
        <v>1007</v>
      </c>
      <c r="E40" s="773">
        <v>87166</v>
      </c>
      <c r="F40" s="773">
        <v>19</v>
      </c>
      <c r="G40" s="774">
        <v>2019</v>
      </c>
      <c r="J40" s="766" t="s">
        <v>1039</v>
      </c>
    </row>
    <row r="41" spans="3:19">
      <c r="C41" s="771" t="s">
        <v>1040</v>
      </c>
      <c r="D41" s="772" t="s">
        <v>1004</v>
      </c>
      <c r="E41" s="773">
        <v>10681</v>
      </c>
      <c r="F41" s="773">
        <v>3</v>
      </c>
      <c r="G41" s="774">
        <v>2019</v>
      </c>
    </row>
    <row r="42" spans="3:19">
      <c r="C42" s="771" t="s">
        <v>1041</v>
      </c>
      <c r="D42" s="772" t="s">
        <v>1007</v>
      </c>
      <c r="E42" s="773">
        <v>698265</v>
      </c>
      <c r="F42" s="773">
        <v>66</v>
      </c>
      <c r="G42" s="774">
        <v>2019</v>
      </c>
      <c r="L42" s="921">
        <v>2019</v>
      </c>
      <c r="M42" s="921"/>
      <c r="N42" s="921">
        <v>2020</v>
      </c>
      <c r="O42" s="921"/>
      <c r="P42" s="921">
        <v>2021</v>
      </c>
      <c r="Q42" s="921"/>
      <c r="R42" s="921">
        <v>2022</v>
      </c>
      <c r="S42" s="921"/>
    </row>
    <row r="43" spans="3:19" ht="45">
      <c r="C43" s="771" t="s">
        <v>1042</v>
      </c>
      <c r="D43" s="772" t="s">
        <v>1007</v>
      </c>
      <c r="E43" s="773">
        <v>56828</v>
      </c>
      <c r="F43" s="773">
        <v>15</v>
      </c>
      <c r="G43" s="774">
        <v>2019</v>
      </c>
      <c r="J43" s="769" t="s">
        <v>1043</v>
      </c>
      <c r="K43" s="796" t="s">
        <v>997</v>
      </c>
      <c r="L43" s="770" t="s">
        <v>1001</v>
      </c>
      <c r="M43" s="770" t="s">
        <v>1002</v>
      </c>
      <c r="N43" s="770" t="s">
        <v>1001</v>
      </c>
      <c r="O43" s="770" t="s">
        <v>1002</v>
      </c>
      <c r="P43" s="770" t="s">
        <v>1001</v>
      </c>
      <c r="Q43" s="770" t="s">
        <v>1002</v>
      </c>
      <c r="R43" s="770" t="s">
        <v>1001</v>
      </c>
      <c r="S43" s="770" t="s">
        <v>1002</v>
      </c>
    </row>
    <row r="44" spans="3:19">
      <c r="C44" s="771" t="s">
        <v>1044</v>
      </c>
      <c r="D44" s="772" t="s">
        <v>1004</v>
      </c>
      <c r="E44" s="773">
        <v>16906</v>
      </c>
      <c r="F44" s="773">
        <v>4</v>
      </c>
      <c r="G44" s="774">
        <v>2019</v>
      </c>
      <c r="J44" s="797" t="s">
        <v>1045</v>
      </c>
      <c r="K44" s="798" t="s">
        <v>1004</v>
      </c>
      <c r="L44" s="799">
        <f>SUMIFS($E$24:$E$116,$D$24:$D$116,$K44,$G$24:$G$116,L$42)</f>
        <v>947799</v>
      </c>
      <c r="M44" s="799">
        <f>SUMIFS($F$24:$F$116,$D$24:$D$116,$K44,$G$24:$G$116,L$42)</f>
        <v>101</v>
      </c>
      <c r="N44" s="799">
        <f>SUMIFS($E$24:$E$116,$D$24:$D$116,$K44,$G$24:$G$116,N$42)</f>
        <v>0</v>
      </c>
      <c r="O44" s="799">
        <f>SUMIFS($F$24:$F$116,$D$24:$D$116,$K44,$G$24:$G$116,N$42)</f>
        <v>0</v>
      </c>
      <c r="P44" s="799">
        <f>SUMIFS($E$24:$E$116,$D$24:$D$116,$K44,$G$24:$G$116,P$42)</f>
        <v>0</v>
      </c>
      <c r="Q44" s="799">
        <f>SUMIFS($F$24:$F$116,$D$24:$D$116,$K44,$G$24:$G$116,P$42)</f>
        <v>0</v>
      </c>
      <c r="R44" s="799">
        <f>SUMIFS($E$24:$E$116,$D$24:$D$116,$K44,$G$24:$G$116,R$42)</f>
        <v>11922</v>
      </c>
      <c r="S44" s="799">
        <f>SUMIFS($F$24:$F$116,$D$24:$D$116,$K44,$G$24:$G$116,R$42)</f>
        <v>4</v>
      </c>
    </row>
    <row r="45" spans="3:19">
      <c r="C45" s="771" t="s">
        <v>1046</v>
      </c>
      <c r="D45" s="772" t="s">
        <v>1007</v>
      </c>
      <c r="E45" s="773">
        <v>84670</v>
      </c>
      <c r="F45" s="773">
        <v>18</v>
      </c>
      <c r="G45" s="774">
        <v>2019</v>
      </c>
      <c r="J45" s="800"/>
      <c r="K45" s="801" t="s">
        <v>1007</v>
      </c>
      <c r="L45" s="799">
        <f>SUMIFS($E$24:$E$116,$D$24:$D$116,$K45,$G$24:$G$116,L$42)</f>
        <v>5476821</v>
      </c>
      <c r="M45" s="799">
        <f>SUMIFS($F$24:$F$116,$D$24:$D$116,$K45,$G$24:$G$116,L$42)</f>
        <v>891</v>
      </c>
      <c r="N45" s="799">
        <f>SUMIFS($E$24:$E$116,$D$24:$D$116,$K45,$G$24:$G$116,N$42)</f>
        <v>912011</v>
      </c>
      <c r="O45" s="799">
        <f>SUMIFS($F$24:$F$116,$D$24:$D$116,$K45,$G$24:$G$116,N$42)</f>
        <v>187</v>
      </c>
      <c r="P45" s="799">
        <f>SUMIFS($E$24:$E$116,$D$24:$D$116,$K45,$G$24:$G$116,P$42)</f>
        <v>215889</v>
      </c>
      <c r="Q45" s="799">
        <f>SUMIFS($F$24:$F$116,$D$24:$D$116,$K45,$G$24:$G$116,P$42)</f>
        <v>23</v>
      </c>
      <c r="R45" s="799">
        <f>SUMIFS($E$24:$E$116,$D$24:$D$116,$K45,$G$24:$G$116,R$42)</f>
        <v>12476</v>
      </c>
      <c r="S45" s="799">
        <f>SUMIFS($F$24:$F$116,$D$24:$D$116,$K45,$G$24:$G$116,R$42)</f>
        <v>3</v>
      </c>
    </row>
    <row r="46" spans="3:19">
      <c r="C46" s="771" t="s">
        <v>1047</v>
      </c>
      <c r="D46" s="772" t="s">
        <v>1007</v>
      </c>
      <c r="E46" s="773">
        <v>70964</v>
      </c>
      <c r="F46" s="773">
        <v>19</v>
      </c>
      <c r="G46" s="774">
        <v>2019</v>
      </c>
      <c r="J46" s="802" t="s">
        <v>1005</v>
      </c>
      <c r="K46" s="803"/>
      <c r="L46" s="804">
        <f t="shared" ref="L46:Q46" si="2">SUM(L44:L45)</f>
        <v>6424620</v>
      </c>
      <c r="M46" s="804">
        <f t="shared" si="2"/>
        <v>992</v>
      </c>
      <c r="N46" s="804">
        <f t="shared" si="2"/>
        <v>912011</v>
      </c>
      <c r="O46" s="804">
        <f t="shared" si="2"/>
        <v>187</v>
      </c>
      <c r="P46" s="804">
        <f t="shared" si="2"/>
        <v>215889</v>
      </c>
      <c r="Q46" s="804">
        <f t="shared" si="2"/>
        <v>23</v>
      </c>
      <c r="R46" s="804">
        <f t="shared" ref="R46:S46" si="3">SUM(R44:R45)</f>
        <v>24398</v>
      </c>
      <c r="S46" s="804">
        <f t="shared" si="3"/>
        <v>7</v>
      </c>
    </row>
    <row r="47" spans="3:19">
      <c r="C47" s="771" t="s">
        <v>1048</v>
      </c>
      <c r="D47" s="772" t="s">
        <v>1007</v>
      </c>
      <c r="E47" s="773">
        <v>408278</v>
      </c>
      <c r="F47" s="773">
        <v>51</v>
      </c>
      <c r="G47" s="774">
        <v>2019</v>
      </c>
      <c r="J47" s="805" t="s">
        <v>1049</v>
      </c>
      <c r="K47" s="806" t="s">
        <v>1004</v>
      </c>
      <c r="L47" s="807">
        <f>L44/L46</f>
        <v>0.14752607936344872</v>
      </c>
      <c r="M47" s="808"/>
      <c r="N47" s="807">
        <f>N44/N46</f>
        <v>0</v>
      </c>
      <c r="O47" s="808"/>
      <c r="P47" s="807">
        <f>P44/P46</f>
        <v>0</v>
      </c>
      <c r="Q47" s="808"/>
      <c r="R47" s="807">
        <f>R44/R46</f>
        <v>0.4886466103778998</v>
      </c>
      <c r="S47" s="808"/>
    </row>
    <row r="48" spans="3:19">
      <c r="C48" s="771" t="s">
        <v>1050</v>
      </c>
      <c r="D48" s="772" t="s">
        <v>1007</v>
      </c>
      <c r="E48" s="773">
        <v>127198</v>
      </c>
      <c r="F48" s="773">
        <v>28</v>
      </c>
      <c r="G48" s="774">
        <v>2019</v>
      </c>
      <c r="J48" s="809"/>
      <c r="K48" s="810" t="s">
        <v>1007</v>
      </c>
      <c r="L48" s="804"/>
      <c r="M48" s="811">
        <f>M45/M46</f>
        <v>0.89818548387096775</v>
      </c>
      <c r="N48" s="804"/>
      <c r="O48" s="811">
        <f>O45/O46</f>
        <v>1</v>
      </c>
      <c r="P48" s="804"/>
      <c r="Q48" s="811">
        <f>Q45/Q46</f>
        <v>1</v>
      </c>
      <c r="R48" s="804"/>
      <c r="S48" s="811">
        <f>S45/S46</f>
        <v>0.42857142857142855</v>
      </c>
    </row>
    <row r="49" spans="3:21">
      <c r="C49" s="771" t="s">
        <v>1051</v>
      </c>
      <c r="D49" s="772" t="s">
        <v>1004</v>
      </c>
      <c r="E49" s="773">
        <v>5558</v>
      </c>
      <c r="F49" s="773">
        <v>1</v>
      </c>
      <c r="G49" s="774">
        <v>2019</v>
      </c>
      <c r="J49" s="1" t="s">
        <v>1023</v>
      </c>
      <c r="K49" s="1" t="s">
        <v>1052</v>
      </c>
    </row>
    <row r="50" spans="3:21">
      <c r="C50" s="771" t="s">
        <v>1053</v>
      </c>
      <c r="D50" s="772" t="s">
        <v>1007</v>
      </c>
      <c r="E50" s="773">
        <v>553461</v>
      </c>
      <c r="F50" s="773">
        <v>92</v>
      </c>
      <c r="G50" s="774">
        <v>2019</v>
      </c>
      <c r="K50" s="1" t="s">
        <v>1036</v>
      </c>
    </row>
    <row r="51" spans="3:21">
      <c r="C51" s="771" t="s">
        <v>1054</v>
      </c>
      <c r="D51" s="772" t="s">
        <v>1004</v>
      </c>
      <c r="E51" s="773">
        <v>2362</v>
      </c>
      <c r="F51" s="773">
        <v>1</v>
      </c>
      <c r="G51" s="774">
        <v>2019</v>
      </c>
    </row>
    <row r="52" spans="3:21">
      <c r="C52" s="771" t="s">
        <v>1055</v>
      </c>
      <c r="D52" s="772" t="s">
        <v>1007</v>
      </c>
      <c r="E52" s="773">
        <v>95869</v>
      </c>
      <c r="F52" s="773">
        <v>22</v>
      </c>
      <c r="G52" s="774">
        <v>2019</v>
      </c>
    </row>
    <row r="53" spans="3:21" ht="21">
      <c r="C53" s="771" t="s">
        <v>1056</v>
      </c>
      <c r="D53" s="772" t="s">
        <v>1007</v>
      </c>
      <c r="E53" s="773">
        <v>38929</v>
      </c>
      <c r="F53" s="773">
        <v>1</v>
      </c>
      <c r="G53" s="774">
        <v>2019</v>
      </c>
      <c r="J53" s="766" t="s">
        <v>1184</v>
      </c>
    </row>
    <row r="54" spans="3:21">
      <c r="C54" s="771" t="s">
        <v>1057</v>
      </c>
      <c r="D54" s="772" t="s">
        <v>1007</v>
      </c>
      <c r="E54" s="773">
        <v>12549</v>
      </c>
      <c r="F54" s="773">
        <v>3</v>
      </c>
      <c r="G54" s="774">
        <v>2019</v>
      </c>
    </row>
    <row r="55" spans="3:21" ht="30">
      <c r="C55" s="771" t="s">
        <v>1058</v>
      </c>
      <c r="D55" s="772" t="s">
        <v>1004</v>
      </c>
      <c r="E55" s="773">
        <v>24503</v>
      </c>
      <c r="F55" s="773">
        <v>6</v>
      </c>
      <c r="G55" s="774">
        <v>2019</v>
      </c>
      <c r="J55" s="796" t="s">
        <v>1220</v>
      </c>
      <c r="K55" s="796" t="s">
        <v>211</v>
      </c>
      <c r="L55" s="796" t="s">
        <v>234</v>
      </c>
      <c r="M55" s="796" t="s">
        <v>1221</v>
      </c>
      <c r="N55" s="796" t="s">
        <v>1222</v>
      </c>
      <c r="O55" s="796" t="s">
        <v>1223</v>
      </c>
      <c r="P55" s="796" t="s">
        <v>1224</v>
      </c>
      <c r="Q55" s="796" t="s">
        <v>1225</v>
      </c>
      <c r="R55" s="796" t="s">
        <v>1226</v>
      </c>
      <c r="S55" s="796" t="s">
        <v>1227</v>
      </c>
      <c r="T55" s="796" t="s">
        <v>1228</v>
      </c>
      <c r="U55" s="796" t="s">
        <v>997</v>
      </c>
    </row>
    <row r="56" spans="3:21">
      <c r="C56" s="771" t="s">
        <v>1059</v>
      </c>
      <c r="D56" s="772" t="s">
        <v>1004</v>
      </c>
      <c r="E56" s="773">
        <v>24108</v>
      </c>
      <c r="F56" s="773">
        <v>0</v>
      </c>
      <c r="G56" s="774">
        <v>2019</v>
      </c>
      <c r="J56" s="797" t="s">
        <v>1229</v>
      </c>
      <c r="K56" s="842" t="s">
        <v>1230</v>
      </c>
      <c r="L56" s="842" t="s">
        <v>1107</v>
      </c>
      <c r="M56" s="842">
        <v>158000</v>
      </c>
      <c r="N56" s="842">
        <v>29</v>
      </c>
      <c r="O56" s="847">
        <v>0.94925333767435338</v>
      </c>
      <c r="P56" s="847">
        <v>0.93958777540867089</v>
      </c>
      <c r="Q56" s="847">
        <v>1.0701915131089976</v>
      </c>
      <c r="R56" s="847">
        <v>1</v>
      </c>
      <c r="S56" s="850">
        <v>160509.49279157823</v>
      </c>
      <c r="T56" s="850">
        <v>27.248045486851456</v>
      </c>
      <c r="U56" s="843" t="s">
        <v>1007</v>
      </c>
    </row>
    <row r="57" spans="3:21">
      <c r="C57" s="771" t="s">
        <v>1060</v>
      </c>
      <c r="D57" s="772" t="s">
        <v>1007</v>
      </c>
      <c r="E57" s="773">
        <v>5838</v>
      </c>
      <c r="F57" s="773">
        <v>0</v>
      </c>
      <c r="G57" s="774">
        <v>2019</v>
      </c>
      <c r="J57" s="800" t="s">
        <v>1231</v>
      </c>
      <c r="K57" s="831" t="s">
        <v>1232</v>
      </c>
      <c r="L57" s="831" t="s">
        <v>1107</v>
      </c>
      <c r="M57" s="831">
        <v>71257</v>
      </c>
      <c r="N57" s="831">
        <v>23</v>
      </c>
      <c r="O57" s="848">
        <v>0.56618566406307458</v>
      </c>
      <c r="P57" s="848">
        <v>0.56521739130434778</v>
      </c>
      <c r="Q57" s="848">
        <v>1.3311885395168144</v>
      </c>
      <c r="R57" s="848">
        <v>1.0614295501255995</v>
      </c>
      <c r="S57" s="851">
        <v>53706.391439883766</v>
      </c>
      <c r="T57" s="851">
        <v>13.798584151632792</v>
      </c>
      <c r="U57" s="844" t="s">
        <v>1007</v>
      </c>
    </row>
    <row r="58" spans="3:21">
      <c r="C58" s="771" t="s">
        <v>1061</v>
      </c>
      <c r="D58" s="772" t="s">
        <v>1007</v>
      </c>
      <c r="E58" s="773">
        <v>98232</v>
      </c>
      <c r="F58" s="773">
        <v>30</v>
      </c>
      <c r="G58" s="774">
        <v>2019</v>
      </c>
      <c r="J58" s="802" t="s">
        <v>1233</v>
      </c>
      <c r="K58" s="845" t="s">
        <v>1232</v>
      </c>
      <c r="L58" s="845" t="s">
        <v>1112</v>
      </c>
      <c r="M58" s="845">
        <v>386363</v>
      </c>
      <c r="N58" s="845">
        <v>116</v>
      </c>
      <c r="O58" s="849">
        <v>0.56618566406307458</v>
      </c>
      <c r="P58" s="849">
        <v>0.56521739130434778</v>
      </c>
      <c r="Q58" s="849">
        <v>1.3311885395168144</v>
      </c>
      <c r="R58" s="849">
        <v>1.0614295501255995</v>
      </c>
      <c r="S58" s="852">
        <v>291201.74180624797</v>
      </c>
      <c r="T58" s="852">
        <v>69.592859199539305</v>
      </c>
      <c r="U58" s="846" t="s">
        <v>1004</v>
      </c>
    </row>
    <row r="59" spans="3:21">
      <c r="C59" s="771" t="s">
        <v>1062</v>
      </c>
      <c r="D59" s="772" t="s">
        <v>1004</v>
      </c>
      <c r="E59" s="773">
        <v>29232</v>
      </c>
      <c r="F59" s="773">
        <v>0</v>
      </c>
      <c r="G59" s="774">
        <v>2019</v>
      </c>
    </row>
    <row r="60" spans="3:21">
      <c r="C60" s="771" t="s">
        <v>1063</v>
      </c>
      <c r="D60" s="772" t="s">
        <v>1007</v>
      </c>
      <c r="E60" s="773">
        <v>13986</v>
      </c>
      <c r="F60" s="773">
        <v>0</v>
      </c>
      <c r="G60" s="774">
        <v>2019</v>
      </c>
      <c r="J60" s="1" t="s">
        <v>1023</v>
      </c>
      <c r="K60" s="1" t="s">
        <v>1120</v>
      </c>
    </row>
    <row r="61" spans="3:21">
      <c r="C61" s="771" t="s">
        <v>1064</v>
      </c>
      <c r="D61" s="772" t="s">
        <v>1004</v>
      </c>
      <c r="E61" s="773">
        <v>4418</v>
      </c>
      <c r="F61" s="773">
        <v>2</v>
      </c>
      <c r="G61" s="774">
        <v>2019</v>
      </c>
      <c r="K61" s="1" t="s">
        <v>1186</v>
      </c>
    </row>
    <row r="62" spans="3:21">
      <c r="C62" s="771" t="s">
        <v>1065</v>
      </c>
      <c r="D62" s="772" t="s">
        <v>1007</v>
      </c>
      <c r="E62" s="773">
        <v>59949</v>
      </c>
      <c r="F62" s="773">
        <v>8</v>
      </c>
      <c r="G62" s="774">
        <v>2019</v>
      </c>
      <c r="K62" s="1" t="s">
        <v>1185</v>
      </c>
    </row>
    <row r="63" spans="3:21">
      <c r="C63" s="771" t="s">
        <v>1066</v>
      </c>
      <c r="D63" s="772" t="s">
        <v>1007</v>
      </c>
      <c r="E63" s="773">
        <v>27410</v>
      </c>
      <c r="F63" s="773">
        <v>7</v>
      </c>
      <c r="G63" s="774">
        <v>2019</v>
      </c>
    </row>
    <row r="64" spans="3:21">
      <c r="C64" s="771" t="s">
        <v>1067</v>
      </c>
      <c r="D64" s="772" t="s">
        <v>1007</v>
      </c>
      <c r="E64" s="773">
        <v>198764</v>
      </c>
      <c r="F64" s="773">
        <v>23</v>
      </c>
      <c r="G64" s="774">
        <v>2019</v>
      </c>
    </row>
    <row r="65" spans="3:7">
      <c r="C65" s="771" t="s">
        <v>1068</v>
      </c>
      <c r="D65" s="772" t="s">
        <v>1004</v>
      </c>
      <c r="E65" s="773">
        <v>19127</v>
      </c>
      <c r="F65" s="773">
        <v>6</v>
      </c>
      <c r="G65" s="774">
        <v>2019</v>
      </c>
    </row>
    <row r="66" spans="3:7">
      <c r="C66" s="771" t="s">
        <v>1069</v>
      </c>
      <c r="D66" s="772" t="s">
        <v>1007</v>
      </c>
      <c r="E66" s="773">
        <v>22811</v>
      </c>
      <c r="F66" s="773">
        <v>0</v>
      </c>
      <c r="G66" s="774">
        <v>2019</v>
      </c>
    </row>
    <row r="67" spans="3:7">
      <c r="C67" s="771" t="s">
        <v>1070</v>
      </c>
      <c r="D67" s="772" t="s">
        <v>1007</v>
      </c>
      <c r="E67" s="773">
        <v>93885</v>
      </c>
      <c r="F67" s="773">
        <v>24</v>
      </c>
      <c r="G67" s="774">
        <v>2019</v>
      </c>
    </row>
    <row r="68" spans="3:7">
      <c r="C68" s="771" t="s">
        <v>1071</v>
      </c>
      <c r="D68" s="772" t="s">
        <v>1007</v>
      </c>
      <c r="E68" s="773">
        <v>53354</v>
      </c>
      <c r="F68" s="773">
        <v>0</v>
      </c>
      <c r="G68" s="774">
        <v>2019</v>
      </c>
    </row>
    <row r="69" spans="3:7">
      <c r="C69" s="771" t="s">
        <v>1072</v>
      </c>
      <c r="D69" s="772" t="s">
        <v>1007</v>
      </c>
      <c r="E69" s="773">
        <v>40776</v>
      </c>
      <c r="F69" s="773">
        <v>8</v>
      </c>
      <c r="G69" s="774">
        <v>2019</v>
      </c>
    </row>
    <row r="70" spans="3:7">
      <c r="C70" s="771" t="s">
        <v>1073</v>
      </c>
      <c r="D70" s="772" t="s">
        <v>1004</v>
      </c>
      <c r="E70" s="773">
        <v>839</v>
      </c>
      <c r="F70" s="773">
        <v>1</v>
      </c>
      <c r="G70" s="774">
        <v>2019</v>
      </c>
    </row>
    <row r="71" spans="3:7">
      <c r="C71" s="771" t="s">
        <v>1074</v>
      </c>
      <c r="D71" s="772" t="s">
        <v>1007</v>
      </c>
      <c r="E71" s="773">
        <v>27187</v>
      </c>
      <c r="F71" s="773">
        <v>7</v>
      </c>
      <c r="G71" s="774">
        <v>2019</v>
      </c>
    </row>
    <row r="72" spans="3:7">
      <c r="C72" s="771" t="s">
        <v>1075</v>
      </c>
      <c r="D72" s="772" t="s">
        <v>1004</v>
      </c>
      <c r="E72" s="773">
        <v>13413</v>
      </c>
      <c r="F72" s="773">
        <v>4</v>
      </c>
      <c r="G72" s="774">
        <v>2019</v>
      </c>
    </row>
    <row r="73" spans="3:7">
      <c r="C73" s="771" t="s">
        <v>1076</v>
      </c>
      <c r="D73" s="772" t="s">
        <v>1007</v>
      </c>
      <c r="E73" s="773">
        <v>16630</v>
      </c>
      <c r="F73" s="773">
        <v>4</v>
      </c>
      <c r="G73" s="774">
        <v>2019</v>
      </c>
    </row>
    <row r="74" spans="3:7">
      <c r="C74" s="771" t="s">
        <v>1077</v>
      </c>
      <c r="D74" s="772" t="s">
        <v>1007</v>
      </c>
      <c r="E74" s="773">
        <v>51918</v>
      </c>
      <c r="F74" s="773">
        <v>6</v>
      </c>
      <c r="G74" s="774">
        <v>2019</v>
      </c>
    </row>
    <row r="75" spans="3:7">
      <c r="C75" s="771" t="s">
        <v>1078</v>
      </c>
      <c r="D75" s="772" t="s">
        <v>1007</v>
      </c>
      <c r="E75" s="773">
        <v>6880</v>
      </c>
      <c r="F75" s="773">
        <v>2</v>
      </c>
      <c r="G75" s="774">
        <v>2019</v>
      </c>
    </row>
    <row r="76" spans="3:7">
      <c r="C76" s="771" t="s">
        <v>1079</v>
      </c>
      <c r="D76" s="772" t="s">
        <v>1004</v>
      </c>
      <c r="E76" s="773">
        <v>137235</v>
      </c>
      <c r="F76" s="773">
        <v>0</v>
      </c>
      <c r="G76" s="774">
        <v>2019</v>
      </c>
    </row>
    <row r="77" spans="3:7">
      <c r="C77" s="771" t="s">
        <v>1080</v>
      </c>
      <c r="D77" s="772" t="s">
        <v>1007</v>
      </c>
      <c r="E77" s="773">
        <v>29652</v>
      </c>
      <c r="F77" s="773">
        <v>0</v>
      </c>
      <c r="G77" s="774">
        <v>2019</v>
      </c>
    </row>
    <row r="78" spans="3:7">
      <c r="C78" s="771" t="s">
        <v>1081</v>
      </c>
      <c r="D78" s="772" t="s">
        <v>1004</v>
      </c>
      <c r="E78" s="773">
        <v>545</v>
      </c>
      <c r="F78" s="773">
        <v>1</v>
      </c>
      <c r="G78" s="774">
        <v>2019</v>
      </c>
    </row>
    <row r="79" spans="3:7">
      <c r="C79" s="771" t="s">
        <v>1082</v>
      </c>
      <c r="D79" s="772" t="s">
        <v>1007</v>
      </c>
      <c r="E79" s="773">
        <v>43359</v>
      </c>
      <c r="F79" s="773">
        <v>10</v>
      </c>
      <c r="G79" s="774">
        <v>2019</v>
      </c>
    </row>
    <row r="80" spans="3:7">
      <c r="C80" s="771" t="s">
        <v>1083</v>
      </c>
      <c r="D80" s="772" t="s">
        <v>1007</v>
      </c>
      <c r="E80" s="773">
        <v>679</v>
      </c>
      <c r="F80" s="773">
        <v>1</v>
      </c>
      <c r="G80" s="774">
        <v>2019</v>
      </c>
    </row>
    <row r="81" spans="3:7">
      <c r="C81" s="771" t="s">
        <v>1084</v>
      </c>
      <c r="D81" s="772" t="s">
        <v>1007</v>
      </c>
      <c r="E81" s="773">
        <v>21276</v>
      </c>
      <c r="F81" s="773">
        <v>5</v>
      </c>
      <c r="G81" s="774">
        <v>2019</v>
      </c>
    </row>
    <row r="82" spans="3:7">
      <c r="C82" s="771" t="s">
        <v>1085</v>
      </c>
      <c r="D82" s="772" t="s">
        <v>1007</v>
      </c>
      <c r="E82" s="773">
        <v>53662</v>
      </c>
      <c r="F82" s="773">
        <v>6</v>
      </c>
      <c r="G82" s="774">
        <v>2019</v>
      </c>
    </row>
    <row r="83" spans="3:7">
      <c r="C83" s="771" t="s">
        <v>1086</v>
      </c>
      <c r="D83" s="772" t="s">
        <v>1004</v>
      </c>
      <c r="E83" s="773">
        <v>12351</v>
      </c>
      <c r="F83" s="773">
        <v>3</v>
      </c>
      <c r="G83" s="774">
        <v>2019</v>
      </c>
    </row>
    <row r="84" spans="3:7">
      <c r="C84" s="771" t="s">
        <v>1087</v>
      </c>
      <c r="D84" s="772" t="s">
        <v>1004</v>
      </c>
      <c r="E84" s="773">
        <v>5586</v>
      </c>
      <c r="F84" s="773">
        <v>0</v>
      </c>
      <c r="G84" s="774">
        <v>2019</v>
      </c>
    </row>
    <row r="85" spans="3:7">
      <c r="C85" s="771" t="s">
        <v>1088</v>
      </c>
      <c r="D85" s="772" t="s">
        <v>1007</v>
      </c>
      <c r="E85" s="773">
        <v>55291</v>
      </c>
      <c r="F85" s="773">
        <v>5</v>
      </c>
      <c r="G85" s="774">
        <v>2019</v>
      </c>
    </row>
    <row r="86" spans="3:7">
      <c r="C86" s="771" t="s">
        <v>1089</v>
      </c>
      <c r="D86" s="772" t="s">
        <v>1007</v>
      </c>
      <c r="E86" s="773">
        <v>58199</v>
      </c>
      <c r="F86" s="773">
        <v>7</v>
      </c>
      <c r="G86" s="774">
        <v>2019</v>
      </c>
    </row>
    <row r="87" spans="3:7">
      <c r="C87" s="771" t="s">
        <v>1090</v>
      </c>
      <c r="D87" s="772" t="s">
        <v>1007</v>
      </c>
      <c r="E87" s="773">
        <v>59154</v>
      </c>
      <c r="F87" s="773">
        <v>7</v>
      </c>
      <c r="G87" s="774">
        <v>2019</v>
      </c>
    </row>
    <row r="88" spans="3:7">
      <c r="C88" s="771" t="s">
        <v>1091</v>
      </c>
      <c r="D88" s="772" t="s">
        <v>1007</v>
      </c>
      <c r="E88" s="773">
        <v>96751</v>
      </c>
      <c r="F88" s="773">
        <v>22</v>
      </c>
      <c r="G88" s="774">
        <v>2019</v>
      </c>
    </row>
    <row r="89" spans="3:7">
      <c r="C89" s="771" t="s">
        <v>1092</v>
      </c>
      <c r="D89" s="772" t="s">
        <v>1004</v>
      </c>
      <c r="E89" s="773">
        <v>124787</v>
      </c>
      <c r="F89" s="773">
        <v>16</v>
      </c>
      <c r="G89" s="774">
        <v>2019</v>
      </c>
    </row>
    <row r="90" spans="3:7">
      <c r="C90" s="771" t="s">
        <v>1093</v>
      </c>
      <c r="D90" s="772" t="s">
        <v>1007</v>
      </c>
      <c r="E90" s="773">
        <v>301730</v>
      </c>
      <c r="F90" s="773">
        <v>52</v>
      </c>
      <c r="G90" s="774">
        <v>2019</v>
      </c>
    </row>
    <row r="91" spans="3:7">
      <c r="C91" s="771" t="s">
        <v>1094</v>
      </c>
      <c r="D91" s="772" t="s">
        <v>1004</v>
      </c>
      <c r="E91" s="773">
        <v>10626</v>
      </c>
      <c r="F91" s="773">
        <v>4</v>
      </c>
      <c r="G91" s="774">
        <v>2019</v>
      </c>
    </row>
    <row r="92" spans="3:7">
      <c r="C92" s="771" t="s">
        <v>1095</v>
      </c>
      <c r="D92" s="772" t="s">
        <v>1007</v>
      </c>
      <c r="E92" s="773">
        <v>23507</v>
      </c>
      <c r="F92" s="773">
        <v>5</v>
      </c>
      <c r="G92" s="774">
        <v>2019</v>
      </c>
    </row>
    <row r="93" spans="3:7">
      <c r="C93" s="771" t="s">
        <v>1096</v>
      </c>
      <c r="D93" s="772" t="s">
        <v>1007</v>
      </c>
      <c r="E93" s="773">
        <v>19488</v>
      </c>
      <c r="F93" s="773">
        <v>0</v>
      </c>
      <c r="G93" s="774">
        <v>2019</v>
      </c>
    </row>
    <row r="94" spans="3:7">
      <c r="C94" s="771" t="s">
        <v>1097</v>
      </c>
      <c r="D94" s="772" t="s">
        <v>1007</v>
      </c>
      <c r="E94" s="773">
        <v>145085</v>
      </c>
      <c r="F94" s="773">
        <v>24</v>
      </c>
      <c r="G94" s="774">
        <v>2019</v>
      </c>
    </row>
    <row r="95" spans="3:7">
      <c r="C95" s="771" t="s">
        <v>1098</v>
      </c>
      <c r="D95" s="772" t="s">
        <v>1007</v>
      </c>
      <c r="E95" s="773">
        <v>144486</v>
      </c>
      <c r="F95" s="773">
        <v>24</v>
      </c>
      <c r="G95" s="774">
        <v>2019</v>
      </c>
    </row>
    <row r="96" spans="3:7">
      <c r="C96" s="771" t="s">
        <v>1099</v>
      </c>
      <c r="D96" s="772" t="s">
        <v>1004</v>
      </c>
      <c r="E96" s="773">
        <v>1992</v>
      </c>
      <c r="F96" s="773">
        <v>0</v>
      </c>
      <c r="G96" s="774">
        <v>2019</v>
      </c>
    </row>
    <row r="97" spans="3:7">
      <c r="C97" s="771" t="s">
        <v>1100</v>
      </c>
      <c r="D97" s="772" t="s">
        <v>1007</v>
      </c>
      <c r="E97" s="773">
        <v>320465</v>
      </c>
      <c r="F97" s="773">
        <v>61</v>
      </c>
      <c r="G97" s="774">
        <v>2019</v>
      </c>
    </row>
    <row r="98" spans="3:7">
      <c r="C98" s="771" t="s">
        <v>1101</v>
      </c>
      <c r="D98" s="772" t="s">
        <v>1007</v>
      </c>
      <c r="E98" s="773">
        <v>8082</v>
      </c>
      <c r="F98" s="773">
        <v>2</v>
      </c>
      <c r="G98" s="774">
        <v>2019</v>
      </c>
    </row>
    <row r="99" spans="3:7">
      <c r="C99" s="771" t="s">
        <v>1102</v>
      </c>
      <c r="D99" s="772" t="s">
        <v>1007</v>
      </c>
      <c r="E99" s="773">
        <v>23852</v>
      </c>
      <c r="F99" s="773">
        <v>3</v>
      </c>
      <c r="G99" s="774">
        <v>2019</v>
      </c>
    </row>
    <row r="100" spans="3:7">
      <c r="C100" s="771" t="s">
        <v>1103</v>
      </c>
      <c r="D100" s="772" t="s">
        <v>1007</v>
      </c>
      <c r="E100" s="773">
        <v>26200</v>
      </c>
      <c r="F100" s="773">
        <v>0</v>
      </c>
      <c r="G100" s="774">
        <v>2019</v>
      </c>
    </row>
    <row r="101" spans="3:7">
      <c r="C101" s="771" t="s">
        <v>1104</v>
      </c>
      <c r="D101" s="772" t="s">
        <v>1004</v>
      </c>
      <c r="E101" s="773">
        <v>1154</v>
      </c>
      <c r="F101" s="773">
        <v>1</v>
      </c>
      <c r="G101" s="774">
        <v>2019</v>
      </c>
    </row>
    <row r="102" spans="3:7">
      <c r="C102" s="771" t="s">
        <v>1105</v>
      </c>
      <c r="D102" s="772" t="s">
        <v>1007</v>
      </c>
      <c r="E102" s="773">
        <v>6952</v>
      </c>
      <c r="F102" s="773">
        <v>2</v>
      </c>
      <c r="G102" s="774">
        <v>2019</v>
      </c>
    </row>
    <row r="103" spans="3:7">
      <c r="C103" s="771" t="s">
        <v>1106</v>
      </c>
      <c r="D103" s="772" t="s">
        <v>1004</v>
      </c>
      <c r="E103" s="773">
        <v>147712</v>
      </c>
      <c r="F103" s="773">
        <v>32</v>
      </c>
      <c r="G103" s="774" t="s">
        <v>1107</v>
      </c>
    </row>
    <row r="104" spans="3:7">
      <c r="C104" s="771" t="s">
        <v>1108</v>
      </c>
      <c r="D104" s="772" t="s">
        <v>1007</v>
      </c>
      <c r="E104" s="773">
        <v>32156</v>
      </c>
      <c r="F104" s="773">
        <v>6</v>
      </c>
      <c r="G104" s="774" t="s">
        <v>1107</v>
      </c>
    </row>
    <row r="105" spans="3:7">
      <c r="C105" s="771" t="s">
        <v>1109</v>
      </c>
      <c r="D105" s="772" t="s">
        <v>1004</v>
      </c>
      <c r="E105" s="773">
        <v>12495</v>
      </c>
      <c r="F105" s="773">
        <v>5</v>
      </c>
      <c r="G105" s="774" t="s">
        <v>1107</v>
      </c>
    </row>
    <row r="106" spans="3:7">
      <c r="C106" s="771" t="s">
        <v>1110</v>
      </c>
      <c r="D106" s="772" t="s">
        <v>1007</v>
      </c>
      <c r="E106" s="773">
        <v>0</v>
      </c>
      <c r="F106" s="773">
        <v>0</v>
      </c>
      <c r="G106" s="774" t="s">
        <v>1107</v>
      </c>
    </row>
    <row r="107" spans="3:7">
      <c r="C107" s="771" t="s">
        <v>1111</v>
      </c>
      <c r="D107" s="772" t="s">
        <v>1007</v>
      </c>
      <c r="E107" s="773">
        <v>9150</v>
      </c>
      <c r="F107" s="773">
        <v>0</v>
      </c>
      <c r="G107" s="774" t="s">
        <v>1112</v>
      </c>
    </row>
    <row r="108" spans="3:7">
      <c r="C108" s="771" t="s">
        <v>1113</v>
      </c>
      <c r="D108" s="772" t="s">
        <v>1007</v>
      </c>
      <c r="E108" s="773">
        <v>47528</v>
      </c>
      <c r="F108" s="773">
        <v>16</v>
      </c>
      <c r="G108" s="774" t="s">
        <v>1112</v>
      </c>
    </row>
    <row r="109" spans="3:7">
      <c r="C109" s="771" t="s">
        <v>1114</v>
      </c>
      <c r="D109" s="772" t="s">
        <v>1007</v>
      </c>
      <c r="E109" s="773">
        <v>613961</v>
      </c>
      <c r="F109" s="773">
        <v>118</v>
      </c>
      <c r="G109" s="774" t="s">
        <v>1112</v>
      </c>
    </row>
    <row r="110" spans="3:7">
      <c r="C110" s="771" t="s">
        <v>1115</v>
      </c>
      <c r="D110" s="772" t="s">
        <v>1007</v>
      </c>
      <c r="E110" s="773">
        <v>241372</v>
      </c>
      <c r="F110" s="773">
        <v>53</v>
      </c>
      <c r="G110" s="774" t="s">
        <v>1112</v>
      </c>
    </row>
    <row r="111" spans="3:7">
      <c r="C111" s="771" t="s">
        <v>1116</v>
      </c>
      <c r="D111" s="772" t="s">
        <v>1007</v>
      </c>
      <c r="E111" s="773">
        <v>112024</v>
      </c>
      <c r="F111" s="773">
        <v>0</v>
      </c>
      <c r="G111" s="774" t="s">
        <v>1117</v>
      </c>
    </row>
    <row r="112" spans="3:7">
      <c r="C112" s="771" t="s">
        <v>1118</v>
      </c>
      <c r="D112" s="772" t="s">
        <v>1007</v>
      </c>
      <c r="E112" s="773">
        <v>103865</v>
      </c>
      <c r="F112" s="773">
        <v>23</v>
      </c>
      <c r="G112" s="774" t="s">
        <v>1117</v>
      </c>
    </row>
    <row r="113" spans="3:8">
      <c r="C113" s="865">
        <v>198126</v>
      </c>
      <c r="D113" s="772" t="s">
        <v>1004</v>
      </c>
      <c r="E113" s="813">
        <v>11922</v>
      </c>
      <c r="F113" s="813">
        <v>4</v>
      </c>
      <c r="G113" s="866">
        <v>2022</v>
      </c>
    </row>
    <row r="114" spans="3:8">
      <c r="C114" s="865">
        <v>206317</v>
      </c>
      <c r="D114" s="772" t="s">
        <v>1007</v>
      </c>
      <c r="E114" s="813">
        <v>12476</v>
      </c>
      <c r="F114" s="813">
        <v>3</v>
      </c>
      <c r="G114" s="866">
        <v>2022</v>
      </c>
    </row>
    <row r="115" spans="3:8">
      <c r="C115" s="862">
        <v>173376</v>
      </c>
      <c r="D115" s="859" t="s">
        <v>1007</v>
      </c>
      <c r="E115" s="860">
        <v>0</v>
      </c>
      <c r="F115" s="860">
        <v>0</v>
      </c>
      <c r="G115" s="861">
        <v>2022</v>
      </c>
      <c r="H115" s="1" t="s">
        <v>1234</v>
      </c>
    </row>
    <row r="116" spans="3:8">
      <c r="C116" s="771" t="s">
        <v>1115</v>
      </c>
      <c r="D116" s="772" t="s">
        <v>1007</v>
      </c>
      <c r="E116" s="773">
        <v>0</v>
      </c>
      <c r="F116" s="773">
        <v>0</v>
      </c>
      <c r="G116" s="774" t="s">
        <v>1112</v>
      </c>
    </row>
    <row r="118" spans="3:8">
      <c r="C118" s="1" t="s">
        <v>1119</v>
      </c>
      <c r="D118" s="1" t="s">
        <v>1120</v>
      </c>
    </row>
  </sheetData>
  <mergeCells count="17">
    <mergeCell ref="C16:Z16"/>
    <mergeCell ref="C20:F20"/>
    <mergeCell ref="C22:G22"/>
    <mergeCell ref="J22:L22"/>
    <mergeCell ref="M22:N22"/>
    <mergeCell ref="O22:P22"/>
    <mergeCell ref="Q22:R22"/>
    <mergeCell ref="S22:T22"/>
    <mergeCell ref="R42:S42"/>
    <mergeCell ref="N42:O42"/>
    <mergeCell ref="P42:Q42"/>
    <mergeCell ref="J23:L23"/>
    <mergeCell ref="J24:L24"/>
    <mergeCell ref="J25:L25"/>
    <mergeCell ref="J26:L26"/>
    <mergeCell ref="J27:L27"/>
    <mergeCell ref="L42:M4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349" zoomScale="75" zoomScaleNormal="75" zoomScaleSheetLayoutView="80" zoomScalePageLayoutView="85" workbookViewId="0">
      <selection activeCell="R460" sqref="R460"/>
    </sheetView>
  </sheetViews>
  <sheetFormatPr defaultColWidth="9" defaultRowHeight="14.25" outlineLevelRow="1" outlineLevelCol="1"/>
  <cols>
    <col min="1" max="1" width="4.7109375" style="449" customWidth="1"/>
    <col min="2" max="2" width="43.7109375" style="219" customWidth="1"/>
    <col min="3" max="3" width="14" style="219" customWidth="1"/>
    <col min="4" max="4" width="18" style="218" customWidth="1"/>
    <col min="5" max="8" width="10.28515625" style="218" customWidth="1" outlineLevel="1"/>
    <col min="9" max="20" width="9" style="218" customWidth="1" outlineLevel="1"/>
    <col min="21" max="21" width="12.28515625" style="218" customWidth="1" outlineLevel="1"/>
    <col min="22" max="22" width="17.7109375" style="218" customWidth="1"/>
    <col min="23" max="38" width="9.28515625" style="218" customWidth="1" outlineLevel="1"/>
    <col min="39" max="39" width="14" style="220" customWidth="1"/>
    <col min="40" max="40" width="14.7109375" style="220" customWidth="1"/>
    <col min="41" max="41" width="17" style="220" customWidth="1"/>
    <col min="42" max="42" width="17.7109375" style="220" customWidth="1"/>
    <col min="43" max="49" width="14.7109375" style="220" customWidth="1"/>
    <col min="50" max="52" width="15" style="220" customWidth="1"/>
    <col min="53" max="53" width="14.28515625" style="220" customWidth="1"/>
    <col min="54" max="54" width="14.7109375" style="218" customWidth="1"/>
    <col min="55" max="55" width="15" style="218" customWidth="1"/>
    <col min="56" max="56" width="14" style="218" customWidth="1"/>
    <col min="57" max="57" width="9.7109375" style="218" customWidth="1"/>
    <col min="58" max="58" width="11" style="218" customWidth="1"/>
    <col min="59" max="59" width="12" style="218" customWidth="1"/>
    <col min="60" max="60" width="6.28515625" style="218" bestFit="1" customWidth="1"/>
    <col min="61" max="65" width="9" style="218"/>
    <col min="66" max="66" width="6.28515625" style="218" bestFit="1" customWidth="1"/>
    <col min="67" max="16384" width="9" style="218"/>
  </cols>
  <sheetData>
    <row r="1" spans="1:53" ht="164.25" customHeight="1"/>
    <row r="2" spans="1:53" ht="23.25" customHeight="1" thickBot="1"/>
    <row r="3" spans="1:53" ht="25.5" customHeight="1" thickBot="1">
      <c r="B3" s="945" t="s">
        <v>171</v>
      </c>
      <c r="C3" s="221" t="s">
        <v>175</v>
      </c>
      <c r="D3" s="447"/>
      <c r="E3" s="222"/>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row>
    <row r="4" spans="1:53" ht="24" customHeight="1" thickBot="1">
      <c r="B4" s="945"/>
      <c r="C4" s="224" t="s">
        <v>172</v>
      </c>
      <c r="D4" s="225"/>
      <c r="E4" s="226"/>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row>
    <row r="5" spans="1:53" ht="29.25" customHeight="1" thickBot="1">
      <c r="B5" s="235"/>
      <c r="C5" s="919" t="s">
        <v>547</v>
      </c>
      <c r="D5" s="920"/>
      <c r="E5" s="226"/>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row>
    <row r="6" spans="1:53" ht="20.25" customHeight="1">
      <c r="B6" s="227"/>
      <c r="C6" s="228"/>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30"/>
      <c r="AN6" s="230"/>
      <c r="AO6" s="230"/>
      <c r="AP6" s="230"/>
      <c r="AQ6" s="230"/>
      <c r="AR6" s="230"/>
      <c r="AS6" s="230"/>
      <c r="AT6" s="231"/>
      <c r="AU6" s="231"/>
      <c r="AV6" s="231"/>
      <c r="AW6" s="231"/>
      <c r="AX6" s="231"/>
      <c r="AY6" s="231"/>
      <c r="AZ6" s="231"/>
      <c r="BA6" s="231"/>
    </row>
    <row r="7" spans="1:53" ht="70.5" customHeight="1">
      <c r="B7" s="945" t="s">
        <v>501</v>
      </c>
      <c r="C7" s="946" t="s">
        <v>873</v>
      </c>
      <c r="D7" s="946"/>
      <c r="E7" s="946"/>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380"/>
      <c r="AN7" s="380"/>
      <c r="AO7" s="380"/>
      <c r="AP7" s="380"/>
      <c r="AQ7" s="380"/>
      <c r="AR7" s="380"/>
      <c r="AS7" s="380"/>
      <c r="AT7" s="380"/>
      <c r="AU7" s="380"/>
      <c r="AV7" s="380"/>
      <c r="AW7" s="380"/>
      <c r="AX7" s="380"/>
      <c r="AY7" s="380"/>
      <c r="AZ7" s="380"/>
      <c r="BA7" s="380"/>
    </row>
    <row r="8" spans="1:53" s="233" customFormat="1" ht="58.5" customHeight="1">
      <c r="A8" s="449"/>
      <c r="B8" s="945"/>
      <c r="C8" s="946" t="s">
        <v>569</v>
      </c>
      <c r="D8" s="946"/>
      <c r="E8" s="946"/>
      <c r="F8" s="946"/>
      <c r="G8" s="946"/>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380"/>
      <c r="AN8" s="380"/>
      <c r="AO8" s="380"/>
      <c r="AP8" s="380"/>
      <c r="AQ8" s="380"/>
      <c r="AR8" s="380"/>
      <c r="AS8" s="380"/>
      <c r="AT8" s="380"/>
      <c r="AU8" s="380"/>
      <c r="AV8" s="380"/>
      <c r="AW8" s="380"/>
      <c r="AX8" s="380"/>
      <c r="AY8" s="380"/>
      <c r="AZ8" s="380"/>
      <c r="BA8" s="380"/>
    </row>
    <row r="9" spans="1:53" s="233" customFormat="1" ht="57.75" customHeight="1">
      <c r="A9" s="449"/>
      <c r="B9" s="235"/>
      <c r="C9" s="946" t="s">
        <v>568</v>
      </c>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380"/>
      <c r="AN9" s="380"/>
      <c r="AO9" s="380"/>
      <c r="AP9" s="380"/>
      <c r="AQ9" s="380"/>
      <c r="AR9" s="380"/>
      <c r="AS9" s="380"/>
      <c r="AT9" s="380"/>
      <c r="AU9" s="380"/>
      <c r="AV9" s="380"/>
      <c r="AW9" s="380"/>
      <c r="AX9" s="380"/>
      <c r="AY9" s="380"/>
      <c r="AZ9" s="380"/>
      <c r="BA9" s="380"/>
    </row>
    <row r="10" spans="1:53" ht="41.25" customHeight="1">
      <c r="B10" s="237"/>
      <c r="C10" s="946" t="s">
        <v>623</v>
      </c>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380"/>
      <c r="AN10" s="380"/>
      <c r="AO10" s="380"/>
      <c r="AP10" s="380"/>
      <c r="AQ10" s="380"/>
      <c r="AR10" s="380"/>
      <c r="AS10" s="380"/>
      <c r="AT10" s="380"/>
      <c r="AU10" s="380"/>
      <c r="AV10" s="380"/>
      <c r="AW10" s="380"/>
      <c r="AX10" s="380"/>
      <c r="AY10" s="380"/>
      <c r="AZ10" s="380"/>
      <c r="BA10" s="380"/>
    </row>
    <row r="11" spans="1:53" ht="53.25" customHeight="1">
      <c r="C11" s="946" t="s">
        <v>612</v>
      </c>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380"/>
      <c r="AN11" s="380"/>
      <c r="AO11" s="380"/>
      <c r="AP11" s="380"/>
      <c r="AQ11" s="380"/>
      <c r="AR11" s="380"/>
      <c r="AS11" s="380"/>
      <c r="AT11" s="380"/>
      <c r="AU11" s="380"/>
      <c r="AV11" s="380"/>
      <c r="AW11" s="380"/>
      <c r="AX11" s="380"/>
      <c r="AY11" s="380"/>
      <c r="AZ11" s="380"/>
      <c r="BA11" s="380"/>
    </row>
    <row r="12" spans="1:53" ht="20.25" customHeight="1">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4"/>
      <c r="AT12" s="238"/>
      <c r="AU12" s="238"/>
      <c r="AV12" s="238"/>
      <c r="AW12" s="238"/>
      <c r="AX12" s="238"/>
      <c r="AY12" s="238"/>
      <c r="AZ12" s="238"/>
      <c r="BA12" s="218"/>
    </row>
    <row r="13" spans="1:53" ht="20.25" customHeight="1">
      <c r="B13" s="945" t="s">
        <v>523</v>
      </c>
      <c r="C13" s="513" t="s">
        <v>518</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4"/>
      <c r="AT13" s="238"/>
      <c r="AU13" s="238"/>
      <c r="AV13" s="238"/>
      <c r="AW13" s="238"/>
      <c r="AX13" s="238"/>
      <c r="AY13" s="238"/>
      <c r="AZ13" s="238"/>
      <c r="BA13" s="218"/>
    </row>
    <row r="14" spans="1:53" ht="20.25" customHeight="1">
      <c r="B14" s="945"/>
      <c r="C14" s="513" t="s">
        <v>519</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4"/>
      <c r="AT14" s="238"/>
      <c r="AU14" s="238"/>
      <c r="AV14" s="238"/>
      <c r="AW14" s="238"/>
      <c r="AX14" s="238"/>
      <c r="AY14" s="238"/>
      <c r="AZ14" s="238"/>
      <c r="BA14" s="218"/>
    </row>
    <row r="15" spans="1:53" ht="20.25" customHeight="1">
      <c r="C15" s="513" t="s">
        <v>520</v>
      </c>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4"/>
      <c r="AT15" s="238"/>
      <c r="AU15" s="238"/>
      <c r="AV15" s="238"/>
      <c r="AW15" s="238"/>
      <c r="AX15" s="238"/>
      <c r="AY15" s="238"/>
      <c r="AZ15" s="238"/>
      <c r="BA15" s="218"/>
    </row>
    <row r="16" spans="1:53" ht="20.25" customHeight="1">
      <c r="C16" s="513" t="s">
        <v>521</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4"/>
      <c r="AT16" s="238"/>
      <c r="AU16" s="238"/>
      <c r="AV16" s="238"/>
      <c r="AW16" s="238"/>
      <c r="AX16" s="238"/>
      <c r="AY16" s="238"/>
      <c r="AZ16" s="238"/>
      <c r="BA16" s="218"/>
    </row>
    <row r="17" spans="1:53" ht="23.25" customHeight="1">
      <c r="B17" s="239"/>
      <c r="C17" s="240"/>
      <c r="D17" s="241"/>
      <c r="E17" s="241"/>
      <c r="F17" s="241"/>
      <c r="G17" s="241"/>
      <c r="H17" s="241"/>
      <c r="I17" s="241"/>
      <c r="J17" s="241"/>
      <c r="K17" s="241"/>
      <c r="L17" s="241"/>
      <c r="M17" s="241"/>
      <c r="N17" s="241"/>
      <c r="O17" s="241"/>
      <c r="P17" s="241"/>
      <c r="Q17" s="241"/>
      <c r="R17" s="241"/>
      <c r="S17" s="241"/>
      <c r="T17" s="241"/>
      <c r="U17" s="241"/>
      <c r="W17" s="241"/>
      <c r="X17" s="241"/>
      <c r="Y17" s="241"/>
      <c r="Z17" s="241"/>
      <c r="AA17" s="241"/>
      <c r="AB17" s="241"/>
      <c r="AC17" s="241"/>
      <c r="AD17" s="241"/>
      <c r="AE17" s="241"/>
      <c r="AF17" s="241"/>
      <c r="AG17" s="241"/>
      <c r="AH17" s="241"/>
      <c r="AI17" s="241"/>
      <c r="AJ17" s="241"/>
      <c r="AK17" s="241"/>
      <c r="AL17" s="241"/>
      <c r="AM17" s="232"/>
    </row>
    <row r="18" spans="1:53" ht="15.75">
      <c r="B18" s="242" t="s">
        <v>240</v>
      </c>
      <c r="C18" s="243"/>
      <c r="E18" s="512"/>
      <c r="V18" s="243"/>
      <c r="AM18" s="232"/>
      <c r="AN18" s="230"/>
      <c r="AO18" s="230"/>
      <c r="AP18" s="230"/>
      <c r="AQ18" s="230"/>
      <c r="AR18" s="230"/>
      <c r="AS18" s="230"/>
      <c r="AT18" s="230"/>
      <c r="AU18" s="230"/>
      <c r="AV18" s="230"/>
      <c r="AW18" s="230"/>
      <c r="AX18" s="230"/>
      <c r="AY18" s="230"/>
      <c r="AZ18" s="230"/>
      <c r="BA18" s="230"/>
    </row>
    <row r="19" spans="1:53" s="244" customFormat="1" ht="36" customHeight="1">
      <c r="A19" s="449"/>
      <c r="B19" s="941" t="s">
        <v>211</v>
      </c>
      <c r="C19" s="943" t="s">
        <v>33</v>
      </c>
      <c r="D19" s="245" t="s">
        <v>420</v>
      </c>
      <c r="E19" s="952" t="s">
        <v>209</v>
      </c>
      <c r="F19" s="953"/>
      <c r="G19" s="953"/>
      <c r="H19" s="953"/>
      <c r="I19" s="953"/>
      <c r="J19" s="953"/>
      <c r="K19" s="953"/>
      <c r="L19" s="953"/>
      <c r="M19" s="953"/>
      <c r="N19" s="953"/>
      <c r="O19" s="953"/>
      <c r="P19" s="953"/>
      <c r="Q19" s="953"/>
      <c r="R19" s="953"/>
      <c r="S19" s="953"/>
      <c r="T19" s="954"/>
      <c r="U19" s="950" t="s">
        <v>213</v>
      </c>
      <c r="V19" s="245" t="s">
        <v>421</v>
      </c>
      <c r="W19" s="947" t="s">
        <v>212</v>
      </c>
      <c r="X19" s="948"/>
      <c r="Y19" s="948"/>
      <c r="Z19" s="948"/>
      <c r="AA19" s="948"/>
      <c r="AB19" s="948"/>
      <c r="AC19" s="948"/>
      <c r="AD19" s="948"/>
      <c r="AE19" s="948"/>
      <c r="AF19" s="948"/>
      <c r="AG19" s="948"/>
      <c r="AH19" s="948"/>
      <c r="AI19" s="948"/>
      <c r="AJ19" s="948"/>
      <c r="AK19" s="948"/>
      <c r="AL19" s="955"/>
      <c r="AM19" s="947" t="s">
        <v>242</v>
      </c>
      <c r="AN19" s="948"/>
      <c r="AO19" s="948"/>
      <c r="AP19" s="948"/>
      <c r="AQ19" s="948"/>
      <c r="AR19" s="948"/>
      <c r="AS19" s="948"/>
      <c r="AT19" s="948"/>
      <c r="AU19" s="948"/>
      <c r="AV19" s="948"/>
      <c r="AW19" s="948"/>
      <c r="AX19" s="948"/>
      <c r="AY19" s="948"/>
      <c r="AZ19" s="948"/>
      <c r="BA19" s="949"/>
    </row>
    <row r="20" spans="1:53" s="244" customFormat="1" ht="59.25" customHeight="1">
      <c r="A20" s="449"/>
      <c r="B20" s="942"/>
      <c r="C20" s="944"/>
      <c r="D20" s="246">
        <v>2011</v>
      </c>
      <c r="E20" s="246">
        <v>2012</v>
      </c>
      <c r="F20" s="246">
        <v>2013</v>
      </c>
      <c r="G20" s="246">
        <v>2014</v>
      </c>
      <c r="H20" s="246">
        <v>2015</v>
      </c>
      <c r="I20" s="246">
        <v>2016</v>
      </c>
      <c r="J20" s="246">
        <v>2017</v>
      </c>
      <c r="K20" s="246">
        <v>2018</v>
      </c>
      <c r="L20" s="246">
        <v>2019</v>
      </c>
      <c r="M20" s="246">
        <v>2020</v>
      </c>
      <c r="N20" s="246">
        <v>2021</v>
      </c>
      <c r="O20" s="246">
        <v>2022</v>
      </c>
      <c r="P20" s="246">
        <v>2023</v>
      </c>
      <c r="Q20" s="246">
        <v>2024</v>
      </c>
      <c r="R20" s="246">
        <v>2025</v>
      </c>
      <c r="S20" s="246">
        <v>2026</v>
      </c>
      <c r="T20" s="246">
        <v>2027</v>
      </c>
      <c r="U20" s="951"/>
      <c r="V20" s="246">
        <v>2011</v>
      </c>
      <c r="W20" s="246">
        <v>2012</v>
      </c>
      <c r="X20" s="246">
        <v>2013</v>
      </c>
      <c r="Y20" s="246">
        <v>2014</v>
      </c>
      <c r="Z20" s="246">
        <v>2015</v>
      </c>
      <c r="AA20" s="246">
        <v>2016</v>
      </c>
      <c r="AB20" s="246">
        <v>2017</v>
      </c>
      <c r="AC20" s="246">
        <v>2018</v>
      </c>
      <c r="AD20" s="246">
        <v>2019</v>
      </c>
      <c r="AE20" s="246">
        <v>2020</v>
      </c>
      <c r="AF20" s="246">
        <v>2021</v>
      </c>
      <c r="AG20" s="246">
        <v>2022</v>
      </c>
      <c r="AH20" s="246">
        <v>2023</v>
      </c>
      <c r="AI20" s="246">
        <v>2024</v>
      </c>
      <c r="AJ20" s="246">
        <v>2025</v>
      </c>
      <c r="AK20" s="246">
        <v>2026</v>
      </c>
      <c r="AL20" s="246">
        <v>2027</v>
      </c>
      <c r="AM20" s="246" t="str">
        <f>'1.  LRAMVA Summary'!D53</f>
        <v>Residential</v>
      </c>
      <c r="AN20" s="247" t="str">
        <f>'1.  LRAMVA Summary'!E53</f>
        <v>GS&lt;50 kW</v>
      </c>
      <c r="AO20" s="247" t="str">
        <f>'1.  LRAMVA Summary'!F53</f>
        <v>GS&gt;50 kW</v>
      </c>
      <c r="AP20" s="247" t="str">
        <f>'1.  LRAMVA Summary'!G53</f>
        <v>Unmetered Scattered Load</v>
      </c>
      <c r="AQ20" s="247" t="str">
        <f>'1.  LRAMVA Summary'!H53</f>
        <v>Streetlighting</v>
      </c>
      <c r="AR20" s="247" t="str">
        <f>'1.  LRAMVA Summary'!I53</f>
        <v/>
      </c>
      <c r="AS20" s="247" t="str">
        <f>'1.  LRAMVA Summary'!J53</f>
        <v/>
      </c>
      <c r="AT20" s="247" t="str">
        <f>'1.  LRAMVA Summary'!K53</f>
        <v/>
      </c>
      <c r="AU20" s="247" t="str">
        <f>'1.  LRAMVA Summary'!L53</f>
        <v/>
      </c>
      <c r="AV20" s="247" t="str">
        <f>'1.  LRAMVA Summary'!M53</f>
        <v/>
      </c>
      <c r="AW20" s="247" t="str">
        <f>'1.  LRAMVA Summary'!N53</f>
        <v/>
      </c>
      <c r="AX20" s="247" t="str">
        <f>'1.  LRAMVA Summary'!O53</f>
        <v/>
      </c>
      <c r="AY20" s="247" t="str">
        <f>'1.  LRAMVA Summary'!P53</f>
        <v/>
      </c>
      <c r="AZ20" s="247" t="str">
        <f>'1.  LRAMVA Summary'!Q53</f>
        <v/>
      </c>
      <c r="BA20" s="248" t="str">
        <f>'1.  LRAMVA Summary'!R53</f>
        <v>Total</v>
      </c>
    </row>
    <row r="21" spans="1:53" s="254" customFormat="1" ht="15.75" customHeight="1">
      <c r="A21" s="450"/>
      <c r="B21" s="249" t="s">
        <v>0</v>
      </c>
      <c r="C21" s="250"/>
      <c r="D21" s="250"/>
      <c r="E21" s="250"/>
      <c r="F21" s="250"/>
      <c r="G21" s="250"/>
      <c r="H21" s="250"/>
      <c r="I21" s="250"/>
      <c r="J21" s="250"/>
      <c r="K21" s="250"/>
      <c r="L21" s="250"/>
      <c r="M21" s="250"/>
      <c r="N21" s="250"/>
      <c r="O21" s="250"/>
      <c r="P21" s="250"/>
      <c r="Q21" s="250"/>
      <c r="R21" s="250"/>
      <c r="S21" s="250"/>
      <c r="T21" s="250"/>
      <c r="U21" s="251"/>
      <c r="V21" s="250"/>
      <c r="W21" s="250"/>
      <c r="X21" s="250"/>
      <c r="Y21" s="250"/>
      <c r="Z21" s="250"/>
      <c r="AA21" s="250"/>
      <c r="AB21" s="250"/>
      <c r="AC21" s="250"/>
      <c r="AD21" s="250"/>
      <c r="AE21" s="250"/>
      <c r="AF21" s="250"/>
      <c r="AG21" s="250"/>
      <c r="AH21" s="250"/>
      <c r="AI21" s="250"/>
      <c r="AJ21" s="250"/>
      <c r="AK21" s="250"/>
      <c r="AL21" s="250"/>
      <c r="AM21" s="252" t="str">
        <f>'1.  LRAMVA Summary'!D54</f>
        <v>kWh</v>
      </c>
      <c r="AN21" s="252" t="str">
        <f>'1.  LRAMVA Summary'!E54</f>
        <v>kWh</v>
      </c>
      <c r="AO21" s="252" t="str">
        <f>'1.  LRAMVA Summary'!F54</f>
        <v>kW</v>
      </c>
      <c r="AP21" s="252" t="str">
        <f>'1.  LRAMVA Summary'!G54</f>
        <v>kWh</v>
      </c>
      <c r="AQ21" s="252" t="str">
        <f>'1.  LRAMVA Summary'!H54</f>
        <v>kW</v>
      </c>
      <c r="AR21" s="252">
        <f>'1.  LRAMVA Summary'!I54</f>
        <v>0</v>
      </c>
      <c r="AS21" s="252">
        <f>'1.  LRAMVA Summary'!J54</f>
        <v>0</v>
      </c>
      <c r="AT21" s="252">
        <f>'1.  LRAMVA Summary'!K54</f>
        <v>0</v>
      </c>
      <c r="AU21" s="252">
        <f>'1.  LRAMVA Summary'!L54</f>
        <v>0</v>
      </c>
      <c r="AV21" s="252">
        <f>'1.  LRAMVA Summary'!M54</f>
        <v>0</v>
      </c>
      <c r="AW21" s="252">
        <f>'1.  LRAMVA Summary'!N54</f>
        <v>0</v>
      </c>
      <c r="AX21" s="252">
        <f>'1.  LRAMVA Summary'!O54</f>
        <v>0</v>
      </c>
      <c r="AY21" s="252">
        <f>'1.  LRAMVA Summary'!P54</f>
        <v>0</v>
      </c>
      <c r="AZ21" s="252">
        <f>'1.  LRAMVA Summary'!Q54</f>
        <v>0</v>
      </c>
      <c r="BA21" s="253"/>
    </row>
    <row r="22" spans="1:53" s="244" customFormat="1" ht="15" hidden="1" customHeight="1" outlineLevel="1">
      <c r="A22" s="449">
        <v>1</v>
      </c>
      <c r="B22" s="255" t="s">
        <v>1</v>
      </c>
      <c r="C22" s="252" t="s">
        <v>25</v>
      </c>
      <c r="D22" s="256"/>
      <c r="E22" s="256"/>
      <c r="F22" s="256"/>
      <c r="G22" s="256"/>
      <c r="H22" s="256"/>
      <c r="I22" s="256"/>
      <c r="J22" s="256"/>
      <c r="K22" s="256"/>
      <c r="L22" s="256"/>
      <c r="M22" s="256"/>
      <c r="N22" s="256"/>
      <c r="O22" s="256"/>
      <c r="P22" s="256"/>
      <c r="Q22" s="256"/>
      <c r="R22" s="256"/>
      <c r="S22" s="256"/>
      <c r="T22" s="256"/>
      <c r="U22" s="252"/>
      <c r="V22" s="256"/>
      <c r="W22" s="256"/>
      <c r="X22" s="256"/>
      <c r="Y22" s="256"/>
      <c r="Z22" s="256"/>
      <c r="AA22" s="256"/>
      <c r="AB22" s="256"/>
      <c r="AC22" s="256"/>
      <c r="AD22" s="256"/>
      <c r="AE22" s="256"/>
      <c r="AF22" s="256"/>
      <c r="AG22" s="256"/>
      <c r="AH22" s="256"/>
      <c r="AI22" s="256"/>
      <c r="AJ22" s="256"/>
      <c r="AK22" s="256"/>
      <c r="AL22" s="256"/>
      <c r="AM22" s="362"/>
      <c r="AN22" s="362"/>
      <c r="AO22" s="362"/>
      <c r="AP22" s="362"/>
      <c r="AQ22" s="362"/>
      <c r="AR22" s="362"/>
      <c r="AS22" s="362"/>
      <c r="AT22" s="362"/>
      <c r="AU22" s="362"/>
      <c r="AV22" s="362"/>
      <c r="AW22" s="362"/>
      <c r="AX22" s="362"/>
      <c r="AY22" s="362"/>
      <c r="AZ22" s="362"/>
      <c r="BA22" s="257">
        <f>SUM(AM22:AZ22)</f>
        <v>0</v>
      </c>
    </row>
    <row r="23" spans="1:53" s="244" customFormat="1" ht="15" hidden="1" outlineLevel="1">
      <c r="A23" s="449"/>
      <c r="B23" s="255" t="s">
        <v>214</v>
      </c>
      <c r="C23" s="252" t="s">
        <v>163</v>
      </c>
      <c r="D23" s="256"/>
      <c r="E23" s="256"/>
      <c r="F23" s="256"/>
      <c r="G23" s="256"/>
      <c r="H23" s="256"/>
      <c r="I23" s="256"/>
      <c r="J23" s="256"/>
      <c r="K23" s="256"/>
      <c r="L23" s="256"/>
      <c r="M23" s="256"/>
      <c r="N23" s="256"/>
      <c r="O23" s="256"/>
      <c r="P23" s="256"/>
      <c r="Q23" s="256"/>
      <c r="R23" s="256"/>
      <c r="S23" s="256"/>
      <c r="T23" s="256"/>
      <c r="U23" s="415"/>
      <c r="V23" s="256"/>
      <c r="W23" s="256"/>
      <c r="X23" s="256"/>
      <c r="Y23" s="256"/>
      <c r="Z23" s="256"/>
      <c r="AA23" s="256"/>
      <c r="AB23" s="256"/>
      <c r="AC23" s="256"/>
      <c r="AD23" s="256"/>
      <c r="AE23" s="256"/>
      <c r="AF23" s="256"/>
      <c r="AG23" s="256"/>
      <c r="AH23" s="256"/>
      <c r="AI23" s="256"/>
      <c r="AJ23" s="256"/>
      <c r="AK23" s="256"/>
      <c r="AL23" s="256"/>
      <c r="AM23" s="363">
        <f>AM22</f>
        <v>0</v>
      </c>
      <c r="AN23" s="363">
        <f>AN22</f>
        <v>0</v>
      </c>
      <c r="AO23" s="363">
        <f t="shared" ref="AO23:AZ23" si="0">AO22</f>
        <v>0</v>
      </c>
      <c r="AP23" s="363">
        <f t="shared" si="0"/>
        <v>0</v>
      </c>
      <c r="AQ23" s="363">
        <f t="shared" si="0"/>
        <v>0</v>
      </c>
      <c r="AR23" s="363">
        <f t="shared" si="0"/>
        <v>0</v>
      </c>
      <c r="AS23" s="363">
        <f t="shared" si="0"/>
        <v>0</v>
      </c>
      <c r="AT23" s="363">
        <f t="shared" si="0"/>
        <v>0</v>
      </c>
      <c r="AU23" s="363">
        <f t="shared" si="0"/>
        <v>0</v>
      </c>
      <c r="AV23" s="363">
        <f t="shared" si="0"/>
        <v>0</v>
      </c>
      <c r="AW23" s="363">
        <f t="shared" si="0"/>
        <v>0</v>
      </c>
      <c r="AX23" s="363">
        <f t="shared" si="0"/>
        <v>0</v>
      </c>
      <c r="AY23" s="363">
        <f t="shared" si="0"/>
        <v>0</v>
      </c>
      <c r="AZ23" s="363">
        <f t="shared" si="0"/>
        <v>0</v>
      </c>
      <c r="BA23" s="258"/>
    </row>
    <row r="24" spans="1:53" s="264" customFormat="1" ht="15.75" hidden="1" outlineLevel="1">
      <c r="A24" s="451"/>
      <c r="B24" s="259"/>
      <c r="C24" s="260"/>
      <c r="D24" s="260"/>
      <c r="E24" s="260"/>
      <c r="F24" s="260"/>
      <c r="G24" s="260"/>
      <c r="H24" s="260"/>
      <c r="I24" s="260"/>
      <c r="J24" s="260"/>
      <c r="K24" s="260"/>
      <c r="L24" s="260"/>
      <c r="M24" s="260"/>
      <c r="N24" s="260"/>
      <c r="O24" s="260"/>
      <c r="P24" s="260"/>
      <c r="Q24" s="260"/>
      <c r="R24" s="260"/>
      <c r="S24" s="260"/>
      <c r="T24" s="260"/>
      <c r="V24" s="260"/>
      <c r="W24" s="260"/>
      <c r="X24" s="260"/>
      <c r="Y24" s="260"/>
      <c r="Z24" s="260"/>
      <c r="AA24" s="260"/>
      <c r="AB24" s="260"/>
      <c r="AC24" s="260"/>
      <c r="AD24" s="260"/>
      <c r="AE24" s="260"/>
      <c r="AF24" s="260"/>
      <c r="AG24" s="260"/>
      <c r="AH24" s="260"/>
      <c r="AI24" s="260"/>
      <c r="AJ24" s="260"/>
      <c r="AK24" s="260"/>
      <c r="AL24" s="260"/>
      <c r="AM24" s="364"/>
      <c r="AN24" s="365"/>
      <c r="AO24" s="365"/>
      <c r="AP24" s="365"/>
      <c r="AQ24" s="365"/>
      <c r="AR24" s="365"/>
      <c r="AS24" s="365"/>
      <c r="AT24" s="365"/>
      <c r="AU24" s="365"/>
      <c r="AV24" s="365"/>
      <c r="AW24" s="365"/>
      <c r="AX24" s="365"/>
      <c r="AY24" s="365"/>
      <c r="AZ24" s="365"/>
      <c r="BA24" s="263"/>
    </row>
    <row r="25" spans="1:53" s="244" customFormat="1" ht="15" hidden="1" outlineLevel="1">
      <c r="A25" s="449">
        <v>2</v>
      </c>
      <c r="B25" s="255" t="s">
        <v>2</v>
      </c>
      <c r="C25" s="252" t="s">
        <v>25</v>
      </c>
      <c r="D25" s="256"/>
      <c r="E25" s="256"/>
      <c r="F25" s="256"/>
      <c r="G25" s="256"/>
      <c r="H25" s="256"/>
      <c r="I25" s="256"/>
      <c r="J25" s="256"/>
      <c r="K25" s="256"/>
      <c r="L25" s="256"/>
      <c r="M25" s="256"/>
      <c r="N25" s="256"/>
      <c r="O25" s="256"/>
      <c r="P25" s="256"/>
      <c r="Q25" s="256"/>
      <c r="R25" s="256"/>
      <c r="S25" s="256"/>
      <c r="T25" s="256"/>
      <c r="U25" s="252"/>
      <c r="V25" s="256"/>
      <c r="W25" s="256"/>
      <c r="X25" s="256"/>
      <c r="Y25" s="256"/>
      <c r="Z25" s="256"/>
      <c r="AA25" s="256"/>
      <c r="AB25" s="256"/>
      <c r="AC25" s="256"/>
      <c r="AD25" s="256"/>
      <c r="AE25" s="256"/>
      <c r="AF25" s="256"/>
      <c r="AG25" s="256"/>
      <c r="AH25" s="256"/>
      <c r="AI25" s="256"/>
      <c r="AJ25" s="256"/>
      <c r="AK25" s="256"/>
      <c r="AL25" s="256"/>
      <c r="AM25" s="362"/>
      <c r="AN25" s="362"/>
      <c r="AO25" s="362"/>
      <c r="AP25" s="362"/>
      <c r="AQ25" s="362"/>
      <c r="AR25" s="362"/>
      <c r="AS25" s="362"/>
      <c r="AT25" s="362"/>
      <c r="AU25" s="362"/>
      <c r="AV25" s="362"/>
      <c r="AW25" s="362"/>
      <c r="AX25" s="362"/>
      <c r="AY25" s="362"/>
      <c r="AZ25" s="362"/>
      <c r="BA25" s="257">
        <f>SUM(AM25:AZ25)</f>
        <v>0</v>
      </c>
    </row>
    <row r="26" spans="1:53" s="244" customFormat="1" ht="15" hidden="1" outlineLevel="1">
      <c r="A26" s="449"/>
      <c r="B26" s="255" t="s">
        <v>214</v>
      </c>
      <c r="C26" s="252" t="s">
        <v>163</v>
      </c>
      <c r="D26" s="256"/>
      <c r="E26" s="256"/>
      <c r="F26" s="256"/>
      <c r="G26" s="256"/>
      <c r="H26" s="256"/>
      <c r="I26" s="256"/>
      <c r="J26" s="256"/>
      <c r="K26" s="256"/>
      <c r="L26" s="256"/>
      <c r="M26" s="256"/>
      <c r="N26" s="256"/>
      <c r="O26" s="256"/>
      <c r="P26" s="256"/>
      <c r="Q26" s="256"/>
      <c r="R26" s="256"/>
      <c r="S26" s="256"/>
      <c r="T26" s="256"/>
      <c r="U26" s="415"/>
      <c r="V26" s="256"/>
      <c r="W26" s="256"/>
      <c r="X26" s="256"/>
      <c r="Y26" s="256"/>
      <c r="Z26" s="256"/>
      <c r="AA26" s="256"/>
      <c r="AB26" s="256"/>
      <c r="AC26" s="256"/>
      <c r="AD26" s="256"/>
      <c r="AE26" s="256"/>
      <c r="AF26" s="256"/>
      <c r="AG26" s="256"/>
      <c r="AH26" s="256"/>
      <c r="AI26" s="256"/>
      <c r="AJ26" s="256"/>
      <c r="AK26" s="256"/>
      <c r="AL26" s="256"/>
      <c r="AM26" s="363">
        <f>AM25</f>
        <v>0</v>
      </c>
      <c r="AN26" s="363">
        <f>AN25</f>
        <v>0</v>
      </c>
      <c r="AO26" s="363">
        <f t="shared" ref="AO26:AZ26" si="1">AO25</f>
        <v>0</v>
      </c>
      <c r="AP26" s="363">
        <f t="shared" si="1"/>
        <v>0</v>
      </c>
      <c r="AQ26" s="363">
        <f t="shared" si="1"/>
        <v>0</v>
      </c>
      <c r="AR26" s="363">
        <f t="shared" si="1"/>
        <v>0</v>
      </c>
      <c r="AS26" s="363">
        <f t="shared" si="1"/>
        <v>0</v>
      </c>
      <c r="AT26" s="363">
        <f t="shared" si="1"/>
        <v>0</v>
      </c>
      <c r="AU26" s="363">
        <f t="shared" si="1"/>
        <v>0</v>
      </c>
      <c r="AV26" s="363">
        <f t="shared" si="1"/>
        <v>0</v>
      </c>
      <c r="AW26" s="363">
        <f t="shared" si="1"/>
        <v>0</v>
      </c>
      <c r="AX26" s="363">
        <f t="shared" si="1"/>
        <v>0</v>
      </c>
      <c r="AY26" s="363">
        <f t="shared" si="1"/>
        <v>0</v>
      </c>
      <c r="AZ26" s="363">
        <f t="shared" si="1"/>
        <v>0</v>
      </c>
      <c r="BA26" s="258"/>
    </row>
    <row r="27" spans="1:53" s="264" customFormat="1" ht="15.75" hidden="1" outlineLevel="1">
      <c r="A27" s="451"/>
      <c r="B27" s="259"/>
      <c r="C27" s="260"/>
      <c r="D27" s="265"/>
      <c r="E27" s="265"/>
      <c r="F27" s="265"/>
      <c r="G27" s="265"/>
      <c r="H27" s="265"/>
      <c r="I27" s="265"/>
      <c r="J27" s="265"/>
      <c r="K27" s="265"/>
      <c r="L27" s="265"/>
      <c r="M27" s="265"/>
      <c r="N27" s="265"/>
      <c r="O27" s="265"/>
      <c r="P27" s="265"/>
      <c r="Q27" s="265"/>
      <c r="R27" s="265"/>
      <c r="S27" s="265"/>
      <c r="T27" s="265"/>
      <c r="V27" s="265"/>
      <c r="W27" s="265"/>
      <c r="X27" s="265"/>
      <c r="Y27" s="265"/>
      <c r="Z27" s="265"/>
      <c r="AA27" s="265"/>
      <c r="AB27" s="265"/>
      <c r="AC27" s="265"/>
      <c r="AD27" s="265"/>
      <c r="AE27" s="265"/>
      <c r="AF27" s="265"/>
      <c r="AG27" s="265"/>
      <c r="AH27" s="265"/>
      <c r="AI27" s="265"/>
      <c r="AJ27" s="265"/>
      <c r="AK27" s="265"/>
      <c r="AL27" s="265"/>
      <c r="AM27" s="364"/>
      <c r="AN27" s="365"/>
      <c r="AO27" s="365"/>
      <c r="AP27" s="365"/>
      <c r="AQ27" s="365"/>
      <c r="AR27" s="365"/>
      <c r="AS27" s="365"/>
      <c r="AT27" s="365"/>
      <c r="AU27" s="365"/>
      <c r="AV27" s="365"/>
      <c r="AW27" s="365"/>
      <c r="AX27" s="365"/>
      <c r="AY27" s="365"/>
      <c r="AZ27" s="365"/>
      <c r="BA27" s="263"/>
    </row>
    <row r="28" spans="1:53" s="244" customFormat="1" ht="15" hidden="1" outlineLevel="1">
      <c r="A28" s="449">
        <v>3</v>
      </c>
      <c r="B28" s="255" t="s">
        <v>3</v>
      </c>
      <c r="C28" s="252" t="s">
        <v>25</v>
      </c>
      <c r="D28" s="256"/>
      <c r="E28" s="256"/>
      <c r="F28" s="256"/>
      <c r="G28" s="256"/>
      <c r="H28" s="256"/>
      <c r="I28" s="256"/>
      <c r="J28" s="256"/>
      <c r="K28" s="256"/>
      <c r="L28" s="256"/>
      <c r="M28" s="256"/>
      <c r="N28" s="256"/>
      <c r="O28" s="256"/>
      <c r="P28" s="256"/>
      <c r="Q28" s="256"/>
      <c r="R28" s="256"/>
      <c r="S28" s="256"/>
      <c r="T28" s="256"/>
      <c r="U28" s="252"/>
      <c r="V28" s="256"/>
      <c r="W28" s="256"/>
      <c r="X28" s="256"/>
      <c r="Y28" s="256"/>
      <c r="Z28" s="256"/>
      <c r="AA28" s="256"/>
      <c r="AB28" s="256"/>
      <c r="AC28" s="256"/>
      <c r="AD28" s="256"/>
      <c r="AE28" s="256"/>
      <c r="AF28" s="256"/>
      <c r="AG28" s="256"/>
      <c r="AH28" s="256"/>
      <c r="AI28" s="256"/>
      <c r="AJ28" s="256"/>
      <c r="AK28" s="256"/>
      <c r="AL28" s="256"/>
      <c r="AM28" s="362"/>
      <c r="AN28" s="362"/>
      <c r="AO28" s="362"/>
      <c r="AP28" s="362"/>
      <c r="AQ28" s="362"/>
      <c r="AR28" s="362"/>
      <c r="AS28" s="362"/>
      <c r="AT28" s="362"/>
      <c r="AU28" s="362"/>
      <c r="AV28" s="362"/>
      <c r="AW28" s="362"/>
      <c r="AX28" s="362"/>
      <c r="AY28" s="362"/>
      <c r="AZ28" s="362"/>
      <c r="BA28" s="257">
        <f>SUM(AM28:AZ28)</f>
        <v>0</v>
      </c>
    </row>
    <row r="29" spans="1:53" s="244" customFormat="1" ht="15" hidden="1" outlineLevel="1">
      <c r="A29" s="449"/>
      <c r="B29" s="255" t="s">
        <v>214</v>
      </c>
      <c r="C29" s="252" t="s">
        <v>163</v>
      </c>
      <c r="D29" s="256"/>
      <c r="E29" s="256"/>
      <c r="F29" s="256"/>
      <c r="G29" s="256"/>
      <c r="H29" s="256"/>
      <c r="I29" s="256"/>
      <c r="J29" s="256"/>
      <c r="K29" s="256"/>
      <c r="L29" s="256"/>
      <c r="M29" s="256"/>
      <c r="N29" s="256"/>
      <c r="O29" s="256"/>
      <c r="P29" s="256"/>
      <c r="Q29" s="256"/>
      <c r="R29" s="256"/>
      <c r="S29" s="256"/>
      <c r="T29" s="256"/>
      <c r="U29" s="415"/>
      <c r="V29" s="256"/>
      <c r="W29" s="256"/>
      <c r="X29" s="256"/>
      <c r="Y29" s="256"/>
      <c r="Z29" s="256"/>
      <c r="AA29" s="256"/>
      <c r="AB29" s="256"/>
      <c r="AC29" s="256"/>
      <c r="AD29" s="256"/>
      <c r="AE29" s="256"/>
      <c r="AF29" s="256"/>
      <c r="AG29" s="256"/>
      <c r="AH29" s="256"/>
      <c r="AI29" s="256"/>
      <c r="AJ29" s="256"/>
      <c r="AK29" s="256"/>
      <c r="AL29" s="256"/>
      <c r="AM29" s="363">
        <f>AM28</f>
        <v>0</v>
      </c>
      <c r="AN29" s="363">
        <f>AN28</f>
        <v>0</v>
      </c>
      <c r="AO29" s="363">
        <f t="shared" ref="AO29:AZ29" si="2">AO28</f>
        <v>0</v>
      </c>
      <c r="AP29" s="363">
        <f t="shared" si="2"/>
        <v>0</v>
      </c>
      <c r="AQ29" s="363">
        <f t="shared" si="2"/>
        <v>0</v>
      </c>
      <c r="AR29" s="363">
        <f t="shared" si="2"/>
        <v>0</v>
      </c>
      <c r="AS29" s="363">
        <f t="shared" si="2"/>
        <v>0</v>
      </c>
      <c r="AT29" s="363">
        <f t="shared" si="2"/>
        <v>0</v>
      </c>
      <c r="AU29" s="363">
        <f t="shared" si="2"/>
        <v>0</v>
      </c>
      <c r="AV29" s="363">
        <f t="shared" si="2"/>
        <v>0</v>
      </c>
      <c r="AW29" s="363">
        <f t="shared" si="2"/>
        <v>0</v>
      </c>
      <c r="AX29" s="363">
        <f t="shared" si="2"/>
        <v>0</v>
      </c>
      <c r="AY29" s="363">
        <f t="shared" si="2"/>
        <v>0</v>
      </c>
      <c r="AZ29" s="363">
        <f t="shared" si="2"/>
        <v>0</v>
      </c>
      <c r="BA29" s="258"/>
    </row>
    <row r="30" spans="1:53" s="244" customFormat="1" ht="15" hidden="1" outlineLevel="1">
      <c r="A30" s="449"/>
      <c r="B30" s="255"/>
      <c r="C30" s="266"/>
      <c r="D30" s="252"/>
      <c r="E30" s="252"/>
      <c r="F30" s="252"/>
      <c r="G30" s="252"/>
      <c r="H30" s="252"/>
      <c r="I30" s="252"/>
      <c r="J30" s="252"/>
      <c r="K30" s="252"/>
      <c r="L30" s="252"/>
      <c r="M30" s="252"/>
      <c r="N30" s="252"/>
      <c r="O30" s="252"/>
      <c r="P30" s="252"/>
      <c r="Q30" s="252"/>
      <c r="R30" s="252"/>
      <c r="S30" s="252"/>
      <c r="T30" s="252"/>
      <c r="V30" s="252"/>
      <c r="W30" s="252"/>
      <c r="X30" s="252"/>
      <c r="Y30" s="252"/>
      <c r="Z30" s="252"/>
      <c r="AA30" s="252"/>
      <c r="AB30" s="252"/>
      <c r="AC30" s="252"/>
      <c r="AD30" s="252"/>
      <c r="AE30" s="252"/>
      <c r="AF30" s="252"/>
      <c r="AG30" s="252"/>
      <c r="AH30" s="252"/>
      <c r="AI30" s="252"/>
      <c r="AJ30" s="252"/>
      <c r="AK30" s="252"/>
      <c r="AL30" s="252"/>
      <c r="AM30" s="364"/>
      <c r="AN30" s="364"/>
      <c r="AO30" s="364"/>
      <c r="AP30" s="364"/>
      <c r="AQ30" s="364"/>
      <c r="AR30" s="364"/>
      <c r="AS30" s="364"/>
      <c r="AT30" s="364"/>
      <c r="AU30" s="364"/>
      <c r="AV30" s="364"/>
      <c r="AW30" s="364"/>
      <c r="AX30" s="364"/>
      <c r="AY30" s="364"/>
      <c r="AZ30" s="364"/>
      <c r="BA30" s="267"/>
    </row>
    <row r="31" spans="1:53" s="244" customFormat="1" ht="15" hidden="1" outlineLevel="1">
      <c r="A31" s="449">
        <v>4</v>
      </c>
      <c r="B31" s="255" t="s">
        <v>4</v>
      </c>
      <c r="C31" s="252" t="s">
        <v>25</v>
      </c>
      <c r="D31" s="256"/>
      <c r="E31" s="256"/>
      <c r="F31" s="256"/>
      <c r="G31" s="256"/>
      <c r="H31" s="256"/>
      <c r="I31" s="256"/>
      <c r="J31" s="256"/>
      <c r="K31" s="256"/>
      <c r="L31" s="256"/>
      <c r="M31" s="256"/>
      <c r="N31" s="256"/>
      <c r="O31" s="256"/>
      <c r="P31" s="256"/>
      <c r="Q31" s="256"/>
      <c r="R31" s="256"/>
      <c r="S31" s="256"/>
      <c r="T31" s="256"/>
      <c r="U31" s="252"/>
      <c r="V31" s="256"/>
      <c r="W31" s="256"/>
      <c r="X31" s="256"/>
      <c r="Y31" s="256"/>
      <c r="Z31" s="256"/>
      <c r="AA31" s="256"/>
      <c r="AB31" s="256"/>
      <c r="AC31" s="256"/>
      <c r="AD31" s="256"/>
      <c r="AE31" s="256"/>
      <c r="AF31" s="256"/>
      <c r="AG31" s="256"/>
      <c r="AH31" s="256"/>
      <c r="AI31" s="256"/>
      <c r="AJ31" s="256"/>
      <c r="AK31" s="256"/>
      <c r="AL31" s="256"/>
      <c r="AM31" s="362"/>
      <c r="AN31" s="362"/>
      <c r="AO31" s="362"/>
      <c r="AP31" s="362"/>
      <c r="AQ31" s="362"/>
      <c r="AR31" s="362"/>
      <c r="AS31" s="362"/>
      <c r="AT31" s="362"/>
      <c r="AU31" s="362"/>
      <c r="AV31" s="362"/>
      <c r="AW31" s="362"/>
      <c r="AX31" s="362"/>
      <c r="AY31" s="362"/>
      <c r="AZ31" s="362"/>
      <c r="BA31" s="257">
        <f>SUM(AM31:AZ31)</f>
        <v>0</v>
      </c>
    </row>
    <row r="32" spans="1:53" s="244" customFormat="1" ht="15" hidden="1" outlineLevel="1">
      <c r="A32" s="449"/>
      <c r="B32" s="255" t="s">
        <v>214</v>
      </c>
      <c r="C32" s="252" t="s">
        <v>163</v>
      </c>
      <c r="D32" s="256"/>
      <c r="E32" s="256"/>
      <c r="F32" s="256"/>
      <c r="G32" s="256"/>
      <c r="H32" s="256"/>
      <c r="I32" s="256"/>
      <c r="J32" s="256"/>
      <c r="K32" s="256"/>
      <c r="L32" s="256"/>
      <c r="M32" s="256"/>
      <c r="N32" s="256"/>
      <c r="O32" s="256"/>
      <c r="P32" s="256"/>
      <c r="Q32" s="256"/>
      <c r="R32" s="256"/>
      <c r="S32" s="256"/>
      <c r="T32" s="256"/>
      <c r="U32" s="415"/>
      <c r="V32" s="256"/>
      <c r="W32" s="256"/>
      <c r="X32" s="256"/>
      <c r="Y32" s="256"/>
      <c r="Z32" s="256"/>
      <c r="AA32" s="256"/>
      <c r="AB32" s="256"/>
      <c r="AC32" s="256"/>
      <c r="AD32" s="256"/>
      <c r="AE32" s="256"/>
      <c r="AF32" s="256"/>
      <c r="AG32" s="256"/>
      <c r="AH32" s="256"/>
      <c r="AI32" s="256"/>
      <c r="AJ32" s="256"/>
      <c r="AK32" s="256"/>
      <c r="AL32" s="256"/>
      <c r="AM32" s="363">
        <f>AM31</f>
        <v>0</v>
      </c>
      <c r="AN32" s="363">
        <f>AN31</f>
        <v>0</v>
      </c>
      <c r="AO32" s="363">
        <f t="shared" ref="AO32:AZ32" si="3">AO31</f>
        <v>0</v>
      </c>
      <c r="AP32" s="363">
        <f t="shared" si="3"/>
        <v>0</v>
      </c>
      <c r="AQ32" s="363">
        <f t="shared" si="3"/>
        <v>0</v>
      </c>
      <c r="AR32" s="363">
        <f t="shared" si="3"/>
        <v>0</v>
      </c>
      <c r="AS32" s="363">
        <f t="shared" si="3"/>
        <v>0</v>
      </c>
      <c r="AT32" s="363">
        <f t="shared" si="3"/>
        <v>0</v>
      </c>
      <c r="AU32" s="363">
        <f t="shared" si="3"/>
        <v>0</v>
      </c>
      <c r="AV32" s="363">
        <f t="shared" si="3"/>
        <v>0</v>
      </c>
      <c r="AW32" s="363">
        <f t="shared" si="3"/>
        <v>0</v>
      </c>
      <c r="AX32" s="363">
        <f t="shared" si="3"/>
        <v>0</v>
      </c>
      <c r="AY32" s="363">
        <f t="shared" si="3"/>
        <v>0</v>
      </c>
      <c r="AZ32" s="363">
        <f t="shared" si="3"/>
        <v>0</v>
      </c>
      <c r="BA32" s="258"/>
    </row>
    <row r="33" spans="1:53" s="244" customFormat="1" ht="15" hidden="1" outlineLevel="1">
      <c r="A33" s="449"/>
      <c r="B33" s="255"/>
      <c r="C33" s="266"/>
      <c r="D33" s="265"/>
      <c r="E33" s="265"/>
      <c r="F33" s="265"/>
      <c r="G33" s="265"/>
      <c r="H33" s="265"/>
      <c r="I33" s="265"/>
      <c r="J33" s="265"/>
      <c r="K33" s="265"/>
      <c r="L33" s="265"/>
      <c r="M33" s="265"/>
      <c r="N33" s="265"/>
      <c r="O33" s="265"/>
      <c r="P33" s="265"/>
      <c r="Q33" s="265"/>
      <c r="R33" s="265"/>
      <c r="S33" s="265"/>
      <c r="T33" s="265"/>
      <c r="U33" s="252"/>
      <c r="V33" s="265"/>
      <c r="W33" s="265"/>
      <c r="X33" s="265"/>
      <c r="Y33" s="265"/>
      <c r="Z33" s="265"/>
      <c r="AA33" s="265"/>
      <c r="AB33" s="265"/>
      <c r="AC33" s="265"/>
      <c r="AD33" s="265"/>
      <c r="AE33" s="265"/>
      <c r="AF33" s="265"/>
      <c r="AG33" s="265"/>
      <c r="AH33" s="265"/>
      <c r="AI33" s="265"/>
      <c r="AJ33" s="265"/>
      <c r="AK33" s="265"/>
      <c r="AL33" s="265"/>
      <c r="AM33" s="364"/>
      <c r="AN33" s="364"/>
      <c r="AO33" s="364"/>
      <c r="AP33" s="364"/>
      <c r="AQ33" s="364"/>
      <c r="AR33" s="364"/>
      <c r="AS33" s="364"/>
      <c r="AT33" s="364"/>
      <c r="AU33" s="364"/>
      <c r="AV33" s="364"/>
      <c r="AW33" s="364"/>
      <c r="AX33" s="364"/>
      <c r="AY33" s="364"/>
      <c r="AZ33" s="364"/>
      <c r="BA33" s="267"/>
    </row>
    <row r="34" spans="1:53" s="244" customFormat="1" ht="15" hidden="1" outlineLevel="1">
      <c r="A34" s="449">
        <v>5</v>
      </c>
      <c r="B34" s="255" t="s">
        <v>5</v>
      </c>
      <c r="C34" s="252" t="s">
        <v>25</v>
      </c>
      <c r="D34" s="256"/>
      <c r="E34" s="256"/>
      <c r="F34" s="256"/>
      <c r="G34" s="256"/>
      <c r="H34" s="256"/>
      <c r="I34" s="256"/>
      <c r="J34" s="256"/>
      <c r="K34" s="256"/>
      <c r="L34" s="256"/>
      <c r="M34" s="256"/>
      <c r="N34" s="256"/>
      <c r="O34" s="256"/>
      <c r="P34" s="256"/>
      <c r="Q34" s="256"/>
      <c r="R34" s="256"/>
      <c r="S34" s="256"/>
      <c r="T34" s="256"/>
      <c r="U34" s="252"/>
      <c r="V34" s="256"/>
      <c r="W34" s="256"/>
      <c r="X34" s="256"/>
      <c r="Y34" s="256"/>
      <c r="Z34" s="256"/>
      <c r="AA34" s="256"/>
      <c r="AB34" s="256"/>
      <c r="AC34" s="256"/>
      <c r="AD34" s="256"/>
      <c r="AE34" s="256"/>
      <c r="AF34" s="256"/>
      <c r="AG34" s="256"/>
      <c r="AH34" s="256"/>
      <c r="AI34" s="256"/>
      <c r="AJ34" s="256"/>
      <c r="AK34" s="256"/>
      <c r="AL34" s="256"/>
      <c r="AM34" s="362"/>
      <c r="AN34" s="362"/>
      <c r="AO34" s="362"/>
      <c r="AP34" s="362"/>
      <c r="AQ34" s="362"/>
      <c r="AR34" s="362"/>
      <c r="AS34" s="362"/>
      <c r="AT34" s="362"/>
      <c r="AU34" s="362"/>
      <c r="AV34" s="362"/>
      <c r="AW34" s="362"/>
      <c r="AX34" s="362"/>
      <c r="AY34" s="362"/>
      <c r="AZ34" s="362"/>
      <c r="BA34" s="257">
        <f>SUM(AM34:AZ34)</f>
        <v>0</v>
      </c>
    </row>
    <row r="35" spans="1:53" s="244" customFormat="1" ht="15" hidden="1" outlineLevel="1">
      <c r="A35" s="449"/>
      <c r="B35" s="255" t="s">
        <v>214</v>
      </c>
      <c r="C35" s="252" t="s">
        <v>163</v>
      </c>
      <c r="D35" s="256"/>
      <c r="E35" s="256"/>
      <c r="F35" s="256"/>
      <c r="G35" s="256"/>
      <c r="H35" s="256"/>
      <c r="I35" s="256"/>
      <c r="J35" s="256"/>
      <c r="K35" s="256"/>
      <c r="L35" s="256"/>
      <c r="M35" s="256"/>
      <c r="N35" s="256"/>
      <c r="O35" s="256"/>
      <c r="P35" s="256"/>
      <c r="Q35" s="256"/>
      <c r="R35" s="256"/>
      <c r="S35" s="256"/>
      <c r="T35" s="256"/>
      <c r="U35" s="415"/>
      <c r="V35" s="256"/>
      <c r="W35" s="256"/>
      <c r="X35" s="256"/>
      <c r="Y35" s="256"/>
      <c r="Z35" s="256"/>
      <c r="AA35" s="256"/>
      <c r="AB35" s="256"/>
      <c r="AC35" s="256"/>
      <c r="AD35" s="256"/>
      <c r="AE35" s="256"/>
      <c r="AF35" s="256"/>
      <c r="AG35" s="256"/>
      <c r="AH35" s="256"/>
      <c r="AI35" s="256"/>
      <c r="AJ35" s="256"/>
      <c r="AK35" s="256"/>
      <c r="AL35" s="256"/>
      <c r="AM35" s="363">
        <f>AM34</f>
        <v>0</v>
      </c>
      <c r="AN35" s="363">
        <f>AN34</f>
        <v>0</v>
      </c>
      <c r="AO35" s="363">
        <f t="shared" ref="AO35:AZ35" si="4">AO34</f>
        <v>0</v>
      </c>
      <c r="AP35" s="363">
        <f t="shared" si="4"/>
        <v>0</v>
      </c>
      <c r="AQ35" s="363">
        <f t="shared" si="4"/>
        <v>0</v>
      </c>
      <c r="AR35" s="363">
        <f t="shared" si="4"/>
        <v>0</v>
      </c>
      <c r="AS35" s="363">
        <f t="shared" si="4"/>
        <v>0</v>
      </c>
      <c r="AT35" s="363">
        <f t="shared" si="4"/>
        <v>0</v>
      </c>
      <c r="AU35" s="363">
        <f t="shared" si="4"/>
        <v>0</v>
      </c>
      <c r="AV35" s="363">
        <f t="shared" si="4"/>
        <v>0</v>
      </c>
      <c r="AW35" s="363">
        <f t="shared" si="4"/>
        <v>0</v>
      </c>
      <c r="AX35" s="363">
        <f t="shared" si="4"/>
        <v>0</v>
      </c>
      <c r="AY35" s="363">
        <f t="shared" si="4"/>
        <v>0</v>
      </c>
      <c r="AZ35" s="363">
        <f t="shared" si="4"/>
        <v>0</v>
      </c>
      <c r="BA35" s="258"/>
    </row>
    <row r="36" spans="1:53" s="244" customFormat="1" ht="15" hidden="1" outlineLevel="1">
      <c r="A36" s="449"/>
      <c r="B36" s="255"/>
      <c r="C36" s="266"/>
      <c r="D36" s="265"/>
      <c r="E36" s="265"/>
      <c r="F36" s="265"/>
      <c r="G36" s="265"/>
      <c r="H36" s="265"/>
      <c r="I36" s="265"/>
      <c r="J36" s="265"/>
      <c r="K36" s="265"/>
      <c r="L36" s="265"/>
      <c r="M36" s="265"/>
      <c r="N36" s="265"/>
      <c r="O36" s="265"/>
      <c r="P36" s="265"/>
      <c r="Q36" s="265"/>
      <c r="R36" s="265"/>
      <c r="S36" s="265"/>
      <c r="T36" s="265"/>
      <c r="U36" s="252"/>
      <c r="V36" s="265"/>
      <c r="W36" s="265"/>
      <c r="X36" s="265"/>
      <c r="Y36" s="265"/>
      <c r="Z36" s="265"/>
      <c r="AA36" s="265"/>
      <c r="AB36" s="265"/>
      <c r="AC36" s="265"/>
      <c r="AD36" s="265"/>
      <c r="AE36" s="265"/>
      <c r="AF36" s="265"/>
      <c r="AG36" s="265"/>
      <c r="AH36" s="265"/>
      <c r="AI36" s="265"/>
      <c r="AJ36" s="265"/>
      <c r="AK36" s="265"/>
      <c r="AL36" s="265"/>
      <c r="AM36" s="364"/>
      <c r="AN36" s="364"/>
      <c r="AO36" s="364"/>
      <c r="AP36" s="364"/>
      <c r="AQ36" s="364"/>
      <c r="AR36" s="364"/>
      <c r="AS36" s="364"/>
      <c r="AT36" s="364"/>
      <c r="AU36" s="364"/>
      <c r="AV36" s="364"/>
      <c r="AW36" s="364"/>
      <c r="AX36" s="364"/>
      <c r="AY36" s="364"/>
      <c r="AZ36" s="364"/>
      <c r="BA36" s="267"/>
    </row>
    <row r="37" spans="1:53" s="244" customFormat="1" ht="15" hidden="1" outlineLevel="1">
      <c r="A37" s="449">
        <v>6</v>
      </c>
      <c r="B37" s="255" t="s">
        <v>6</v>
      </c>
      <c r="C37" s="252" t="s">
        <v>25</v>
      </c>
      <c r="D37" s="256"/>
      <c r="E37" s="256"/>
      <c r="F37" s="256"/>
      <c r="G37" s="256"/>
      <c r="H37" s="256"/>
      <c r="I37" s="256"/>
      <c r="J37" s="256"/>
      <c r="K37" s="256"/>
      <c r="L37" s="256"/>
      <c r="M37" s="256"/>
      <c r="N37" s="256"/>
      <c r="O37" s="256"/>
      <c r="P37" s="256"/>
      <c r="Q37" s="256"/>
      <c r="R37" s="256"/>
      <c r="S37" s="256"/>
      <c r="T37" s="256"/>
      <c r="U37" s="252"/>
      <c r="V37" s="256"/>
      <c r="W37" s="256"/>
      <c r="X37" s="256"/>
      <c r="Y37" s="256"/>
      <c r="Z37" s="256"/>
      <c r="AA37" s="256"/>
      <c r="AB37" s="256"/>
      <c r="AC37" s="256"/>
      <c r="AD37" s="256"/>
      <c r="AE37" s="256"/>
      <c r="AF37" s="256"/>
      <c r="AG37" s="256"/>
      <c r="AH37" s="256"/>
      <c r="AI37" s="256"/>
      <c r="AJ37" s="256"/>
      <c r="AK37" s="256"/>
      <c r="AL37" s="256"/>
      <c r="AM37" s="362"/>
      <c r="AN37" s="362"/>
      <c r="AO37" s="362"/>
      <c r="AP37" s="362"/>
      <c r="AQ37" s="362"/>
      <c r="AR37" s="362"/>
      <c r="AS37" s="362"/>
      <c r="AT37" s="362"/>
      <c r="AU37" s="362"/>
      <c r="AV37" s="362"/>
      <c r="AW37" s="362"/>
      <c r="AX37" s="362"/>
      <c r="AY37" s="362"/>
      <c r="AZ37" s="362"/>
      <c r="BA37" s="257">
        <f>SUM(AM37:AZ37)</f>
        <v>0</v>
      </c>
    </row>
    <row r="38" spans="1:53" s="244" customFormat="1" ht="15" hidden="1" outlineLevel="1">
      <c r="A38" s="449"/>
      <c r="B38" s="255" t="s">
        <v>214</v>
      </c>
      <c r="C38" s="252" t="s">
        <v>163</v>
      </c>
      <c r="D38" s="256"/>
      <c r="E38" s="256"/>
      <c r="F38" s="256"/>
      <c r="G38" s="256"/>
      <c r="H38" s="256"/>
      <c r="I38" s="256"/>
      <c r="J38" s="256"/>
      <c r="K38" s="256"/>
      <c r="L38" s="256"/>
      <c r="M38" s="256"/>
      <c r="N38" s="256"/>
      <c r="O38" s="256"/>
      <c r="P38" s="256"/>
      <c r="Q38" s="256"/>
      <c r="R38" s="256"/>
      <c r="S38" s="256"/>
      <c r="T38" s="256"/>
      <c r="U38" s="415"/>
      <c r="V38" s="256"/>
      <c r="W38" s="256"/>
      <c r="X38" s="256"/>
      <c r="Y38" s="256"/>
      <c r="Z38" s="256"/>
      <c r="AA38" s="256"/>
      <c r="AB38" s="256"/>
      <c r="AC38" s="256"/>
      <c r="AD38" s="256"/>
      <c r="AE38" s="256"/>
      <c r="AF38" s="256"/>
      <c r="AG38" s="256"/>
      <c r="AH38" s="256"/>
      <c r="AI38" s="256"/>
      <c r="AJ38" s="256"/>
      <c r="AK38" s="256"/>
      <c r="AL38" s="256"/>
      <c r="AM38" s="363">
        <f>AM37</f>
        <v>0</v>
      </c>
      <c r="AN38" s="363">
        <f>AN37</f>
        <v>0</v>
      </c>
      <c r="AO38" s="363">
        <f t="shared" ref="AO38:AZ38" si="5">AO37</f>
        <v>0</v>
      </c>
      <c r="AP38" s="363">
        <f t="shared" si="5"/>
        <v>0</v>
      </c>
      <c r="AQ38" s="363">
        <f t="shared" si="5"/>
        <v>0</v>
      </c>
      <c r="AR38" s="363">
        <f t="shared" si="5"/>
        <v>0</v>
      </c>
      <c r="AS38" s="363">
        <f t="shared" si="5"/>
        <v>0</v>
      </c>
      <c r="AT38" s="363">
        <f t="shared" si="5"/>
        <v>0</v>
      </c>
      <c r="AU38" s="363">
        <f t="shared" si="5"/>
        <v>0</v>
      </c>
      <c r="AV38" s="363">
        <f t="shared" si="5"/>
        <v>0</v>
      </c>
      <c r="AW38" s="363">
        <f t="shared" si="5"/>
        <v>0</v>
      </c>
      <c r="AX38" s="363">
        <f t="shared" si="5"/>
        <v>0</v>
      </c>
      <c r="AY38" s="363">
        <f t="shared" si="5"/>
        <v>0</v>
      </c>
      <c r="AZ38" s="363">
        <f t="shared" si="5"/>
        <v>0</v>
      </c>
      <c r="BA38" s="258"/>
    </row>
    <row r="39" spans="1:53" s="244" customFormat="1" ht="15" hidden="1" outlineLevel="1">
      <c r="A39" s="449"/>
      <c r="B39" s="255"/>
      <c r="C39" s="266"/>
      <c r="D39" s="265"/>
      <c r="E39" s="265"/>
      <c r="F39" s="265"/>
      <c r="G39" s="265"/>
      <c r="H39" s="265"/>
      <c r="I39" s="265"/>
      <c r="J39" s="265"/>
      <c r="K39" s="265"/>
      <c r="L39" s="265"/>
      <c r="M39" s="265"/>
      <c r="N39" s="265"/>
      <c r="O39" s="265"/>
      <c r="P39" s="265"/>
      <c r="Q39" s="265"/>
      <c r="R39" s="265"/>
      <c r="S39" s="265"/>
      <c r="T39" s="265"/>
      <c r="U39" s="252"/>
      <c r="V39" s="265"/>
      <c r="W39" s="265"/>
      <c r="X39" s="265"/>
      <c r="Y39" s="265"/>
      <c r="Z39" s="265"/>
      <c r="AA39" s="265"/>
      <c r="AB39" s="265"/>
      <c r="AC39" s="265"/>
      <c r="AD39" s="265"/>
      <c r="AE39" s="265"/>
      <c r="AF39" s="265"/>
      <c r="AG39" s="265"/>
      <c r="AH39" s="265"/>
      <c r="AI39" s="265"/>
      <c r="AJ39" s="265"/>
      <c r="AK39" s="265"/>
      <c r="AL39" s="265"/>
      <c r="AM39" s="364"/>
      <c r="AN39" s="364"/>
      <c r="AO39" s="364"/>
      <c r="AP39" s="364"/>
      <c r="AQ39" s="364"/>
      <c r="AR39" s="364"/>
      <c r="AS39" s="364"/>
      <c r="AT39" s="364"/>
      <c r="AU39" s="364"/>
      <c r="AV39" s="364"/>
      <c r="AW39" s="364"/>
      <c r="AX39" s="364"/>
      <c r="AY39" s="364"/>
      <c r="AZ39" s="364"/>
      <c r="BA39" s="267"/>
    </row>
    <row r="40" spans="1:53" s="244" customFormat="1" ht="15" hidden="1" outlineLevel="1">
      <c r="A40" s="449">
        <v>7</v>
      </c>
      <c r="B40" s="255" t="s">
        <v>42</v>
      </c>
      <c r="C40" s="252" t="s">
        <v>25</v>
      </c>
      <c r="D40" s="256"/>
      <c r="E40" s="256"/>
      <c r="F40" s="256"/>
      <c r="G40" s="256"/>
      <c r="H40" s="256"/>
      <c r="I40" s="256"/>
      <c r="J40" s="256"/>
      <c r="K40" s="256"/>
      <c r="L40" s="256"/>
      <c r="M40" s="256"/>
      <c r="N40" s="256"/>
      <c r="O40" s="256"/>
      <c r="P40" s="256"/>
      <c r="Q40" s="256"/>
      <c r="R40" s="256"/>
      <c r="S40" s="256"/>
      <c r="T40" s="256"/>
      <c r="U40" s="252"/>
      <c r="V40" s="256"/>
      <c r="W40" s="256"/>
      <c r="X40" s="256"/>
      <c r="Y40" s="256"/>
      <c r="Z40" s="256"/>
      <c r="AA40" s="256"/>
      <c r="AB40" s="256"/>
      <c r="AC40" s="256"/>
      <c r="AD40" s="256"/>
      <c r="AE40" s="256"/>
      <c r="AF40" s="256"/>
      <c r="AG40" s="256"/>
      <c r="AH40" s="256"/>
      <c r="AI40" s="256"/>
      <c r="AJ40" s="256"/>
      <c r="AK40" s="256"/>
      <c r="AL40" s="256"/>
      <c r="AM40" s="362"/>
      <c r="AN40" s="362"/>
      <c r="AO40" s="362"/>
      <c r="AP40" s="362"/>
      <c r="AQ40" s="362"/>
      <c r="AR40" s="362"/>
      <c r="AS40" s="362"/>
      <c r="AT40" s="362"/>
      <c r="AU40" s="362"/>
      <c r="AV40" s="362"/>
      <c r="AW40" s="362"/>
      <c r="AX40" s="362"/>
      <c r="AY40" s="362"/>
      <c r="AZ40" s="362"/>
      <c r="BA40" s="257">
        <f>SUM(AM40:AZ40)</f>
        <v>0</v>
      </c>
    </row>
    <row r="41" spans="1:53" s="244" customFormat="1" ht="15" hidden="1" outlineLevel="1">
      <c r="A41" s="449"/>
      <c r="B41" s="255" t="s">
        <v>214</v>
      </c>
      <c r="C41" s="252" t="s">
        <v>163</v>
      </c>
      <c r="D41" s="256"/>
      <c r="E41" s="256"/>
      <c r="F41" s="256"/>
      <c r="G41" s="256"/>
      <c r="H41" s="256"/>
      <c r="I41" s="256"/>
      <c r="J41" s="256"/>
      <c r="K41" s="256"/>
      <c r="L41" s="256"/>
      <c r="M41" s="256"/>
      <c r="N41" s="256"/>
      <c r="O41" s="256"/>
      <c r="P41" s="256"/>
      <c r="Q41" s="256"/>
      <c r="R41" s="256"/>
      <c r="S41" s="256"/>
      <c r="T41" s="256"/>
      <c r="U41" s="252"/>
      <c r="V41" s="256"/>
      <c r="W41" s="256"/>
      <c r="X41" s="256"/>
      <c r="Y41" s="256"/>
      <c r="Z41" s="256"/>
      <c r="AA41" s="256"/>
      <c r="AB41" s="256"/>
      <c r="AC41" s="256"/>
      <c r="AD41" s="256"/>
      <c r="AE41" s="256"/>
      <c r="AF41" s="256"/>
      <c r="AG41" s="256"/>
      <c r="AH41" s="256"/>
      <c r="AI41" s="256"/>
      <c r="AJ41" s="256"/>
      <c r="AK41" s="256"/>
      <c r="AL41" s="256"/>
      <c r="AM41" s="363">
        <f>AM40</f>
        <v>0</v>
      </c>
      <c r="AN41" s="363">
        <f>AN40</f>
        <v>0</v>
      </c>
      <c r="AO41" s="363">
        <f t="shared" ref="AO41:AZ41" si="6">AO40</f>
        <v>0</v>
      </c>
      <c r="AP41" s="363">
        <f t="shared" si="6"/>
        <v>0</v>
      </c>
      <c r="AQ41" s="363">
        <f t="shared" si="6"/>
        <v>0</v>
      </c>
      <c r="AR41" s="363">
        <f t="shared" si="6"/>
        <v>0</v>
      </c>
      <c r="AS41" s="363">
        <f t="shared" si="6"/>
        <v>0</v>
      </c>
      <c r="AT41" s="363">
        <f t="shared" si="6"/>
        <v>0</v>
      </c>
      <c r="AU41" s="363">
        <f t="shared" si="6"/>
        <v>0</v>
      </c>
      <c r="AV41" s="363">
        <f t="shared" si="6"/>
        <v>0</v>
      </c>
      <c r="AW41" s="363">
        <f t="shared" si="6"/>
        <v>0</v>
      </c>
      <c r="AX41" s="363">
        <f t="shared" si="6"/>
        <v>0</v>
      </c>
      <c r="AY41" s="363">
        <f t="shared" si="6"/>
        <v>0</v>
      </c>
      <c r="AZ41" s="363">
        <f t="shared" si="6"/>
        <v>0</v>
      </c>
      <c r="BA41" s="258"/>
    </row>
    <row r="42" spans="1:53" s="244" customFormat="1" ht="15" hidden="1" outlineLevel="1">
      <c r="A42" s="449"/>
      <c r="B42" s="255"/>
      <c r="C42" s="266"/>
      <c r="D42" s="265"/>
      <c r="E42" s="265"/>
      <c r="F42" s="265"/>
      <c r="G42" s="265"/>
      <c r="H42" s="265"/>
      <c r="I42" s="265"/>
      <c r="J42" s="265"/>
      <c r="K42" s="265"/>
      <c r="L42" s="265"/>
      <c r="M42" s="265"/>
      <c r="N42" s="265"/>
      <c r="O42" s="265"/>
      <c r="P42" s="265"/>
      <c r="Q42" s="265"/>
      <c r="R42" s="265"/>
      <c r="S42" s="265"/>
      <c r="T42" s="265"/>
      <c r="U42" s="252"/>
      <c r="V42" s="265"/>
      <c r="W42" s="265"/>
      <c r="X42" s="265"/>
      <c r="Y42" s="265"/>
      <c r="Z42" s="265"/>
      <c r="AA42" s="265"/>
      <c r="AB42" s="265"/>
      <c r="AC42" s="265"/>
      <c r="AD42" s="265"/>
      <c r="AE42" s="265"/>
      <c r="AF42" s="265"/>
      <c r="AG42" s="265"/>
      <c r="AH42" s="265"/>
      <c r="AI42" s="265"/>
      <c r="AJ42" s="265"/>
      <c r="AK42" s="265"/>
      <c r="AL42" s="265"/>
      <c r="AM42" s="364"/>
      <c r="AN42" s="364"/>
      <c r="AO42" s="364"/>
      <c r="AP42" s="364"/>
      <c r="AQ42" s="364"/>
      <c r="AR42" s="364"/>
      <c r="AS42" s="364"/>
      <c r="AT42" s="364"/>
      <c r="AU42" s="364"/>
      <c r="AV42" s="364"/>
      <c r="AW42" s="364"/>
      <c r="AX42" s="364"/>
      <c r="AY42" s="364"/>
      <c r="AZ42" s="364"/>
      <c r="BA42" s="267"/>
    </row>
    <row r="43" spans="1:53" s="244" customFormat="1" ht="15" hidden="1" outlineLevel="1">
      <c r="A43" s="449">
        <v>8</v>
      </c>
      <c r="B43" s="255" t="s">
        <v>481</v>
      </c>
      <c r="C43" s="252" t="s">
        <v>25</v>
      </c>
      <c r="D43" s="256"/>
      <c r="E43" s="256"/>
      <c r="F43" s="256"/>
      <c r="G43" s="256"/>
      <c r="H43" s="256"/>
      <c r="I43" s="256"/>
      <c r="J43" s="256"/>
      <c r="K43" s="256"/>
      <c r="L43" s="256"/>
      <c r="M43" s="256"/>
      <c r="N43" s="256"/>
      <c r="O43" s="256"/>
      <c r="P43" s="256"/>
      <c r="Q43" s="256"/>
      <c r="R43" s="256"/>
      <c r="S43" s="256"/>
      <c r="T43" s="256"/>
      <c r="U43" s="252"/>
      <c r="V43" s="256"/>
      <c r="W43" s="256"/>
      <c r="X43" s="256"/>
      <c r="Y43" s="256"/>
      <c r="Z43" s="256"/>
      <c r="AA43" s="256"/>
      <c r="AB43" s="256"/>
      <c r="AC43" s="256"/>
      <c r="AD43" s="256"/>
      <c r="AE43" s="256"/>
      <c r="AF43" s="256"/>
      <c r="AG43" s="256"/>
      <c r="AH43" s="256"/>
      <c r="AI43" s="256"/>
      <c r="AJ43" s="256"/>
      <c r="AK43" s="256"/>
      <c r="AL43" s="256"/>
      <c r="AM43" s="362"/>
      <c r="AN43" s="362"/>
      <c r="AO43" s="362"/>
      <c r="AP43" s="362"/>
      <c r="AQ43" s="362"/>
      <c r="AR43" s="362"/>
      <c r="AS43" s="362"/>
      <c r="AT43" s="362"/>
      <c r="AU43" s="362"/>
      <c r="AV43" s="362"/>
      <c r="AW43" s="362"/>
      <c r="AX43" s="362"/>
      <c r="AY43" s="362"/>
      <c r="AZ43" s="362"/>
      <c r="BA43" s="257">
        <f>SUM(AM43:AZ43)</f>
        <v>0</v>
      </c>
    </row>
    <row r="44" spans="1:53" s="244" customFormat="1" ht="15" hidden="1" outlineLevel="1">
      <c r="A44" s="449"/>
      <c r="B44" s="255" t="s">
        <v>214</v>
      </c>
      <c r="C44" s="252" t="s">
        <v>163</v>
      </c>
      <c r="D44" s="256"/>
      <c r="E44" s="256"/>
      <c r="F44" s="256"/>
      <c r="G44" s="256"/>
      <c r="H44" s="256"/>
      <c r="I44" s="256"/>
      <c r="J44" s="256"/>
      <c r="K44" s="256"/>
      <c r="L44" s="256"/>
      <c r="M44" s="256"/>
      <c r="N44" s="256"/>
      <c r="O44" s="256"/>
      <c r="P44" s="256"/>
      <c r="Q44" s="256"/>
      <c r="R44" s="256"/>
      <c r="S44" s="256"/>
      <c r="T44" s="256"/>
      <c r="U44" s="252"/>
      <c r="V44" s="256"/>
      <c r="W44" s="256"/>
      <c r="X44" s="256"/>
      <c r="Y44" s="256"/>
      <c r="Z44" s="256"/>
      <c r="AA44" s="256"/>
      <c r="AB44" s="256"/>
      <c r="AC44" s="256"/>
      <c r="AD44" s="256"/>
      <c r="AE44" s="256"/>
      <c r="AF44" s="256"/>
      <c r="AG44" s="256"/>
      <c r="AH44" s="256"/>
      <c r="AI44" s="256"/>
      <c r="AJ44" s="256"/>
      <c r="AK44" s="256"/>
      <c r="AL44" s="256"/>
      <c r="AM44" s="363">
        <f>AM43</f>
        <v>0</v>
      </c>
      <c r="AN44" s="363">
        <f>AN43</f>
        <v>0</v>
      </c>
      <c r="AO44" s="363">
        <f t="shared" ref="AO44:AZ44" si="7">AO43</f>
        <v>0</v>
      </c>
      <c r="AP44" s="363">
        <f t="shared" si="7"/>
        <v>0</v>
      </c>
      <c r="AQ44" s="363">
        <f t="shared" si="7"/>
        <v>0</v>
      </c>
      <c r="AR44" s="363">
        <f t="shared" si="7"/>
        <v>0</v>
      </c>
      <c r="AS44" s="363">
        <f t="shared" si="7"/>
        <v>0</v>
      </c>
      <c r="AT44" s="363">
        <f t="shared" si="7"/>
        <v>0</v>
      </c>
      <c r="AU44" s="363">
        <f t="shared" si="7"/>
        <v>0</v>
      </c>
      <c r="AV44" s="363">
        <f t="shared" si="7"/>
        <v>0</v>
      </c>
      <c r="AW44" s="363">
        <f t="shared" si="7"/>
        <v>0</v>
      </c>
      <c r="AX44" s="363">
        <f t="shared" si="7"/>
        <v>0</v>
      </c>
      <c r="AY44" s="363">
        <f t="shared" si="7"/>
        <v>0</v>
      </c>
      <c r="AZ44" s="363">
        <f t="shared" si="7"/>
        <v>0</v>
      </c>
      <c r="BA44" s="258"/>
    </row>
    <row r="45" spans="1:53" s="244" customFormat="1" ht="15" hidden="1" outlineLevel="1">
      <c r="A45" s="449"/>
      <c r="B45" s="255"/>
      <c r="C45" s="266"/>
      <c r="D45" s="265"/>
      <c r="E45" s="265"/>
      <c r="F45" s="265"/>
      <c r="G45" s="265"/>
      <c r="H45" s="265"/>
      <c r="I45" s="265"/>
      <c r="J45" s="265"/>
      <c r="K45" s="265"/>
      <c r="L45" s="265"/>
      <c r="M45" s="265"/>
      <c r="N45" s="265"/>
      <c r="O45" s="265"/>
      <c r="P45" s="265"/>
      <c r="Q45" s="265"/>
      <c r="R45" s="265"/>
      <c r="S45" s="265"/>
      <c r="T45" s="265"/>
      <c r="U45" s="252"/>
      <c r="V45" s="265"/>
      <c r="W45" s="265"/>
      <c r="X45" s="265"/>
      <c r="Y45" s="265"/>
      <c r="Z45" s="265"/>
      <c r="AA45" s="265"/>
      <c r="AB45" s="265"/>
      <c r="AC45" s="265"/>
      <c r="AD45" s="265"/>
      <c r="AE45" s="265"/>
      <c r="AF45" s="265"/>
      <c r="AG45" s="265"/>
      <c r="AH45" s="265"/>
      <c r="AI45" s="265"/>
      <c r="AJ45" s="265"/>
      <c r="AK45" s="265"/>
      <c r="AL45" s="265"/>
      <c r="AM45" s="364"/>
      <c r="AN45" s="364"/>
      <c r="AO45" s="364"/>
      <c r="AP45" s="364"/>
      <c r="AQ45" s="364"/>
      <c r="AR45" s="364"/>
      <c r="AS45" s="364"/>
      <c r="AT45" s="364"/>
      <c r="AU45" s="364"/>
      <c r="AV45" s="364"/>
      <c r="AW45" s="364"/>
      <c r="AX45" s="364"/>
      <c r="AY45" s="364"/>
      <c r="AZ45" s="364"/>
      <c r="BA45" s="267"/>
    </row>
    <row r="46" spans="1:53" s="244" customFormat="1" ht="15" hidden="1" outlineLevel="1">
      <c r="A46" s="449">
        <v>9</v>
      </c>
      <c r="B46" s="255" t="s">
        <v>7</v>
      </c>
      <c r="C46" s="252" t="s">
        <v>25</v>
      </c>
      <c r="D46" s="256"/>
      <c r="E46" s="256"/>
      <c r="F46" s="256"/>
      <c r="G46" s="256"/>
      <c r="H46" s="256"/>
      <c r="I46" s="256"/>
      <c r="J46" s="256"/>
      <c r="K46" s="256"/>
      <c r="L46" s="256"/>
      <c r="M46" s="256"/>
      <c r="N46" s="256"/>
      <c r="O46" s="256"/>
      <c r="P46" s="256"/>
      <c r="Q46" s="256"/>
      <c r="R46" s="256"/>
      <c r="S46" s="256"/>
      <c r="T46" s="256"/>
      <c r="U46" s="252"/>
      <c r="V46" s="256"/>
      <c r="W46" s="256"/>
      <c r="X46" s="256"/>
      <c r="Y46" s="256"/>
      <c r="Z46" s="256"/>
      <c r="AA46" s="256"/>
      <c r="AB46" s="256"/>
      <c r="AC46" s="256"/>
      <c r="AD46" s="256"/>
      <c r="AE46" s="256"/>
      <c r="AF46" s="256"/>
      <c r="AG46" s="256"/>
      <c r="AH46" s="256"/>
      <c r="AI46" s="256"/>
      <c r="AJ46" s="256"/>
      <c r="AK46" s="256"/>
      <c r="AL46" s="256"/>
      <c r="AM46" s="362"/>
      <c r="AN46" s="362"/>
      <c r="AO46" s="362"/>
      <c r="AP46" s="362"/>
      <c r="AQ46" s="362"/>
      <c r="AR46" s="362"/>
      <c r="AS46" s="362"/>
      <c r="AT46" s="362"/>
      <c r="AU46" s="362"/>
      <c r="AV46" s="362"/>
      <c r="AW46" s="362"/>
      <c r="AX46" s="362"/>
      <c r="AY46" s="362"/>
      <c r="AZ46" s="362"/>
      <c r="BA46" s="257">
        <f>SUM(AM46:AZ46)</f>
        <v>0</v>
      </c>
    </row>
    <row r="47" spans="1:53" s="244" customFormat="1" ht="15" hidden="1" outlineLevel="1">
      <c r="A47" s="449"/>
      <c r="B47" s="255" t="s">
        <v>214</v>
      </c>
      <c r="C47" s="252" t="s">
        <v>163</v>
      </c>
      <c r="D47" s="256"/>
      <c r="E47" s="256"/>
      <c r="F47" s="256"/>
      <c r="G47" s="256"/>
      <c r="H47" s="256"/>
      <c r="I47" s="256"/>
      <c r="J47" s="256"/>
      <c r="K47" s="256"/>
      <c r="L47" s="256"/>
      <c r="M47" s="256"/>
      <c r="N47" s="256"/>
      <c r="O47" s="256"/>
      <c r="P47" s="256"/>
      <c r="Q47" s="256"/>
      <c r="R47" s="256"/>
      <c r="S47" s="256"/>
      <c r="T47" s="256"/>
      <c r="U47" s="252"/>
      <c r="V47" s="256"/>
      <c r="W47" s="256"/>
      <c r="X47" s="256"/>
      <c r="Y47" s="256"/>
      <c r="Z47" s="256"/>
      <c r="AA47" s="256"/>
      <c r="AB47" s="256"/>
      <c r="AC47" s="256"/>
      <c r="AD47" s="256"/>
      <c r="AE47" s="256"/>
      <c r="AF47" s="256"/>
      <c r="AG47" s="256"/>
      <c r="AH47" s="256"/>
      <c r="AI47" s="256"/>
      <c r="AJ47" s="256"/>
      <c r="AK47" s="256"/>
      <c r="AL47" s="256"/>
      <c r="AM47" s="363">
        <f>AM46</f>
        <v>0</v>
      </c>
      <c r="AN47" s="363">
        <f>AN46</f>
        <v>0</v>
      </c>
      <c r="AO47" s="363">
        <f t="shared" ref="AO47:AZ47" si="8">AO46</f>
        <v>0</v>
      </c>
      <c r="AP47" s="363">
        <f t="shared" si="8"/>
        <v>0</v>
      </c>
      <c r="AQ47" s="363">
        <f t="shared" si="8"/>
        <v>0</v>
      </c>
      <c r="AR47" s="363">
        <f t="shared" si="8"/>
        <v>0</v>
      </c>
      <c r="AS47" s="363">
        <f t="shared" si="8"/>
        <v>0</v>
      </c>
      <c r="AT47" s="363">
        <f t="shared" si="8"/>
        <v>0</v>
      </c>
      <c r="AU47" s="363">
        <f t="shared" si="8"/>
        <v>0</v>
      </c>
      <c r="AV47" s="363">
        <f t="shared" si="8"/>
        <v>0</v>
      </c>
      <c r="AW47" s="363">
        <f t="shared" si="8"/>
        <v>0</v>
      </c>
      <c r="AX47" s="363">
        <f t="shared" si="8"/>
        <v>0</v>
      </c>
      <c r="AY47" s="363">
        <f t="shared" si="8"/>
        <v>0</v>
      </c>
      <c r="AZ47" s="363">
        <f t="shared" si="8"/>
        <v>0</v>
      </c>
      <c r="BA47" s="258"/>
    </row>
    <row r="48" spans="1:53" s="244" customFormat="1" ht="15" hidden="1" outlineLevel="1">
      <c r="A48" s="449"/>
      <c r="B48" s="268"/>
      <c r="C48" s="269"/>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364"/>
      <c r="AN48" s="364"/>
      <c r="AO48" s="364"/>
      <c r="AP48" s="364"/>
      <c r="AQ48" s="364"/>
      <c r="AR48" s="364"/>
      <c r="AS48" s="364"/>
      <c r="AT48" s="364"/>
      <c r="AU48" s="364"/>
      <c r="AV48" s="364"/>
      <c r="AW48" s="364"/>
      <c r="AX48" s="364"/>
      <c r="AY48" s="364"/>
      <c r="AZ48" s="364"/>
      <c r="BA48" s="267"/>
    </row>
    <row r="49" spans="1:56" s="254" customFormat="1" ht="15.75" hidden="1" outlineLevel="1">
      <c r="A49" s="450"/>
      <c r="B49" s="249" t="s">
        <v>8</v>
      </c>
      <c r="C49" s="250"/>
      <c r="D49" s="250"/>
      <c r="E49" s="250"/>
      <c r="F49" s="250"/>
      <c r="G49" s="250"/>
      <c r="H49" s="250"/>
      <c r="I49" s="250"/>
      <c r="J49" s="250"/>
      <c r="K49" s="250"/>
      <c r="L49" s="250"/>
      <c r="M49" s="250"/>
      <c r="N49" s="250"/>
      <c r="O49" s="250"/>
      <c r="P49" s="250"/>
      <c r="Q49" s="250"/>
      <c r="R49" s="250"/>
      <c r="S49" s="250"/>
      <c r="T49" s="250"/>
      <c r="U49" s="252"/>
      <c r="V49" s="250"/>
      <c r="W49" s="250"/>
      <c r="X49" s="250"/>
      <c r="Y49" s="250"/>
      <c r="Z49" s="250"/>
      <c r="AA49" s="250"/>
      <c r="AB49" s="250"/>
      <c r="AC49" s="250"/>
      <c r="AD49" s="250"/>
      <c r="AE49" s="250"/>
      <c r="AF49" s="250"/>
      <c r="AG49" s="250"/>
      <c r="AH49" s="250"/>
      <c r="AI49" s="250"/>
      <c r="AJ49" s="250"/>
      <c r="AK49" s="250"/>
      <c r="AL49" s="250"/>
      <c r="AM49" s="366"/>
      <c r="AN49" s="366"/>
      <c r="AO49" s="366"/>
      <c r="AP49" s="366"/>
      <c r="AQ49" s="366"/>
      <c r="AR49" s="366"/>
      <c r="AS49" s="366"/>
      <c r="AT49" s="366"/>
      <c r="AU49" s="366"/>
      <c r="AV49" s="366"/>
      <c r="AW49" s="366"/>
      <c r="AX49" s="366"/>
      <c r="AY49" s="366"/>
      <c r="AZ49" s="366"/>
      <c r="BA49" s="253"/>
      <c r="BC49" s="244"/>
      <c r="BD49" s="244"/>
    </row>
    <row r="50" spans="1:56" s="244" customFormat="1" ht="15" hidden="1" outlineLevel="1">
      <c r="A50" s="449">
        <v>10</v>
      </c>
      <c r="B50" s="270" t="s">
        <v>22</v>
      </c>
      <c r="C50" s="252" t="s">
        <v>25</v>
      </c>
      <c r="D50" s="256"/>
      <c r="E50" s="256"/>
      <c r="F50" s="256"/>
      <c r="G50" s="256"/>
      <c r="H50" s="256"/>
      <c r="I50" s="256"/>
      <c r="J50" s="256"/>
      <c r="K50" s="256"/>
      <c r="L50" s="256"/>
      <c r="M50" s="256"/>
      <c r="N50" s="256"/>
      <c r="O50" s="256"/>
      <c r="P50" s="256"/>
      <c r="Q50" s="256"/>
      <c r="R50" s="256"/>
      <c r="S50" s="256"/>
      <c r="T50" s="256"/>
      <c r="U50" s="256">
        <v>12</v>
      </c>
      <c r="V50" s="256"/>
      <c r="W50" s="256"/>
      <c r="X50" s="256"/>
      <c r="Y50" s="256"/>
      <c r="Z50" s="256"/>
      <c r="AA50" s="256"/>
      <c r="AB50" s="256"/>
      <c r="AC50" s="256"/>
      <c r="AD50" s="256"/>
      <c r="AE50" s="256"/>
      <c r="AF50" s="256"/>
      <c r="AG50" s="256"/>
      <c r="AH50" s="256"/>
      <c r="AI50" s="256"/>
      <c r="AJ50" s="256"/>
      <c r="AK50" s="256"/>
      <c r="AL50" s="256"/>
      <c r="AM50" s="367"/>
      <c r="AN50" s="367"/>
      <c r="AO50" s="367"/>
      <c r="AP50" s="367"/>
      <c r="AQ50" s="367"/>
      <c r="AR50" s="367"/>
      <c r="AS50" s="367"/>
      <c r="AT50" s="367"/>
      <c r="AU50" s="367"/>
      <c r="AV50" s="367"/>
      <c r="AW50" s="367"/>
      <c r="AX50" s="367"/>
      <c r="AY50" s="367"/>
      <c r="AZ50" s="367"/>
      <c r="BA50" s="257">
        <f>SUM(AM50:AZ50)</f>
        <v>0</v>
      </c>
    </row>
    <row r="51" spans="1:56" s="244" customFormat="1" ht="15" hidden="1" outlineLevel="1">
      <c r="A51" s="449"/>
      <c r="B51" s="255" t="s">
        <v>214</v>
      </c>
      <c r="C51" s="252" t="s">
        <v>163</v>
      </c>
      <c r="D51" s="256"/>
      <c r="E51" s="256"/>
      <c r="F51" s="256"/>
      <c r="G51" s="256"/>
      <c r="H51" s="256"/>
      <c r="I51" s="256"/>
      <c r="J51" s="256"/>
      <c r="K51" s="256"/>
      <c r="L51" s="256"/>
      <c r="M51" s="256"/>
      <c r="N51" s="256"/>
      <c r="O51" s="256"/>
      <c r="P51" s="256"/>
      <c r="Q51" s="256"/>
      <c r="R51" s="256"/>
      <c r="S51" s="256"/>
      <c r="T51" s="256"/>
      <c r="U51" s="256">
        <f>U50</f>
        <v>12</v>
      </c>
      <c r="V51" s="256"/>
      <c r="W51" s="256"/>
      <c r="X51" s="256"/>
      <c r="Y51" s="256"/>
      <c r="Z51" s="256"/>
      <c r="AA51" s="256"/>
      <c r="AB51" s="256"/>
      <c r="AC51" s="256"/>
      <c r="AD51" s="256"/>
      <c r="AE51" s="256"/>
      <c r="AF51" s="256"/>
      <c r="AG51" s="256"/>
      <c r="AH51" s="256"/>
      <c r="AI51" s="256"/>
      <c r="AJ51" s="256"/>
      <c r="AK51" s="256"/>
      <c r="AL51" s="256"/>
      <c r="AM51" s="363">
        <f>AM50</f>
        <v>0</v>
      </c>
      <c r="AN51" s="363">
        <f>AN50</f>
        <v>0</v>
      </c>
      <c r="AO51" s="363">
        <f t="shared" ref="AO51:AZ51" si="9">AO50</f>
        <v>0</v>
      </c>
      <c r="AP51" s="363">
        <f t="shared" si="9"/>
        <v>0</v>
      </c>
      <c r="AQ51" s="363">
        <f t="shared" si="9"/>
        <v>0</v>
      </c>
      <c r="AR51" s="363">
        <f t="shared" si="9"/>
        <v>0</v>
      </c>
      <c r="AS51" s="363">
        <f t="shared" si="9"/>
        <v>0</v>
      </c>
      <c r="AT51" s="363">
        <f t="shared" si="9"/>
        <v>0</v>
      </c>
      <c r="AU51" s="363">
        <f t="shared" si="9"/>
        <v>0</v>
      </c>
      <c r="AV51" s="363">
        <f t="shared" si="9"/>
        <v>0</v>
      </c>
      <c r="AW51" s="363">
        <f t="shared" si="9"/>
        <v>0</v>
      </c>
      <c r="AX51" s="363">
        <f t="shared" si="9"/>
        <v>0</v>
      </c>
      <c r="AY51" s="363">
        <f t="shared" si="9"/>
        <v>0</v>
      </c>
      <c r="AZ51" s="363">
        <f t="shared" si="9"/>
        <v>0</v>
      </c>
      <c r="BA51" s="271"/>
    </row>
    <row r="52" spans="1:56" s="244" customFormat="1" ht="15" hidden="1" outlineLevel="1">
      <c r="A52" s="449"/>
      <c r="B52" s="270"/>
      <c r="C52" s="27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368"/>
      <c r="AN52" s="368"/>
      <c r="AO52" s="368"/>
      <c r="AP52" s="368"/>
      <c r="AQ52" s="368"/>
      <c r="AR52" s="368"/>
      <c r="AS52" s="368"/>
      <c r="AT52" s="368"/>
      <c r="AU52" s="368"/>
      <c r="AV52" s="368"/>
      <c r="AW52" s="368"/>
      <c r="AX52" s="368"/>
      <c r="AY52" s="368"/>
      <c r="AZ52" s="368"/>
      <c r="BA52" s="273"/>
    </row>
    <row r="53" spans="1:56" s="244" customFormat="1" ht="15" hidden="1" outlineLevel="1">
      <c r="A53" s="449">
        <v>11</v>
      </c>
      <c r="B53" s="274" t="s">
        <v>21</v>
      </c>
      <c r="C53" s="252" t="s">
        <v>25</v>
      </c>
      <c r="D53" s="256"/>
      <c r="E53" s="256"/>
      <c r="F53" s="256"/>
      <c r="G53" s="256"/>
      <c r="H53" s="256"/>
      <c r="I53" s="256"/>
      <c r="J53" s="256"/>
      <c r="K53" s="256"/>
      <c r="L53" s="256"/>
      <c r="M53" s="256"/>
      <c r="N53" s="256"/>
      <c r="O53" s="256"/>
      <c r="P53" s="256"/>
      <c r="Q53" s="256"/>
      <c r="R53" s="256"/>
      <c r="S53" s="256"/>
      <c r="T53" s="256"/>
      <c r="U53" s="256">
        <v>12</v>
      </c>
      <c r="V53" s="256"/>
      <c r="W53" s="256"/>
      <c r="X53" s="256"/>
      <c r="Y53" s="256"/>
      <c r="Z53" s="256"/>
      <c r="AA53" s="256"/>
      <c r="AB53" s="256"/>
      <c r="AC53" s="256"/>
      <c r="AD53" s="256"/>
      <c r="AE53" s="256"/>
      <c r="AF53" s="256"/>
      <c r="AG53" s="256"/>
      <c r="AH53" s="256"/>
      <c r="AI53" s="256"/>
      <c r="AJ53" s="256"/>
      <c r="AK53" s="256"/>
      <c r="AL53" s="256"/>
      <c r="AM53" s="367"/>
      <c r="AN53" s="367"/>
      <c r="AO53" s="367"/>
      <c r="AP53" s="367"/>
      <c r="AQ53" s="367"/>
      <c r="AR53" s="367"/>
      <c r="AS53" s="367"/>
      <c r="AT53" s="367"/>
      <c r="AU53" s="367"/>
      <c r="AV53" s="367"/>
      <c r="AW53" s="367"/>
      <c r="AX53" s="367"/>
      <c r="AY53" s="367"/>
      <c r="AZ53" s="367"/>
      <c r="BA53" s="257">
        <f>SUM(AM53:AZ53)</f>
        <v>0</v>
      </c>
    </row>
    <row r="54" spans="1:56" s="244" customFormat="1" ht="15" hidden="1" outlineLevel="1">
      <c r="A54" s="449"/>
      <c r="B54" s="275" t="s">
        <v>214</v>
      </c>
      <c r="C54" s="252" t="s">
        <v>163</v>
      </c>
      <c r="D54" s="256"/>
      <c r="E54" s="256"/>
      <c r="F54" s="256"/>
      <c r="G54" s="256"/>
      <c r="H54" s="256"/>
      <c r="I54" s="256"/>
      <c r="J54" s="256"/>
      <c r="K54" s="256"/>
      <c r="L54" s="256"/>
      <c r="M54" s="256"/>
      <c r="N54" s="256"/>
      <c r="O54" s="256"/>
      <c r="P54" s="256"/>
      <c r="Q54" s="256"/>
      <c r="R54" s="256"/>
      <c r="S54" s="256"/>
      <c r="T54" s="256"/>
      <c r="U54" s="256">
        <f>U53</f>
        <v>12</v>
      </c>
      <c r="V54" s="256"/>
      <c r="W54" s="256"/>
      <c r="X54" s="256"/>
      <c r="Y54" s="256"/>
      <c r="Z54" s="256"/>
      <c r="AA54" s="256"/>
      <c r="AB54" s="256"/>
      <c r="AC54" s="256"/>
      <c r="AD54" s="256"/>
      <c r="AE54" s="256"/>
      <c r="AF54" s="256"/>
      <c r="AG54" s="256"/>
      <c r="AH54" s="256"/>
      <c r="AI54" s="256"/>
      <c r="AJ54" s="256"/>
      <c r="AK54" s="256"/>
      <c r="AL54" s="256"/>
      <c r="AM54" s="363">
        <f>AM53</f>
        <v>0</v>
      </c>
      <c r="AN54" s="363">
        <f>AN53</f>
        <v>0</v>
      </c>
      <c r="AO54" s="363">
        <f t="shared" ref="AO54:AZ54" si="10">AO53</f>
        <v>0</v>
      </c>
      <c r="AP54" s="363">
        <f t="shared" si="10"/>
        <v>0</v>
      </c>
      <c r="AQ54" s="363">
        <f t="shared" si="10"/>
        <v>0</v>
      </c>
      <c r="AR54" s="363">
        <f t="shared" si="10"/>
        <v>0</v>
      </c>
      <c r="AS54" s="363">
        <f t="shared" si="10"/>
        <v>0</v>
      </c>
      <c r="AT54" s="363">
        <f t="shared" si="10"/>
        <v>0</v>
      </c>
      <c r="AU54" s="363">
        <f t="shared" si="10"/>
        <v>0</v>
      </c>
      <c r="AV54" s="363">
        <f t="shared" si="10"/>
        <v>0</v>
      </c>
      <c r="AW54" s="363">
        <f t="shared" si="10"/>
        <v>0</v>
      </c>
      <c r="AX54" s="363">
        <f t="shared" si="10"/>
        <v>0</v>
      </c>
      <c r="AY54" s="363">
        <f t="shared" si="10"/>
        <v>0</v>
      </c>
      <c r="AZ54" s="363">
        <f t="shared" si="10"/>
        <v>0</v>
      </c>
      <c r="BA54" s="271"/>
    </row>
    <row r="55" spans="1:56" s="244" customFormat="1" ht="15" hidden="1" outlineLevel="1">
      <c r="A55" s="449"/>
      <c r="B55" s="274"/>
      <c r="C55" s="27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368"/>
      <c r="AN55" s="369"/>
      <c r="AO55" s="368"/>
      <c r="AP55" s="368"/>
      <c r="AQ55" s="368"/>
      <c r="AR55" s="368"/>
      <c r="AS55" s="368"/>
      <c r="AT55" s="368"/>
      <c r="AU55" s="368"/>
      <c r="AV55" s="368"/>
      <c r="AW55" s="368"/>
      <c r="AX55" s="368"/>
      <c r="AY55" s="368"/>
      <c r="AZ55" s="368"/>
      <c r="BA55" s="273"/>
    </row>
    <row r="56" spans="1:56" s="244" customFormat="1" ht="15" hidden="1" outlineLevel="1">
      <c r="A56" s="449">
        <v>12</v>
      </c>
      <c r="B56" s="274" t="s">
        <v>23</v>
      </c>
      <c r="C56" s="252" t="s">
        <v>25</v>
      </c>
      <c r="D56" s="256"/>
      <c r="E56" s="256"/>
      <c r="F56" s="256"/>
      <c r="G56" s="256"/>
      <c r="H56" s="256"/>
      <c r="I56" s="256"/>
      <c r="J56" s="256"/>
      <c r="K56" s="256"/>
      <c r="L56" s="256"/>
      <c r="M56" s="256"/>
      <c r="N56" s="256"/>
      <c r="O56" s="256"/>
      <c r="P56" s="256"/>
      <c r="Q56" s="256"/>
      <c r="R56" s="256"/>
      <c r="S56" s="256"/>
      <c r="T56" s="256"/>
      <c r="U56" s="256">
        <v>3</v>
      </c>
      <c r="V56" s="256"/>
      <c r="W56" s="256"/>
      <c r="X56" s="256"/>
      <c r="Y56" s="256"/>
      <c r="Z56" s="256"/>
      <c r="AA56" s="256"/>
      <c r="AB56" s="256"/>
      <c r="AC56" s="256"/>
      <c r="AD56" s="256"/>
      <c r="AE56" s="256"/>
      <c r="AF56" s="256"/>
      <c r="AG56" s="256"/>
      <c r="AH56" s="256"/>
      <c r="AI56" s="256"/>
      <c r="AJ56" s="256"/>
      <c r="AK56" s="256"/>
      <c r="AL56" s="256"/>
      <c r="AM56" s="367"/>
      <c r="AN56" s="367"/>
      <c r="AO56" s="367"/>
      <c r="AP56" s="367"/>
      <c r="AQ56" s="367"/>
      <c r="AR56" s="367"/>
      <c r="AS56" s="367"/>
      <c r="AT56" s="367"/>
      <c r="AU56" s="367"/>
      <c r="AV56" s="367"/>
      <c r="AW56" s="367"/>
      <c r="AX56" s="367"/>
      <c r="AY56" s="367"/>
      <c r="AZ56" s="367"/>
      <c r="BA56" s="257">
        <f>SUM(AM56:AZ56)</f>
        <v>0</v>
      </c>
    </row>
    <row r="57" spans="1:56" s="244" customFormat="1" ht="15" hidden="1" outlineLevel="1">
      <c r="A57" s="449"/>
      <c r="B57" s="275" t="s">
        <v>214</v>
      </c>
      <c r="C57" s="252" t="s">
        <v>163</v>
      </c>
      <c r="D57" s="256"/>
      <c r="E57" s="256"/>
      <c r="F57" s="256"/>
      <c r="G57" s="256"/>
      <c r="H57" s="256"/>
      <c r="I57" s="256"/>
      <c r="J57" s="256"/>
      <c r="K57" s="256"/>
      <c r="L57" s="256"/>
      <c r="M57" s="256"/>
      <c r="N57" s="256"/>
      <c r="O57" s="256"/>
      <c r="P57" s="256"/>
      <c r="Q57" s="256"/>
      <c r="R57" s="256"/>
      <c r="S57" s="256"/>
      <c r="T57" s="256"/>
      <c r="U57" s="256">
        <f>U56</f>
        <v>3</v>
      </c>
      <c r="V57" s="256"/>
      <c r="W57" s="256"/>
      <c r="X57" s="256"/>
      <c r="Y57" s="256"/>
      <c r="Z57" s="256"/>
      <c r="AA57" s="256"/>
      <c r="AB57" s="256"/>
      <c r="AC57" s="256"/>
      <c r="AD57" s="256"/>
      <c r="AE57" s="256"/>
      <c r="AF57" s="256"/>
      <c r="AG57" s="256"/>
      <c r="AH57" s="256"/>
      <c r="AI57" s="256"/>
      <c r="AJ57" s="256"/>
      <c r="AK57" s="256"/>
      <c r="AL57" s="256"/>
      <c r="AM57" s="363">
        <f>AM56</f>
        <v>0</v>
      </c>
      <c r="AN57" s="363">
        <f>AN56</f>
        <v>0</v>
      </c>
      <c r="AO57" s="363">
        <f t="shared" ref="AO57:AZ57" si="11">AO56</f>
        <v>0</v>
      </c>
      <c r="AP57" s="363">
        <f t="shared" si="11"/>
        <v>0</v>
      </c>
      <c r="AQ57" s="363">
        <f t="shared" si="11"/>
        <v>0</v>
      </c>
      <c r="AR57" s="363">
        <f t="shared" si="11"/>
        <v>0</v>
      </c>
      <c r="AS57" s="363">
        <f t="shared" si="11"/>
        <v>0</v>
      </c>
      <c r="AT57" s="363">
        <f t="shared" si="11"/>
        <v>0</v>
      </c>
      <c r="AU57" s="363">
        <f t="shared" si="11"/>
        <v>0</v>
      </c>
      <c r="AV57" s="363">
        <f t="shared" si="11"/>
        <v>0</v>
      </c>
      <c r="AW57" s="363">
        <f t="shared" si="11"/>
        <v>0</v>
      </c>
      <c r="AX57" s="363">
        <f t="shared" si="11"/>
        <v>0</v>
      </c>
      <c r="AY57" s="363">
        <f t="shared" si="11"/>
        <v>0</v>
      </c>
      <c r="AZ57" s="363">
        <f t="shared" si="11"/>
        <v>0</v>
      </c>
      <c r="BA57" s="271"/>
    </row>
    <row r="58" spans="1:56" s="244" customFormat="1" ht="15" hidden="1" outlineLevel="1">
      <c r="A58" s="449"/>
      <c r="B58" s="274"/>
      <c r="C58" s="272"/>
      <c r="D58" s="276"/>
      <c r="E58" s="276"/>
      <c r="F58" s="276"/>
      <c r="G58" s="276"/>
      <c r="H58" s="276"/>
      <c r="I58" s="276"/>
      <c r="J58" s="276"/>
      <c r="K58" s="276"/>
      <c r="L58" s="276"/>
      <c r="M58" s="276"/>
      <c r="N58" s="276"/>
      <c r="O58" s="276"/>
      <c r="P58" s="276"/>
      <c r="Q58" s="276"/>
      <c r="R58" s="276"/>
      <c r="S58" s="276"/>
      <c r="T58" s="276"/>
      <c r="U58" s="252"/>
      <c r="V58" s="276"/>
      <c r="W58" s="276"/>
      <c r="X58" s="276"/>
      <c r="Y58" s="276"/>
      <c r="Z58" s="276"/>
      <c r="AA58" s="276"/>
      <c r="AB58" s="276"/>
      <c r="AC58" s="276"/>
      <c r="AD58" s="276"/>
      <c r="AE58" s="276"/>
      <c r="AF58" s="276"/>
      <c r="AG58" s="276"/>
      <c r="AH58" s="276"/>
      <c r="AI58" s="276"/>
      <c r="AJ58" s="276"/>
      <c r="AK58" s="276"/>
      <c r="AL58" s="276"/>
      <c r="AM58" s="368"/>
      <c r="AN58" s="369"/>
      <c r="AO58" s="368"/>
      <c r="AP58" s="368"/>
      <c r="AQ58" s="368"/>
      <c r="AR58" s="368"/>
      <c r="AS58" s="368"/>
      <c r="AT58" s="368"/>
      <c r="AU58" s="368"/>
      <c r="AV58" s="368"/>
      <c r="AW58" s="368"/>
      <c r="AX58" s="368"/>
      <c r="AY58" s="368"/>
      <c r="AZ58" s="368"/>
      <c r="BA58" s="273"/>
    </row>
    <row r="59" spans="1:56" s="244" customFormat="1" ht="15" hidden="1" outlineLevel="1">
      <c r="A59" s="449">
        <v>13</v>
      </c>
      <c r="B59" s="274" t="s">
        <v>24</v>
      </c>
      <c r="C59" s="252" t="s">
        <v>25</v>
      </c>
      <c r="D59" s="256"/>
      <c r="E59" s="256"/>
      <c r="F59" s="256"/>
      <c r="G59" s="256"/>
      <c r="H59" s="256"/>
      <c r="I59" s="256"/>
      <c r="J59" s="256"/>
      <c r="K59" s="256"/>
      <c r="L59" s="256"/>
      <c r="M59" s="256"/>
      <c r="N59" s="256"/>
      <c r="O59" s="256"/>
      <c r="P59" s="256"/>
      <c r="Q59" s="256"/>
      <c r="R59" s="256"/>
      <c r="S59" s="256"/>
      <c r="T59" s="256"/>
      <c r="U59" s="256">
        <v>12</v>
      </c>
      <c r="V59" s="256"/>
      <c r="W59" s="256"/>
      <c r="X59" s="256"/>
      <c r="Y59" s="256"/>
      <c r="Z59" s="256"/>
      <c r="AA59" s="256"/>
      <c r="AB59" s="256"/>
      <c r="AC59" s="256"/>
      <c r="AD59" s="256"/>
      <c r="AE59" s="256"/>
      <c r="AF59" s="256"/>
      <c r="AG59" s="256"/>
      <c r="AH59" s="256"/>
      <c r="AI59" s="256"/>
      <c r="AJ59" s="256"/>
      <c r="AK59" s="256"/>
      <c r="AL59" s="256"/>
      <c r="AM59" s="367"/>
      <c r="AN59" s="367"/>
      <c r="AO59" s="367"/>
      <c r="AP59" s="367"/>
      <c r="AQ59" s="367"/>
      <c r="AR59" s="367"/>
      <c r="AS59" s="367"/>
      <c r="AT59" s="367"/>
      <c r="AU59" s="367"/>
      <c r="AV59" s="367"/>
      <c r="AW59" s="367"/>
      <c r="AX59" s="367"/>
      <c r="AY59" s="367"/>
      <c r="AZ59" s="367"/>
      <c r="BA59" s="257">
        <f>SUM(AM59:AZ59)</f>
        <v>0</v>
      </c>
    </row>
    <row r="60" spans="1:56" s="244" customFormat="1" ht="15" hidden="1" outlineLevel="1">
      <c r="A60" s="449"/>
      <c r="B60" s="275" t="s">
        <v>214</v>
      </c>
      <c r="C60" s="252" t="s">
        <v>163</v>
      </c>
      <c r="D60" s="256"/>
      <c r="E60" s="256"/>
      <c r="F60" s="256"/>
      <c r="G60" s="256"/>
      <c r="H60" s="256"/>
      <c r="I60" s="256"/>
      <c r="J60" s="256"/>
      <c r="K60" s="256"/>
      <c r="L60" s="256"/>
      <c r="M60" s="256"/>
      <c r="N60" s="256"/>
      <c r="O60" s="256"/>
      <c r="P60" s="256"/>
      <c r="Q60" s="256"/>
      <c r="R60" s="256"/>
      <c r="S60" s="256"/>
      <c r="T60" s="256"/>
      <c r="U60" s="256">
        <f>U59</f>
        <v>12</v>
      </c>
      <c r="V60" s="256"/>
      <c r="W60" s="256"/>
      <c r="X60" s="256"/>
      <c r="Y60" s="256"/>
      <c r="Z60" s="256"/>
      <c r="AA60" s="256"/>
      <c r="AB60" s="256"/>
      <c r="AC60" s="256"/>
      <c r="AD60" s="256"/>
      <c r="AE60" s="256"/>
      <c r="AF60" s="256"/>
      <c r="AG60" s="256"/>
      <c r="AH60" s="256"/>
      <c r="AI60" s="256"/>
      <c r="AJ60" s="256"/>
      <c r="AK60" s="256"/>
      <c r="AL60" s="256"/>
      <c r="AM60" s="363">
        <f>AM59</f>
        <v>0</v>
      </c>
      <c r="AN60" s="363">
        <f>AN59</f>
        <v>0</v>
      </c>
      <c r="AO60" s="363">
        <f t="shared" ref="AO60:AZ60" si="12">AO59</f>
        <v>0</v>
      </c>
      <c r="AP60" s="363">
        <f t="shared" si="12"/>
        <v>0</v>
      </c>
      <c r="AQ60" s="363">
        <f t="shared" si="12"/>
        <v>0</v>
      </c>
      <c r="AR60" s="363">
        <f t="shared" si="12"/>
        <v>0</v>
      </c>
      <c r="AS60" s="363">
        <f t="shared" si="12"/>
        <v>0</v>
      </c>
      <c r="AT60" s="363">
        <f t="shared" si="12"/>
        <v>0</v>
      </c>
      <c r="AU60" s="363">
        <f t="shared" si="12"/>
        <v>0</v>
      </c>
      <c r="AV60" s="363">
        <f t="shared" si="12"/>
        <v>0</v>
      </c>
      <c r="AW60" s="363">
        <f t="shared" si="12"/>
        <v>0</v>
      </c>
      <c r="AX60" s="363">
        <f t="shared" si="12"/>
        <v>0</v>
      </c>
      <c r="AY60" s="363">
        <f t="shared" si="12"/>
        <v>0</v>
      </c>
      <c r="AZ60" s="363">
        <f t="shared" si="12"/>
        <v>0</v>
      </c>
      <c r="BA60" s="271"/>
    </row>
    <row r="61" spans="1:56" s="244" customFormat="1" ht="15" hidden="1" outlineLevel="1">
      <c r="A61" s="449"/>
      <c r="B61" s="274"/>
      <c r="C61" s="272"/>
      <c r="D61" s="276"/>
      <c r="E61" s="276"/>
      <c r="F61" s="276"/>
      <c r="G61" s="276"/>
      <c r="H61" s="276"/>
      <c r="I61" s="276"/>
      <c r="J61" s="276"/>
      <c r="K61" s="276"/>
      <c r="L61" s="276"/>
      <c r="M61" s="276"/>
      <c r="N61" s="276"/>
      <c r="O61" s="276"/>
      <c r="P61" s="276"/>
      <c r="Q61" s="276"/>
      <c r="R61" s="276"/>
      <c r="S61" s="276"/>
      <c r="T61" s="276"/>
      <c r="U61" s="252"/>
      <c r="V61" s="276"/>
      <c r="W61" s="276"/>
      <c r="X61" s="276"/>
      <c r="Y61" s="276"/>
      <c r="Z61" s="276"/>
      <c r="AA61" s="276"/>
      <c r="AB61" s="276"/>
      <c r="AC61" s="276"/>
      <c r="AD61" s="276"/>
      <c r="AE61" s="276"/>
      <c r="AF61" s="276"/>
      <c r="AG61" s="276"/>
      <c r="AH61" s="276"/>
      <c r="AI61" s="276"/>
      <c r="AJ61" s="276"/>
      <c r="AK61" s="276"/>
      <c r="AL61" s="276"/>
      <c r="AM61" s="368"/>
      <c r="AN61" s="368"/>
      <c r="AO61" s="368"/>
      <c r="AP61" s="368"/>
      <c r="AQ61" s="368"/>
      <c r="AR61" s="368"/>
      <c r="AS61" s="368"/>
      <c r="AT61" s="368"/>
      <c r="AU61" s="368"/>
      <c r="AV61" s="368"/>
      <c r="AW61" s="368"/>
      <c r="AX61" s="368"/>
      <c r="AY61" s="368"/>
      <c r="AZ61" s="368"/>
      <c r="BA61" s="273"/>
    </row>
    <row r="62" spans="1:56" s="244" customFormat="1" ht="15" hidden="1" outlineLevel="1">
      <c r="A62" s="449">
        <v>14</v>
      </c>
      <c r="B62" s="274" t="s">
        <v>20</v>
      </c>
      <c r="C62" s="252" t="s">
        <v>25</v>
      </c>
      <c r="D62" s="256"/>
      <c r="E62" s="256"/>
      <c r="F62" s="256"/>
      <c r="G62" s="256"/>
      <c r="H62" s="256"/>
      <c r="I62" s="256"/>
      <c r="J62" s="256"/>
      <c r="K62" s="256"/>
      <c r="L62" s="256"/>
      <c r="M62" s="256"/>
      <c r="N62" s="256"/>
      <c r="O62" s="256"/>
      <c r="P62" s="256"/>
      <c r="Q62" s="256"/>
      <c r="R62" s="256"/>
      <c r="S62" s="256"/>
      <c r="T62" s="256"/>
      <c r="U62" s="256">
        <v>12</v>
      </c>
      <c r="V62" s="256"/>
      <c r="W62" s="256"/>
      <c r="X62" s="256"/>
      <c r="Y62" s="256"/>
      <c r="Z62" s="256"/>
      <c r="AA62" s="256"/>
      <c r="AB62" s="256"/>
      <c r="AC62" s="256"/>
      <c r="AD62" s="256"/>
      <c r="AE62" s="256"/>
      <c r="AF62" s="256"/>
      <c r="AG62" s="256"/>
      <c r="AH62" s="256"/>
      <c r="AI62" s="256"/>
      <c r="AJ62" s="256"/>
      <c r="AK62" s="256"/>
      <c r="AL62" s="256"/>
      <c r="AM62" s="367"/>
      <c r="AN62" s="367"/>
      <c r="AO62" s="367"/>
      <c r="AP62" s="367"/>
      <c r="AQ62" s="367"/>
      <c r="AR62" s="367"/>
      <c r="AS62" s="367"/>
      <c r="AT62" s="367"/>
      <c r="AU62" s="367"/>
      <c r="AV62" s="367"/>
      <c r="AW62" s="367"/>
      <c r="AX62" s="367"/>
      <c r="AY62" s="367"/>
      <c r="AZ62" s="367"/>
      <c r="BA62" s="257">
        <f>SUM(AM62:AZ62)</f>
        <v>0</v>
      </c>
    </row>
    <row r="63" spans="1:56" s="244" customFormat="1" ht="15" hidden="1" outlineLevel="1">
      <c r="A63" s="449"/>
      <c r="B63" s="275" t="s">
        <v>214</v>
      </c>
      <c r="C63" s="252" t="s">
        <v>163</v>
      </c>
      <c r="D63" s="256"/>
      <c r="E63" s="256"/>
      <c r="F63" s="256"/>
      <c r="G63" s="256"/>
      <c r="H63" s="256"/>
      <c r="I63" s="256"/>
      <c r="J63" s="256"/>
      <c r="K63" s="256"/>
      <c r="L63" s="256"/>
      <c r="M63" s="256"/>
      <c r="N63" s="256"/>
      <c r="O63" s="256"/>
      <c r="P63" s="256"/>
      <c r="Q63" s="256"/>
      <c r="R63" s="256"/>
      <c r="S63" s="256"/>
      <c r="T63" s="256"/>
      <c r="U63" s="256">
        <f>U62</f>
        <v>12</v>
      </c>
      <c r="V63" s="256"/>
      <c r="W63" s="256"/>
      <c r="X63" s="256"/>
      <c r="Y63" s="256"/>
      <c r="Z63" s="256"/>
      <c r="AA63" s="256"/>
      <c r="AB63" s="256"/>
      <c r="AC63" s="256"/>
      <c r="AD63" s="256"/>
      <c r="AE63" s="256"/>
      <c r="AF63" s="256"/>
      <c r="AG63" s="256"/>
      <c r="AH63" s="256"/>
      <c r="AI63" s="256"/>
      <c r="AJ63" s="256"/>
      <c r="AK63" s="256"/>
      <c r="AL63" s="256"/>
      <c r="AM63" s="363">
        <f>AM62</f>
        <v>0</v>
      </c>
      <c r="AN63" s="363">
        <f>AN62</f>
        <v>0</v>
      </c>
      <c r="AO63" s="363">
        <f t="shared" ref="AO63:AZ63" si="13">AO62</f>
        <v>0</v>
      </c>
      <c r="AP63" s="363">
        <f t="shared" si="13"/>
        <v>0</v>
      </c>
      <c r="AQ63" s="363">
        <f t="shared" si="13"/>
        <v>0</v>
      </c>
      <c r="AR63" s="363">
        <f t="shared" si="13"/>
        <v>0</v>
      </c>
      <c r="AS63" s="363">
        <f t="shared" si="13"/>
        <v>0</v>
      </c>
      <c r="AT63" s="363">
        <f t="shared" si="13"/>
        <v>0</v>
      </c>
      <c r="AU63" s="363">
        <f t="shared" si="13"/>
        <v>0</v>
      </c>
      <c r="AV63" s="363">
        <f t="shared" si="13"/>
        <v>0</v>
      </c>
      <c r="AW63" s="363">
        <f t="shared" si="13"/>
        <v>0</v>
      </c>
      <c r="AX63" s="363">
        <f t="shared" si="13"/>
        <v>0</v>
      </c>
      <c r="AY63" s="363">
        <f t="shared" si="13"/>
        <v>0</v>
      </c>
      <c r="AZ63" s="363">
        <f t="shared" si="13"/>
        <v>0</v>
      </c>
      <c r="BA63" s="271"/>
    </row>
    <row r="64" spans="1:56" s="244" customFormat="1" ht="15" hidden="1" outlineLevel="1">
      <c r="A64" s="449"/>
      <c r="B64" s="274"/>
      <c r="C64" s="272"/>
      <c r="D64" s="276"/>
      <c r="E64" s="276"/>
      <c r="F64" s="276"/>
      <c r="G64" s="276"/>
      <c r="H64" s="276"/>
      <c r="I64" s="276"/>
      <c r="J64" s="276"/>
      <c r="K64" s="276"/>
      <c r="L64" s="276"/>
      <c r="M64" s="276"/>
      <c r="N64" s="276"/>
      <c r="O64" s="276"/>
      <c r="P64" s="276"/>
      <c r="Q64" s="276"/>
      <c r="R64" s="276"/>
      <c r="S64" s="276"/>
      <c r="T64" s="276"/>
      <c r="U64" s="252"/>
      <c r="V64" s="276"/>
      <c r="W64" s="276"/>
      <c r="X64" s="276"/>
      <c r="Y64" s="276"/>
      <c r="Z64" s="276"/>
      <c r="AA64" s="276"/>
      <c r="AB64" s="276"/>
      <c r="AC64" s="276"/>
      <c r="AD64" s="276"/>
      <c r="AE64" s="276"/>
      <c r="AF64" s="276"/>
      <c r="AG64" s="276"/>
      <c r="AH64" s="276"/>
      <c r="AI64" s="276"/>
      <c r="AJ64" s="276"/>
      <c r="AK64" s="276"/>
      <c r="AL64" s="276"/>
      <c r="AM64" s="368"/>
      <c r="AN64" s="369"/>
      <c r="AO64" s="368"/>
      <c r="AP64" s="368"/>
      <c r="AQ64" s="368"/>
      <c r="AR64" s="368"/>
      <c r="AS64" s="368"/>
      <c r="AT64" s="368"/>
      <c r="AU64" s="368"/>
      <c r="AV64" s="368"/>
      <c r="AW64" s="368"/>
      <c r="AX64" s="368"/>
      <c r="AY64" s="368"/>
      <c r="AZ64" s="368"/>
      <c r="BA64" s="273"/>
    </row>
    <row r="65" spans="1:53" s="244" customFormat="1" ht="15" hidden="1" outlineLevel="1">
      <c r="A65" s="449">
        <v>15</v>
      </c>
      <c r="B65" s="274" t="s">
        <v>482</v>
      </c>
      <c r="C65" s="252" t="s">
        <v>25</v>
      </c>
      <c r="D65" s="256"/>
      <c r="E65" s="256"/>
      <c r="F65" s="256"/>
      <c r="G65" s="256"/>
      <c r="H65" s="256"/>
      <c r="I65" s="256"/>
      <c r="J65" s="256"/>
      <c r="K65" s="256"/>
      <c r="L65" s="256"/>
      <c r="M65" s="256"/>
      <c r="N65" s="256"/>
      <c r="O65" s="256"/>
      <c r="P65" s="256"/>
      <c r="Q65" s="256"/>
      <c r="R65" s="256"/>
      <c r="S65" s="256"/>
      <c r="T65" s="256"/>
      <c r="U65" s="252"/>
      <c r="V65" s="256"/>
      <c r="W65" s="256"/>
      <c r="X65" s="256"/>
      <c r="Y65" s="256"/>
      <c r="Z65" s="256"/>
      <c r="AA65" s="256"/>
      <c r="AB65" s="256"/>
      <c r="AC65" s="256"/>
      <c r="AD65" s="256"/>
      <c r="AE65" s="256"/>
      <c r="AF65" s="256"/>
      <c r="AG65" s="256"/>
      <c r="AH65" s="256"/>
      <c r="AI65" s="256"/>
      <c r="AJ65" s="256"/>
      <c r="AK65" s="256"/>
      <c r="AL65" s="256"/>
      <c r="AM65" s="367"/>
      <c r="AN65" s="367"/>
      <c r="AO65" s="367"/>
      <c r="AP65" s="367"/>
      <c r="AQ65" s="367"/>
      <c r="AR65" s="367"/>
      <c r="AS65" s="367"/>
      <c r="AT65" s="367"/>
      <c r="AU65" s="367"/>
      <c r="AV65" s="367"/>
      <c r="AW65" s="367"/>
      <c r="AX65" s="367"/>
      <c r="AY65" s="367"/>
      <c r="AZ65" s="367"/>
      <c r="BA65" s="257">
        <f>SUM(AM65:AZ65)</f>
        <v>0</v>
      </c>
    </row>
    <row r="66" spans="1:53" s="244" customFormat="1" ht="15" hidden="1" outlineLevel="1">
      <c r="A66" s="449"/>
      <c r="B66" s="275" t="s">
        <v>214</v>
      </c>
      <c r="C66" s="252" t="s">
        <v>163</v>
      </c>
      <c r="D66" s="256"/>
      <c r="E66" s="256"/>
      <c r="F66" s="256"/>
      <c r="G66" s="256"/>
      <c r="H66" s="256"/>
      <c r="I66" s="256"/>
      <c r="J66" s="256"/>
      <c r="K66" s="256"/>
      <c r="L66" s="256"/>
      <c r="M66" s="256"/>
      <c r="N66" s="256"/>
      <c r="O66" s="256"/>
      <c r="P66" s="256"/>
      <c r="Q66" s="256"/>
      <c r="R66" s="256"/>
      <c r="S66" s="256"/>
      <c r="T66" s="256"/>
      <c r="U66" s="252"/>
      <c r="V66" s="256"/>
      <c r="W66" s="256"/>
      <c r="X66" s="256"/>
      <c r="Y66" s="256"/>
      <c r="Z66" s="256"/>
      <c r="AA66" s="256"/>
      <c r="AB66" s="256"/>
      <c r="AC66" s="256"/>
      <c r="AD66" s="256"/>
      <c r="AE66" s="256"/>
      <c r="AF66" s="256"/>
      <c r="AG66" s="256"/>
      <c r="AH66" s="256"/>
      <c r="AI66" s="256"/>
      <c r="AJ66" s="256"/>
      <c r="AK66" s="256"/>
      <c r="AL66" s="256"/>
      <c r="AM66" s="363">
        <f>AM65</f>
        <v>0</v>
      </c>
      <c r="AN66" s="363">
        <f>AN65</f>
        <v>0</v>
      </c>
      <c r="AO66" s="363">
        <f t="shared" ref="AO66:AZ66" si="14">AO65</f>
        <v>0</v>
      </c>
      <c r="AP66" s="363">
        <f t="shared" si="14"/>
        <v>0</v>
      </c>
      <c r="AQ66" s="363">
        <f t="shared" si="14"/>
        <v>0</v>
      </c>
      <c r="AR66" s="363">
        <f t="shared" si="14"/>
        <v>0</v>
      </c>
      <c r="AS66" s="363">
        <f t="shared" si="14"/>
        <v>0</v>
      </c>
      <c r="AT66" s="363">
        <f t="shared" si="14"/>
        <v>0</v>
      </c>
      <c r="AU66" s="363">
        <f t="shared" si="14"/>
        <v>0</v>
      </c>
      <c r="AV66" s="363">
        <f t="shared" si="14"/>
        <v>0</v>
      </c>
      <c r="AW66" s="363">
        <f t="shared" si="14"/>
        <v>0</v>
      </c>
      <c r="AX66" s="363">
        <f t="shared" si="14"/>
        <v>0</v>
      </c>
      <c r="AY66" s="363">
        <f t="shared" si="14"/>
        <v>0</v>
      </c>
      <c r="AZ66" s="363">
        <f t="shared" si="14"/>
        <v>0</v>
      </c>
      <c r="BA66" s="271"/>
    </row>
    <row r="67" spans="1:53" s="244" customFormat="1" ht="15" hidden="1" outlineLevel="1">
      <c r="A67" s="449"/>
      <c r="B67" s="274"/>
      <c r="C67" s="272"/>
      <c r="D67" s="276"/>
      <c r="E67" s="276"/>
      <c r="F67" s="276"/>
      <c r="G67" s="276"/>
      <c r="H67" s="276"/>
      <c r="I67" s="276"/>
      <c r="J67" s="276"/>
      <c r="K67" s="276"/>
      <c r="L67" s="276"/>
      <c r="M67" s="276"/>
      <c r="N67" s="276"/>
      <c r="O67" s="276"/>
      <c r="P67" s="276"/>
      <c r="Q67" s="276"/>
      <c r="R67" s="276"/>
      <c r="S67" s="276"/>
      <c r="T67" s="276"/>
      <c r="U67" s="252"/>
      <c r="V67" s="276"/>
      <c r="W67" s="276"/>
      <c r="X67" s="276"/>
      <c r="Y67" s="276"/>
      <c r="Z67" s="276"/>
      <c r="AA67" s="276"/>
      <c r="AB67" s="276"/>
      <c r="AC67" s="276"/>
      <c r="AD67" s="276"/>
      <c r="AE67" s="276"/>
      <c r="AF67" s="276"/>
      <c r="AG67" s="276"/>
      <c r="AH67" s="276"/>
      <c r="AI67" s="276"/>
      <c r="AJ67" s="276"/>
      <c r="AK67" s="276"/>
      <c r="AL67" s="276"/>
      <c r="AM67" s="370"/>
      <c r="AN67" s="368"/>
      <c r="AO67" s="368"/>
      <c r="AP67" s="368"/>
      <c r="AQ67" s="368"/>
      <c r="AR67" s="368"/>
      <c r="AS67" s="368"/>
      <c r="AT67" s="368"/>
      <c r="AU67" s="368"/>
      <c r="AV67" s="368"/>
      <c r="AW67" s="368"/>
      <c r="AX67" s="368"/>
      <c r="AY67" s="368"/>
      <c r="AZ67" s="368"/>
      <c r="BA67" s="273"/>
    </row>
    <row r="68" spans="1:53" s="244" customFormat="1" ht="30" hidden="1" outlineLevel="1">
      <c r="A68" s="449">
        <v>16</v>
      </c>
      <c r="B68" s="274" t="s">
        <v>483</v>
      </c>
      <c r="C68" s="252" t="s">
        <v>25</v>
      </c>
      <c r="D68" s="256"/>
      <c r="E68" s="256"/>
      <c r="F68" s="256"/>
      <c r="G68" s="256"/>
      <c r="H68" s="256"/>
      <c r="I68" s="256"/>
      <c r="J68" s="256"/>
      <c r="K68" s="256"/>
      <c r="L68" s="256"/>
      <c r="M68" s="256"/>
      <c r="N68" s="256"/>
      <c r="O68" s="256"/>
      <c r="P68" s="256"/>
      <c r="Q68" s="256"/>
      <c r="R68" s="256"/>
      <c r="S68" s="256"/>
      <c r="T68" s="256"/>
      <c r="U68" s="252"/>
      <c r="V68" s="256"/>
      <c r="W68" s="256"/>
      <c r="X68" s="256"/>
      <c r="Y68" s="256"/>
      <c r="Z68" s="256"/>
      <c r="AA68" s="256"/>
      <c r="AB68" s="256"/>
      <c r="AC68" s="256"/>
      <c r="AD68" s="256"/>
      <c r="AE68" s="256"/>
      <c r="AF68" s="256"/>
      <c r="AG68" s="256"/>
      <c r="AH68" s="256"/>
      <c r="AI68" s="256"/>
      <c r="AJ68" s="256"/>
      <c r="AK68" s="256"/>
      <c r="AL68" s="256"/>
      <c r="AM68" s="367"/>
      <c r="AN68" s="367"/>
      <c r="AO68" s="367"/>
      <c r="AP68" s="367"/>
      <c r="AQ68" s="367"/>
      <c r="AR68" s="367"/>
      <c r="AS68" s="367"/>
      <c r="AT68" s="367"/>
      <c r="AU68" s="367"/>
      <c r="AV68" s="367"/>
      <c r="AW68" s="367"/>
      <c r="AX68" s="367"/>
      <c r="AY68" s="367"/>
      <c r="AZ68" s="367"/>
      <c r="BA68" s="257">
        <f>SUM(AM68:AZ68)</f>
        <v>0</v>
      </c>
    </row>
    <row r="69" spans="1:53" s="244" customFormat="1" ht="15" hidden="1" outlineLevel="1">
      <c r="A69" s="449"/>
      <c r="B69" s="275" t="s">
        <v>214</v>
      </c>
      <c r="C69" s="252" t="s">
        <v>163</v>
      </c>
      <c r="D69" s="256"/>
      <c r="E69" s="256"/>
      <c r="F69" s="256"/>
      <c r="G69" s="256"/>
      <c r="H69" s="256"/>
      <c r="I69" s="256"/>
      <c r="J69" s="256"/>
      <c r="K69" s="256"/>
      <c r="L69" s="256"/>
      <c r="M69" s="256"/>
      <c r="N69" s="256"/>
      <c r="O69" s="256"/>
      <c r="P69" s="256"/>
      <c r="Q69" s="256"/>
      <c r="R69" s="256"/>
      <c r="S69" s="256"/>
      <c r="T69" s="256"/>
      <c r="U69" s="252"/>
      <c r="V69" s="256"/>
      <c r="W69" s="256"/>
      <c r="X69" s="256"/>
      <c r="Y69" s="256"/>
      <c r="Z69" s="256"/>
      <c r="AA69" s="256"/>
      <c r="AB69" s="256"/>
      <c r="AC69" s="256"/>
      <c r="AD69" s="256"/>
      <c r="AE69" s="256"/>
      <c r="AF69" s="256"/>
      <c r="AG69" s="256"/>
      <c r="AH69" s="256"/>
      <c r="AI69" s="256"/>
      <c r="AJ69" s="256"/>
      <c r="AK69" s="256"/>
      <c r="AL69" s="256"/>
      <c r="AM69" s="363">
        <f>AM68</f>
        <v>0</v>
      </c>
      <c r="AN69" s="363">
        <f>AN68</f>
        <v>0</v>
      </c>
      <c r="AO69" s="363">
        <f t="shared" ref="AO69:AZ69" si="15">AO68</f>
        <v>0</v>
      </c>
      <c r="AP69" s="363">
        <f t="shared" si="15"/>
        <v>0</v>
      </c>
      <c r="AQ69" s="363">
        <f t="shared" si="15"/>
        <v>0</v>
      </c>
      <c r="AR69" s="363">
        <f t="shared" si="15"/>
        <v>0</v>
      </c>
      <c r="AS69" s="363">
        <f t="shared" si="15"/>
        <v>0</v>
      </c>
      <c r="AT69" s="363">
        <f t="shared" si="15"/>
        <v>0</v>
      </c>
      <c r="AU69" s="363">
        <f t="shared" si="15"/>
        <v>0</v>
      </c>
      <c r="AV69" s="363">
        <f t="shared" si="15"/>
        <v>0</v>
      </c>
      <c r="AW69" s="363">
        <f t="shared" si="15"/>
        <v>0</v>
      </c>
      <c r="AX69" s="363">
        <f t="shared" si="15"/>
        <v>0</v>
      </c>
      <c r="AY69" s="363">
        <f t="shared" si="15"/>
        <v>0</v>
      </c>
      <c r="AZ69" s="363">
        <f t="shared" si="15"/>
        <v>0</v>
      </c>
      <c r="BA69" s="271"/>
    </row>
    <row r="70" spans="1:53" s="244" customFormat="1" ht="15" hidden="1" outlineLevel="1">
      <c r="A70" s="449"/>
      <c r="B70" s="274"/>
      <c r="C70" s="272"/>
      <c r="D70" s="276"/>
      <c r="E70" s="276"/>
      <c r="F70" s="276"/>
      <c r="G70" s="276"/>
      <c r="H70" s="276"/>
      <c r="I70" s="276"/>
      <c r="J70" s="276"/>
      <c r="K70" s="276"/>
      <c r="L70" s="276"/>
      <c r="M70" s="276"/>
      <c r="N70" s="276"/>
      <c r="O70" s="276"/>
      <c r="P70" s="276"/>
      <c r="Q70" s="276"/>
      <c r="R70" s="276"/>
      <c r="S70" s="276"/>
      <c r="T70" s="276"/>
      <c r="U70" s="252"/>
      <c r="V70" s="276"/>
      <c r="W70" s="276"/>
      <c r="X70" s="276"/>
      <c r="Y70" s="276"/>
      <c r="Z70" s="276"/>
      <c r="AA70" s="276"/>
      <c r="AB70" s="276"/>
      <c r="AC70" s="276"/>
      <c r="AD70" s="276"/>
      <c r="AE70" s="276"/>
      <c r="AF70" s="276"/>
      <c r="AG70" s="276"/>
      <c r="AH70" s="276"/>
      <c r="AI70" s="276"/>
      <c r="AJ70" s="276"/>
      <c r="AK70" s="276"/>
      <c r="AL70" s="276"/>
      <c r="AM70" s="370"/>
      <c r="AN70" s="368"/>
      <c r="AO70" s="368"/>
      <c r="AP70" s="368"/>
      <c r="AQ70" s="368"/>
      <c r="AR70" s="368"/>
      <c r="AS70" s="368"/>
      <c r="AT70" s="368"/>
      <c r="AU70" s="368"/>
      <c r="AV70" s="368"/>
      <c r="AW70" s="368"/>
      <c r="AX70" s="368"/>
      <c r="AY70" s="368"/>
      <c r="AZ70" s="368"/>
      <c r="BA70" s="273"/>
    </row>
    <row r="71" spans="1:53" s="244" customFormat="1" ht="15" hidden="1" outlineLevel="1">
      <c r="A71" s="449">
        <v>17</v>
      </c>
      <c r="B71" s="274" t="s">
        <v>9</v>
      </c>
      <c r="C71" s="252" t="s">
        <v>25</v>
      </c>
      <c r="D71" s="256"/>
      <c r="E71" s="256"/>
      <c r="F71" s="256"/>
      <c r="G71" s="256"/>
      <c r="H71" s="256"/>
      <c r="I71" s="256"/>
      <c r="J71" s="256"/>
      <c r="K71" s="256"/>
      <c r="L71" s="256"/>
      <c r="M71" s="256"/>
      <c r="N71" s="256"/>
      <c r="O71" s="256"/>
      <c r="P71" s="256"/>
      <c r="Q71" s="256"/>
      <c r="R71" s="256"/>
      <c r="S71" s="256"/>
      <c r="T71" s="256"/>
      <c r="U71" s="252"/>
      <c r="V71" s="256"/>
      <c r="W71" s="256"/>
      <c r="X71" s="256"/>
      <c r="Y71" s="256"/>
      <c r="Z71" s="256"/>
      <c r="AA71" s="256"/>
      <c r="AB71" s="256"/>
      <c r="AC71" s="256"/>
      <c r="AD71" s="256"/>
      <c r="AE71" s="256"/>
      <c r="AF71" s="256"/>
      <c r="AG71" s="256"/>
      <c r="AH71" s="256"/>
      <c r="AI71" s="256"/>
      <c r="AJ71" s="256"/>
      <c r="AK71" s="256"/>
      <c r="AL71" s="256"/>
      <c r="AM71" s="367"/>
      <c r="AN71" s="367"/>
      <c r="AO71" s="367"/>
      <c r="AP71" s="367"/>
      <c r="AQ71" s="367"/>
      <c r="AR71" s="367"/>
      <c r="AS71" s="367"/>
      <c r="AT71" s="367"/>
      <c r="AU71" s="367"/>
      <c r="AV71" s="367"/>
      <c r="AW71" s="367"/>
      <c r="AX71" s="367"/>
      <c r="AY71" s="367"/>
      <c r="AZ71" s="367"/>
      <c r="BA71" s="257">
        <f>SUM(AM71:AZ71)</f>
        <v>0</v>
      </c>
    </row>
    <row r="72" spans="1:53" s="244" customFormat="1" ht="15" hidden="1" outlineLevel="1">
      <c r="A72" s="449"/>
      <c r="B72" s="275" t="s">
        <v>214</v>
      </c>
      <c r="C72" s="252" t="s">
        <v>163</v>
      </c>
      <c r="D72" s="256"/>
      <c r="E72" s="256"/>
      <c r="F72" s="256"/>
      <c r="G72" s="256"/>
      <c r="H72" s="256"/>
      <c r="I72" s="256"/>
      <c r="J72" s="256"/>
      <c r="K72" s="256"/>
      <c r="L72" s="256"/>
      <c r="M72" s="256"/>
      <c r="N72" s="256"/>
      <c r="O72" s="256"/>
      <c r="P72" s="256"/>
      <c r="Q72" s="256"/>
      <c r="R72" s="256"/>
      <c r="S72" s="256"/>
      <c r="T72" s="256"/>
      <c r="U72" s="252"/>
      <c r="V72" s="256"/>
      <c r="W72" s="256"/>
      <c r="X72" s="256"/>
      <c r="Y72" s="256"/>
      <c r="Z72" s="256"/>
      <c r="AA72" s="256"/>
      <c r="AB72" s="256"/>
      <c r="AC72" s="256"/>
      <c r="AD72" s="256"/>
      <c r="AE72" s="256"/>
      <c r="AF72" s="256"/>
      <c r="AG72" s="256"/>
      <c r="AH72" s="256"/>
      <c r="AI72" s="256"/>
      <c r="AJ72" s="256"/>
      <c r="AK72" s="256"/>
      <c r="AL72" s="256"/>
      <c r="AM72" s="363">
        <f>AM71</f>
        <v>0</v>
      </c>
      <c r="AN72" s="363">
        <f>AN71</f>
        <v>0</v>
      </c>
      <c r="AO72" s="363">
        <f t="shared" ref="AO72:AZ72" si="16">AO71</f>
        <v>0</v>
      </c>
      <c r="AP72" s="363">
        <f t="shared" si="16"/>
        <v>0</v>
      </c>
      <c r="AQ72" s="363">
        <f t="shared" si="16"/>
        <v>0</v>
      </c>
      <c r="AR72" s="363">
        <f t="shared" si="16"/>
        <v>0</v>
      </c>
      <c r="AS72" s="363">
        <f t="shared" si="16"/>
        <v>0</v>
      </c>
      <c r="AT72" s="363">
        <f t="shared" si="16"/>
        <v>0</v>
      </c>
      <c r="AU72" s="363">
        <f t="shared" si="16"/>
        <v>0</v>
      </c>
      <c r="AV72" s="363">
        <f t="shared" si="16"/>
        <v>0</v>
      </c>
      <c r="AW72" s="363">
        <f t="shared" si="16"/>
        <v>0</v>
      </c>
      <c r="AX72" s="363">
        <f t="shared" si="16"/>
        <v>0</v>
      </c>
      <c r="AY72" s="363">
        <f t="shared" si="16"/>
        <v>0</v>
      </c>
      <c r="AZ72" s="363">
        <f t="shared" si="16"/>
        <v>0</v>
      </c>
      <c r="BA72" s="271"/>
    </row>
    <row r="73" spans="1:53" s="244" customFormat="1" ht="15" hidden="1" outlineLevel="1">
      <c r="A73" s="449"/>
      <c r="B73" s="275"/>
      <c r="C73" s="266"/>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371"/>
      <c r="AN73" s="372"/>
      <c r="AO73" s="372"/>
      <c r="AP73" s="372"/>
      <c r="AQ73" s="372"/>
      <c r="AR73" s="372"/>
      <c r="AS73" s="372"/>
      <c r="AT73" s="372"/>
      <c r="AU73" s="372"/>
      <c r="AV73" s="372"/>
      <c r="AW73" s="372"/>
      <c r="AX73" s="372"/>
      <c r="AY73" s="372"/>
      <c r="AZ73" s="372"/>
      <c r="BA73" s="277"/>
    </row>
    <row r="74" spans="1:53" s="254" customFormat="1" ht="15.75" hidden="1" outlineLevel="1">
      <c r="A74" s="450"/>
      <c r="B74" s="249" t="s">
        <v>10</v>
      </c>
      <c r="C74" s="250"/>
      <c r="D74" s="250"/>
      <c r="E74" s="250"/>
      <c r="F74" s="250"/>
      <c r="G74" s="250"/>
      <c r="H74" s="250"/>
      <c r="I74" s="250"/>
      <c r="J74" s="250"/>
      <c r="K74" s="250"/>
      <c r="L74" s="250"/>
      <c r="M74" s="250"/>
      <c r="N74" s="250"/>
      <c r="O74" s="250"/>
      <c r="P74" s="250"/>
      <c r="Q74" s="250"/>
      <c r="R74" s="250"/>
      <c r="S74" s="250"/>
      <c r="T74" s="250"/>
      <c r="U74" s="251"/>
      <c r="V74" s="250"/>
      <c r="W74" s="250"/>
      <c r="X74" s="250"/>
      <c r="Y74" s="250"/>
      <c r="Z74" s="250"/>
      <c r="AA74" s="250"/>
      <c r="AB74" s="250"/>
      <c r="AC74" s="250"/>
      <c r="AD74" s="250"/>
      <c r="AE74" s="250"/>
      <c r="AF74" s="250"/>
      <c r="AG74" s="250"/>
      <c r="AH74" s="250"/>
      <c r="AI74" s="250"/>
      <c r="AJ74" s="250"/>
      <c r="AK74" s="250"/>
      <c r="AL74" s="250"/>
      <c r="AM74" s="366"/>
      <c r="AN74" s="366"/>
      <c r="AO74" s="366"/>
      <c r="AP74" s="366"/>
      <c r="AQ74" s="366"/>
      <c r="AR74" s="366"/>
      <c r="AS74" s="366"/>
      <c r="AT74" s="366"/>
      <c r="AU74" s="366"/>
      <c r="AV74" s="366"/>
      <c r="AW74" s="366"/>
      <c r="AX74" s="366"/>
      <c r="AY74" s="366"/>
      <c r="AZ74" s="366"/>
      <c r="BA74" s="253"/>
    </row>
    <row r="75" spans="1:53" s="244" customFormat="1" ht="15" hidden="1" outlineLevel="1">
      <c r="A75" s="449">
        <v>18</v>
      </c>
      <c r="B75" s="275" t="s">
        <v>11</v>
      </c>
      <c r="C75" s="252" t="s">
        <v>25</v>
      </c>
      <c r="D75" s="256"/>
      <c r="E75" s="256"/>
      <c r="F75" s="256"/>
      <c r="G75" s="256"/>
      <c r="H75" s="256"/>
      <c r="I75" s="256"/>
      <c r="J75" s="256"/>
      <c r="K75" s="256"/>
      <c r="L75" s="256"/>
      <c r="M75" s="256"/>
      <c r="N75" s="256"/>
      <c r="O75" s="256"/>
      <c r="P75" s="256"/>
      <c r="Q75" s="256"/>
      <c r="R75" s="256"/>
      <c r="S75" s="256"/>
      <c r="T75" s="256"/>
      <c r="U75" s="256">
        <v>12</v>
      </c>
      <c r="V75" s="256"/>
      <c r="W75" s="256"/>
      <c r="X75" s="256"/>
      <c r="Y75" s="256"/>
      <c r="Z75" s="256"/>
      <c r="AA75" s="256"/>
      <c r="AB75" s="256"/>
      <c r="AC75" s="256"/>
      <c r="AD75" s="256"/>
      <c r="AE75" s="256"/>
      <c r="AF75" s="256"/>
      <c r="AG75" s="256"/>
      <c r="AH75" s="256"/>
      <c r="AI75" s="256"/>
      <c r="AJ75" s="256"/>
      <c r="AK75" s="256"/>
      <c r="AL75" s="256"/>
      <c r="AM75" s="367"/>
      <c r="AN75" s="367"/>
      <c r="AO75" s="367"/>
      <c r="AP75" s="367"/>
      <c r="AQ75" s="367"/>
      <c r="AR75" s="367"/>
      <c r="AS75" s="367"/>
      <c r="AT75" s="367"/>
      <c r="AU75" s="367"/>
      <c r="AV75" s="367"/>
      <c r="AW75" s="367"/>
      <c r="AX75" s="367"/>
      <c r="AY75" s="367"/>
      <c r="AZ75" s="367"/>
      <c r="BA75" s="257">
        <f>SUM(AM75:AZ75)</f>
        <v>0</v>
      </c>
    </row>
    <row r="76" spans="1:53" s="244" customFormat="1" ht="15" hidden="1" outlineLevel="1">
      <c r="A76" s="449"/>
      <c r="B76" s="275" t="s">
        <v>214</v>
      </c>
      <c r="C76" s="252" t="s">
        <v>163</v>
      </c>
      <c r="D76" s="256"/>
      <c r="E76" s="256"/>
      <c r="F76" s="256"/>
      <c r="G76" s="256"/>
      <c r="H76" s="256"/>
      <c r="I76" s="256"/>
      <c r="J76" s="256"/>
      <c r="K76" s="256"/>
      <c r="L76" s="256"/>
      <c r="M76" s="256"/>
      <c r="N76" s="256"/>
      <c r="O76" s="256"/>
      <c r="P76" s="256"/>
      <c r="Q76" s="256"/>
      <c r="R76" s="256"/>
      <c r="S76" s="256"/>
      <c r="T76" s="256"/>
      <c r="U76" s="256">
        <f>U75</f>
        <v>12</v>
      </c>
      <c r="V76" s="256"/>
      <c r="W76" s="256"/>
      <c r="X76" s="256"/>
      <c r="Y76" s="256"/>
      <c r="Z76" s="256"/>
      <c r="AA76" s="256"/>
      <c r="AB76" s="256"/>
      <c r="AC76" s="256"/>
      <c r="AD76" s="256"/>
      <c r="AE76" s="256"/>
      <c r="AF76" s="256"/>
      <c r="AG76" s="256"/>
      <c r="AH76" s="256"/>
      <c r="AI76" s="256"/>
      <c r="AJ76" s="256"/>
      <c r="AK76" s="256"/>
      <c r="AL76" s="256"/>
      <c r="AM76" s="363">
        <f>AM75</f>
        <v>0</v>
      </c>
      <c r="AN76" s="363">
        <f>AN75</f>
        <v>0</v>
      </c>
      <c r="AO76" s="363">
        <f t="shared" ref="AO76:AZ76" si="17">AO75</f>
        <v>0</v>
      </c>
      <c r="AP76" s="363">
        <f t="shared" si="17"/>
        <v>0</v>
      </c>
      <c r="AQ76" s="363">
        <f t="shared" si="17"/>
        <v>0</v>
      </c>
      <c r="AR76" s="363">
        <f t="shared" si="17"/>
        <v>0</v>
      </c>
      <c r="AS76" s="363">
        <f t="shared" si="17"/>
        <v>0</v>
      </c>
      <c r="AT76" s="363">
        <f t="shared" si="17"/>
        <v>0</v>
      </c>
      <c r="AU76" s="363">
        <f t="shared" si="17"/>
        <v>0</v>
      </c>
      <c r="AV76" s="363">
        <f t="shared" si="17"/>
        <v>0</v>
      </c>
      <c r="AW76" s="363">
        <f t="shared" si="17"/>
        <v>0</v>
      </c>
      <c r="AX76" s="363">
        <f t="shared" si="17"/>
        <v>0</v>
      </c>
      <c r="AY76" s="363">
        <f t="shared" si="17"/>
        <v>0</v>
      </c>
      <c r="AZ76" s="363">
        <f t="shared" si="17"/>
        <v>0</v>
      </c>
      <c r="BA76" s="258"/>
    </row>
    <row r="77" spans="1:53" s="244" customFormat="1" ht="15" hidden="1" outlineLevel="1">
      <c r="A77" s="449"/>
      <c r="B77" s="275"/>
      <c r="C77" s="266"/>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364"/>
      <c r="AN77" s="373"/>
      <c r="AO77" s="373"/>
      <c r="AP77" s="373"/>
      <c r="AQ77" s="373"/>
      <c r="AR77" s="373"/>
      <c r="AS77" s="373"/>
      <c r="AT77" s="373"/>
      <c r="AU77" s="373"/>
      <c r="AV77" s="373"/>
      <c r="AW77" s="373"/>
      <c r="AX77" s="373"/>
      <c r="AY77" s="373"/>
      <c r="AZ77" s="373"/>
      <c r="BA77" s="267"/>
    </row>
    <row r="78" spans="1:53" s="244" customFormat="1" ht="15" hidden="1" outlineLevel="1">
      <c r="A78" s="449">
        <v>19</v>
      </c>
      <c r="B78" s="275" t="s">
        <v>12</v>
      </c>
      <c r="C78" s="252" t="s">
        <v>25</v>
      </c>
      <c r="D78" s="256"/>
      <c r="E78" s="256"/>
      <c r="F78" s="256"/>
      <c r="G78" s="256"/>
      <c r="H78" s="256"/>
      <c r="I78" s="256"/>
      <c r="J78" s="256"/>
      <c r="K78" s="256"/>
      <c r="L78" s="256"/>
      <c r="M78" s="256"/>
      <c r="N78" s="256"/>
      <c r="O78" s="256"/>
      <c r="P78" s="256"/>
      <c r="Q78" s="256"/>
      <c r="R78" s="256"/>
      <c r="S78" s="256"/>
      <c r="T78" s="256"/>
      <c r="U78" s="256">
        <v>12</v>
      </c>
      <c r="V78" s="256"/>
      <c r="W78" s="256"/>
      <c r="X78" s="256"/>
      <c r="Y78" s="256"/>
      <c r="Z78" s="256"/>
      <c r="AA78" s="256"/>
      <c r="AB78" s="256"/>
      <c r="AC78" s="256"/>
      <c r="AD78" s="256"/>
      <c r="AE78" s="256"/>
      <c r="AF78" s="256"/>
      <c r="AG78" s="256"/>
      <c r="AH78" s="256"/>
      <c r="AI78" s="256"/>
      <c r="AJ78" s="256"/>
      <c r="AK78" s="256"/>
      <c r="AL78" s="256"/>
      <c r="AM78" s="362"/>
      <c r="AN78" s="367"/>
      <c r="AO78" s="367"/>
      <c r="AP78" s="367"/>
      <c r="AQ78" s="367"/>
      <c r="AR78" s="367"/>
      <c r="AS78" s="367"/>
      <c r="AT78" s="367"/>
      <c r="AU78" s="367"/>
      <c r="AV78" s="367"/>
      <c r="AW78" s="367"/>
      <c r="AX78" s="367"/>
      <c r="AY78" s="367"/>
      <c r="AZ78" s="367"/>
      <c r="BA78" s="257">
        <f>SUM(AM78:AZ78)</f>
        <v>0</v>
      </c>
    </row>
    <row r="79" spans="1:53" s="244" customFormat="1" ht="15" hidden="1" outlineLevel="1">
      <c r="A79" s="449"/>
      <c r="B79" s="275" t="s">
        <v>214</v>
      </c>
      <c r="C79" s="252" t="s">
        <v>163</v>
      </c>
      <c r="D79" s="256"/>
      <c r="E79" s="256"/>
      <c r="F79" s="256"/>
      <c r="G79" s="256"/>
      <c r="H79" s="256"/>
      <c r="I79" s="256"/>
      <c r="J79" s="256"/>
      <c r="K79" s="256"/>
      <c r="L79" s="256"/>
      <c r="M79" s="256"/>
      <c r="N79" s="256"/>
      <c r="O79" s="256"/>
      <c r="P79" s="256"/>
      <c r="Q79" s="256"/>
      <c r="R79" s="256"/>
      <c r="S79" s="256"/>
      <c r="T79" s="256"/>
      <c r="U79" s="256">
        <f>U78</f>
        <v>12</v>
      </c>
      <c r="V79" s="256"/>
      <c r="W79" s="256"/>
      <c r="X79" s="256"/>
      <c r="Y79" s="256"/>
      <c r="Z79" s="256"/>
      <c r="AA79" s="256"/>
      <c r="AB79" s="256"/>
      <c r="AC79" s="256"/>
      <c r="AD79" s="256"/>
      <c r="AE79" s="256"/>
      <c r="AF79" s="256"/>
      <c r="AG79" s="256"/>
      <c r="AH79" s="256"/>
      <c r="AI79" s="256"/>
      <c r="AJ79" s="256"/>
      <c r="AK79" s="256"/>
      <c r="AL79" s="256"/>
      <c r="AM79" s="363">
        <f>AM78</f>
        <v>0</v>
      </c>
      <c r="AN79" s="363">
        <f>AN78</f>
        <v>0</v>
      </c>
      <c r="AO79" s="363">
        <f t="shared" ref="AO79:AZ79" si="18">AO78</f>
        <v>0</v>
      </c>
      <c r="AP79" s="363">
        <f t="shared" si="18"/>
        <v>0</v>
      </c>
      <c r="AQ79" s="363">
        <f t="shared" si="18"/>
        <v>0</v>
      </c>
      <c r="AR79" s="363">
        <f t="shared" si="18"/>
        <v>0</v>
      </c>
      <c r="AS79" s="363">
        <f t="shared" si="18"/>
        <v>0</v>
      </c>
      <c r="AT79" s="363">
        <f t="shared" si="18"/>
        <v>0</v>
      </c>
      <c r="AU79" s="363">
        <f t="shared" si="18"/>
        <v>0</v>
      </c>
      <c r="AV79" s="363">
        <f t="shared" si="18"/>
        <v>0</v>
      </c>
      <c r="AW79" s="363">
        <f t="shared" si="18"/>
        <v>0</v>
      </c>
      <c r="AX79" s="363">
        <f t="shared" si="18"/>
        <v>0</v>
      </c>
      <c r="AY79" s="363">
        <f t="shared" si="18"/>
        <v>0</v>
      </c>
      <c r="AZ79" s="363">
        <f t="shared" si="18"/>
        <v>0</v>
      </c>
      <c r="BA79" s="258"/>
    </row>
    <row r="80" spans="1:53" s="244" customFormat="1" ht="15" hidden="1" outlineLevel="1">
      <c r="A80" s="449"/>
      <c r="B80" s="275"/>
      <c r="C80" s="266"/>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374"/>
      <c r="AN80" s="374"/>
      <c r="AO80" s="364"/>
      <c r="AP80" s="364"/>
      <c r="AQ80" s="364"/>
      <c r="AR80" s="364"/>
      <c r="AS80" s="364"/>
      <c r="AT80" s="364"/>
      <c r="AU80" s="364"/>
      <c r="AV80" s="364"/>
      <c r="AW80" s="364"/>
      <c r="AX80" s="364"/>
      <c r="AY80" s="364"/>
      <c r="AZ80" s="364"/>
      <c r="BA80" s="267"/>
    </row>
    <row r="81" spans="1:53" s="244" customFormat="1" ht="15" hidden="1" outlineLevel="1">
      <c r="A81" s="449">
        <v>20</v>
      </c>
      <c r="B81" s="275" t="s">
        <v>13</v>
      </c>
      <c r="C81" s="252" t="s">
        <v>25</v>
      </c>
      <c r="D81" s="256"/>
      <c r="E81" s="256"/>
      <c r="F81" s="256"/>
      <c r="G81" s="256"/>
      <c r="H81" s="256"/>
      <c r="I81" s="256"/>
      <c r="J81" s="256"/>
      <c r="K81" s="256"/>
      <c r="L81" s="256"/>
      <c r="M81" s="256"/>
      <c r="N81" s="256"/>
      <c r="O81" s="256"/>
      <c r="P81" s="256"/>
      <c r="Q81" s="256"/>
      <c r="R81" s="256"/>
      <c r="S81" s="256"/>
      <c r="T81" s="256"/>
      <c r="U81" s="256">
        <v>12</v>
      </c>
      <c r="V81" s="256"/>
      <c r="W81" s="256"/>
      <c r="X81" s="256"/>
      <c r="Y81" s="256"/>
      <c r="Z81" s="256"/>
      <c r="AA81" s="256"/>
      <c r="AB81" s="256"/>
      <c r="AC81" s="256"/>
      <c r="AD81" s="256"/>
      <c r="AE81" s="256"/>
      <c r="AF81" s="256"/>
      <c r="AG81" s="256"/>
      <c r="AH81" s="256"/>
      <c r="AI81" s="256"/>
      <c r="AJ81" s="256"/>
      <c r="AK81" s="256"/>
      <c r="AL81" s="256"/>
      <c r="AM81" s="362"/>
      <c r="AN81" s="367"/>
      <c r="AO81" s="367"/>
      <c r="AP81" s="367"/>
      <c r="AQ81" s="367"/>
      <c r="AR81" s="367"/>
      <c r="AS81" s="367"/>
      <c r="AT81" s="367"/>
      <c r="AU81" s="367"/>
      <c r="AV81" s="367"/>
      <c r="AW81" s="367"/>
      <c r="AX81" s="367"/>
      <c r="AY81" s="367"/>
      <c r="AZ81" s="367"/>
      <c r="BA81" s="257">
        <f>SUM(AM81:AZ81)</f>
        <v>0</v>
      </c>
    </row>
    <row r="82" spans="1:53" s="244" customFormat="1" ht="15" hidden="1" outlineLevel="1">
      <c r="A82" s="449"/>
      <c r="B82" s="275" t="s">
        <v>214</v>
      </c>
      <c r="C82" s="252" t="s">
        <v>163</v>
      </c>
      <c r="D82" s="256"/>
      <c r="E82" s="256"/>
      <c r="F82" s="256"/>
      <c r="G82" s="256"/>
      <c r="H82" s="256"/>
      <c r="I82" s="256"/>
      <c r="J82" s="256"/>
      <c r="K82" s="256"/>
      <c r="L82" s="256"/>
      <c r="M82" s="256"/>
      <c r="N82" s="256"/>
      <c r="O82" s="256"/>
      <c r="P82" s="256"/>
      <c r="Q82" s="256"/>
      <c r="R82" s="256"/>
      <c r="S82" s="256"/>
      <c r="T82" s="256"/>
      <c r="U82" s="256">
        <f>U81</f>
        <v>12</v>
      </c>
      <c r="V82" s="256"/>
      <c r="W82" s="256"/>
      <c r="X82" s="256"/>
      <c r="Y82" s="256"/>
      <c r="Z82" s="256"/>
      <c r="AA82" s="256"/>
      <c r="AB82" s="256"/>
      <c r="AC82" s="256"/>
      <c r="AD82" s="256"/>
      <c r="AE82" s="256"/>
      <c r="AF82" s="256"/>
      <c r="AG82" s="256"/>
      <c r="AH82" s="256"/>
      <c r="AI82" s="256"/>
      <c r="AJ82" s="256"/>
      <c r="AK82" s="256"/>
      <c r="AL82" s="256"/>
      <c r="AM82" s="363">
        <f>AM81</f>
        <v>0</v>
      </c>
      <c r="AN82" s="363">
        <f>AN81</f>
        <v>0</v>
      </c>
      <c r="AO82" s="363">
        <f t="shared" ref="AO82:AZ82" si="19">AO81</f>
        <v>0</v>
      </c>
      <c r="AP82" s="363">
        <f t="shared" si="19"/>
        <v>0</v>
      </c>
      <c r="AQ82" s="363">
        <f t="shared" si="19"/>
        <v>0</v>
      </c>
      <c r="AR82" s="363">
        <f t="shared" si="19"/>
        <v>0</v>
      </c>
      <c r="AS82" s="363">
        <f t="shared" si="19"/>
        <v>0</v>
      </c>
      <c r="AT82" s="363">
        <f t="shared" si="19"/>
        <v>0</v>
      </c>
      <c r="AU82" s="363">
        <f t="shared" si="19"/>
        <v>0</v>
      </c>
      <c r="AV82" s="363">
        <f t="shared" si="19"/>
        <v>0</v>
      </c>
      <c r="AW82" s="363">
        <f t="shared" si="19"/>
        <v>0</v>
      </c>
      <c r="AX82" s="363">
        <f t="shared" si="19"/>
        <v>0</v>
      </c>
      <c r="AY82" s="363">
        <f t="shared" si="19"/>
        <v>0</v>
      </c>
      <c r="AZ82" s="363">
        <f t="shared" si="19"/>
        <v>0</v>
      </c>
      <c r="BA82" s="267"/>
    </row>
    <row r="83" spans="1:53" s="244" customFormat="1" ht="15" hidden="1" outlineLevel="1">
      <c r="A83" s="449"/>
      <c r="B83" s="275"/>
      <c r="C83" s="266"/>
      <c r="D83" s="252"/>
      <c r="E83" s="252"/>
      <c r="F83" s="252"/>
      <c r="G83" s="252"/>
      <c r="H83" s="252"/>
      <c r="I83" s="252"/>
      <c r="J83" s="252"/>
      <c r="K83" s="252"/>
      <c r="L83" s="252"/>
      <c r="M83" s="252"/>
      <c r="N83" s="252"/>
      <c r="O83" s="252"/>
      <c r="P83" s="252"/>
      <c r="Q83" s="252"/>
      <c r="R83" s="252"/>
      <c r="S83" s="252"/>
      <c r="T83" s="252"/>
      <c r="U83" s="278"/>
      <c r="V83" s="252"/>
      <c r="W83" s="252"/>
      <c r="X83" s="252"/>
      <c r="Y83" s="252"/>
      <c r="Z83" s="252"/>
      <c r="AA83" s="252"/>
      <c r="AB83" s="252"/>
      <c r="AC83" s="252"/>
      <c r="AD83" s="252"/>
      <c r="AE83" s="252"/>
      <c r="AF83" s="252"/>
      <c r="AG83" s="252"/>
      <c r="AH83" s="252"/>
      <c r="AI83" s="252"/>
      <c r="AJ83" s="252"/>
      <c r="AK83" s="252"/>
      <c r="AL83" s="252"/>
      <c r="AM83" s="364"/>
      <c r="AN83" s="364"/>
      <c r="AO83" s="364"/>
      <c r="AP83" s="364"/>
      <c r="AQ83" s="364"/>
      <c r="AR83" s="364"/>
      <c r="AS83" s="364"/>
      <c r="AT83" s="364"/>
      <c r="AU83" s="364"/>
      <c r="AV83" s="364"/>
      <c r="AW83" s="364"/>
      <c r="AX83" s="364"/>
      <c r="AY83" s="364"/>
      <c r="AZ83" s="364"/>
      <c r="BA83" s="267"/>
    </row>
    <row r="84" spans="1:53" s="244" customFormat="1" ht="15" hidden="1" outlineLevel="1">
      <c r="A84" s="449">
        <v>21</v>
      </c>
      <c r="B84" s="275" t="s">
        <v>22</v>
      </c>
      <c r="C84" s="252" t="s">
        <v>25</v>
      </c>
      <c r="D84" s="256"/>
      <c r="E84" s="256"/>
      <c r="F84" s="256"/>
      <c r="G84" s="256"/>
      <c r="H84" s="256"/>
      <c r="I84" s="256"/>
      <c r="J84" s="256"/>
      <c r="K84" s="256"/>
      <c r="L84" s="256"/>
      <c r="M84" s="256"/>
      <c r="N84" s="256"/>
      <c r="O84" s="256"/>
      <c r="P84" s="256"/>
      <c r="Q84" s="256"/>
      <c r="R84" s="256"/>
      <c r="S84" s="256"/>
      <c r="T84" s="256"/>
      <c r="U84" s="256">
        <v>12</v>
      </c>
      <c r="V84" s="256"/>
      <c r="W84" s="256"/>
      <c r="X84" s="256"/>
      <c r="Y84" s="256"/>
      <c r="Z84" s="256"/>
      <c r="AA84" s="256"/>
      <c r="AB84" s="256"/>
      <c r="AC84" s="256"/>
      <c r="AD84" s="256"/>
      <c r="AE84" s="256"/>
      <c r="AF84" s="256"/>
      <c r="AG84" s="256"/>
      <c r="AH84" s="256"/>
      <c r="AI84" s="256"/>
      <c r="AJ84" s="256"/>
      <c r="AK84" s="256"/>
      <c r="AL84" s="256"/>
      <c r="AM84" s="362"/>
      <c r="AN84" s="367"/>
      <c r="AO84" s="367"/>
      <c r="AP84" s="367"/>
      <c r="AQ84" s="367"/>
      <c r="AR84" s="367"/>
      <c r="AS84" s="367"/>
      <c r="AT84" s="367"/>
      <c r="AU84" s="367"/>
      <c r="AV84" s="367"/>
      <c r="AW84" s="367"/>
      <c r="AX84" s="367"/>
      <c r="AY84" s="367"/>
      <c r="AZ84" s="367"/>
      <c r="BA84" s="257">
        <f>SUM(AM84:AZ84)</f>
        <v>0</v>
      </c>
    </row>
    <row r="85" spans="1:53" s="244" customFormat="1" ht="15" hidden="1" outlineLevel="1">
      <c r="A85" s="449"/>
      <c r="B85" s="275" t="s">
        <v>214</v>
      </c>
      <c r="C85" s="252" t="s">
        <v>163</v>
      </c>
      <c r="D85" s="256"/>
      <c r="E85" s="256"/>
      <c r="F85" s="256"/>
      <c r="G85" s="256"/>
      <c r="H85" s="256"/>
      <c r="I85" s="256"/>
      <c r="J85" s="256"/>
      <c r="K85" s="256"/>
      <c r="L85" s="256"/>
      <c r="M85" s="256"/>
      <c r="N85" s="256"/>
      <c r="O85" s="256"/>
      <c r="P85" s="256"/>
      <c r="Q85" s="256"/>
      <c r="R85" s="256"/>
      <c r="S85" s="256"/>
      <c r="T85" s="256"/>
      <c r="U85" s="256">
        <f>U84</f>
        <v>12</v>
      </c>
      <c r="V85" s="256"/>
      <c r="W85" s="256"/>
      <c r="X85" s="256"/>
      <c r="Y85" s="256"/>
      <c r="Z85" s="256"/>
      <c r="AA85" s="256"/>
      <c r="AB85" s="256"/>
      <c r="AC85" s="256"/>
      <c r="AD85" s="256"/>
      <c r="AE85" s="256"/>
      <c r="AF85" s="256"/>
      <c r="AG85" s="256"/>
      <c r="AH85" s="256"/>
      <c r="AI85" s="256"/>
      <c r="AJ85" s="256"/>
      <c r="AK85" s="256"/>
      <c r="AL85" s="256"/>
      <c r="AM85" s="363">
        <f>AM84</f>
        <v>0</v>
      </c>
      <c r="AN85" s="363">
        <f>AN84</f>
        <v>0</v>
      </c>
      <c r="AO85" s="363">
        <f t="shared" ref="AO85:AZ85" si="20">AO84</f>
        <v>0</v>
      </c>
      <c r="AP85" s="363">
        <f t="shared" si="20"/>
        <v>0</v>
      </c>
      <c r="AQ85" s="363">
        <f t="shared" si="20"/>
        <v>0</v>
      </c>
      <c r="AR85" s="363">
        <f t="shared" si="20"/>
        <v>0</v>
      </c>
      <c r="AS85" s="363">
        <f t="shared" si="20"/>
        <v>0</v>
      </c>
      <c r="AT85" s="363">
        <f t="shared" si="20"/>
        <v>0</v>
      </c>
      <c r="AU85" s="363">
        <f t="shared" si="20"/>
        <v>0</v>
      </c>
      <c r="AV85" s="363">
        <f t="shared" si="20"/>
        <v>0</v>
      </c>
      <c r="AW85" s="363">
        <f t="shared" si="20"/>
        <v>0</v>
      </c>
      <c r="AX85" s="363">
        <f t="shared" si="20"/>
        <v>0</v>
      </c>
      <c r="AY85" s="363">
        <f t="shared" si="20"/>
        <v>0</v>
      </c>
      <c r="AZ85" s="363">
        <f t="shared" si="20"/>
        <v>0</v>
      </c>
      <c r="BA85" s="258"/>
    </row>
    <row r="86" spans="1:53" s="244" customFormat="1" ht="15" hidden="1" outlineLevel="1">
      <c r="A86" s="449"/>
      <c r="B86" s="275"/>
      <c r="C86" s="266"/>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374"/>
      <c r="AN86" s="364"/>
      <c r="AO86" s="364"/>
      <c r="AP86" s="364"/>
      <c r="AQ86" s="364"/>
      <c r="AR86" s="364"/>
      <c r="AS86" s="364"/>
      <c r="AT86" s="364"/>
      <c r="AU86" s="364"/>
      <c r="AV86" s="364"/>
      <c r="AW86" s="364"/>
      <c r="AX86" s="364"/>
      <c r="AY86" s="364"/>
      <c r="AZ86" s="364"/>
      <c r="BA86" s="267"/>
    </row>
    <row r="87" spans="1:53" s="244" customFormat="1" ht="15" hidden="1" outlineLevel="1">
      <c r="A87" s="449">
        <v>22</v>
      </c>
      <c r="B87" s="275" t="s">
        <v>9</v>
      </c>
      <c r="C87" s="252" t="s">
        <v>25</v>
      </c>
      <c r="D87" s="256"/>
      <c r="E87" s="256"/>
      <c r="F87" s="256"/>
      <c r="G87" s="256"/>
      <c r="H87" s="256"/>
      <c r="I87" s="256"/>
      <c r="J87" s="256"/>
      <c r="K87" s="256"/>
      <c r="L87" s="256"/>
      <c r="M87" s="256"/>
      <c r="N87" s="256"/>
      <c r="O87" s="256"/>
      <c r="P87" s="256"/>
      <c r="Q87" s="256"/>
      <c r="R87" s="256"/>
      <c r="S87" s="256"/>
      <c r="T87" s="256"/>
      <c r="U87" s="252"/>
      <c r="V87" s="256"/>
      <c r="W87" s="256"/>
      <c r="X87" s="256"/>
      <c r="Y87" s="256"/>
      <c r="Z87" s="256"/>
      <c r="AA87" s="256"/>
      <c r="AB87" s="256"/>
      <c r="AC87" s="256"/>
      <c r="AD87" s="256"/>
      <c r="AE87" s="256"/>
      <c r="AF87" s="256"/>
      <c r="AG87" s="256"/>
      <c r="AH87" s="256"/>
      <c r="AI87" s="256"/>
      <c r="AJ87" s="256"/>
      <c r="AK87" s="256"/>
      <c r="AL87" s="256"/>
      <c r="AM87" s="362"/>
      <c r="AN87" s="367"/>
      <c r="AO87" s="367"/>
      <c r="AP87" s="367"/>
      <c r="AQ87" s="367"/>
      <c r="AR87" s="367"/>
      <c r="AS87" s="367"/>
      <c r="AT87" s="367"/>
      <c r="AU87" s="367"/>
      <c r="AV87" s="367"/>
      <c r="AW87" s="367"/>
      <c r="AX87" s="367"/>
      <c r="AY87" s="367"/>
      <c r="AZ87" s="367"/>
      <c r="BA87" s="257">
        <f>SUM(AM87:AZ87)</f>
        <v>0</v>
      </c>
    </row>
    <row r="88" spans="1:53" s="244" customFormat="1" ht="15" hidden="1" outlineLevel="1">
      <c r="A88" s="449"/>
      <c r="B88" s="275" t="s">
        <v>214</v>
      </c>
      <c r="C88" s="252" t="s">
        <v>163</v>
      </c>
      <c r="D88" s="256"/>
      <c r="E88" s="256"/>
      <c r="F88" s="256"/>
      <c r="G88" s="256"/>
      <c r="H88" s="256"/>
      <c r="I88" s="256"/>
      <c r="J88" s="256"/>
      <c r="K88" s="256"/>
      <c r="L88" s="256"/>
      <c r="M88" s="256"/>
      <c r="N88" s="256"/>
      <c r="O88" s="256"/>
      <c r="P88" s="256"/>
      <c r="Q88" s="256"/>
      <c r="R88" s="256"/>
      <c r="S88" s="256"/>
      <c r="T88" s="256"/>
      <c r="U88" s="252"/>
      <c r="V88" s="256"/>
      <c r="W88" s="256"/>
      <c r="X88" s="256"/>
      <c r="Y88" s="256"/>
      <c r="Z88" s="256"/>
      <c r="AA88" s="256"/>
      <c r="AB88" s="256"/>
      <c r="AC88" s="256"/>
      <c r="AD88" s="256"/>
      <c r="AE88" s="256"/>
      <c r="AF88" s="256"/>
      <c r="AG88" s="256"/>
      <c r="AH88" s="256"/>
      <c r="AI88" s="256"/>
      <c r="AJ88" s="256"/>
      <c r="AK88" s="256"/>
      <c r="AL88" s="256"/>
      <c r="AM88" s="363">
        <f>AM87</f>
        <v>0</v>
      </c>
      <c r="AN88" s="363">
        <f>AN87</f>
        <v>0</v>
      </c>
      <c r="AO88" s="363">
        <f t="shared" ref="AO88:AZ88" si="21">AO87</f>
        <v>0</v>
      </c>
      <c r="AP88" s="363">
        <f t="shared" si="21"/>
        <v>0</v>
      </c>
      <c r="AQ88" s="363">
        <f t="shared" si="21"/>
        <v>0</v>
      </c>
      <c r="AR88" s="363">
        <f t="shared" si="21"/>
        <v>0</v>
      </c>
      <c r="AS88" s="363">
        <f t="shared" si="21"/>
        <v>0</v>
      </c>
      <c r="AT88" s="363">
        <f t="shared" si="21"/>
        <v>0</v>
      </c>
      <c r="AU88" s="363">
        <f t="shared" si="21"/>
        <v>0</v>
      </c>
      <c r="AV88" s="363">
        <f t="shared" si="21"/>
        <v>0</v>
      </c>
      <c r="AW88" s="363">
        <f t="shared" si="21"/>
        <v>0</v>
      </c>
      <c r="AX88" s="363">
        <f t="shared" si="21"/>
        <v>0</v>
      </c>
      <c r="AY88" s="363">
        <f t="shared" si="21"/>
        <v>0</v>
      </c>
      <c r="AZ88" s="363">
        <f t="shared" si="21"/>
        <v>0</v>
      </c>
      <c r="BA88" s="267"/>
    </row>
    <row r="89" spans="1:53" s="244" customFormat="1" ht="15" hidden="1" outlineLevel="1">
      <c r="A89" s="449"/>
      <c r="B89" s="275"/>
      <c r="C89" s="266"/>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364"/>
      <c r="AN89" s="364"/>
      <c r="AO89" s="364"/>
      <c r="AP89" s="364"/>
      <c r="AQ89" s="364"/>
      <c r="AR89" s="364"/>
      <c r="AS89" s="364"/>
      <c r="AT89" s="364"/>
      <c r="AU89" s="364"/>
      <c r="AV89" s="364"/>
      <c r="AW89" s="364"/>
      <c r="AX89" s="364"/>
      <c r="AY89" s="364"/>
      <c r="AZ89" s="364"/>
      <c r="BA89" s="267"/>
    </row>
    <row r="90" spans="1:53" s="254" customFormat="1" ht="15.75" hidden="1" outlineLevel="1">
      <c r="A90" s="450"/>
      <c r="B90" s="249" t="s">
        <v>14</v>
      </c>
      <c r="C90" s="250"/>
      <c r="D90" s="251"/>
      <c r="E90" s="251"/>
      <c r="F90" s="251"/>
      <c r="G90" s="251"/>
      <c r="H90" s="251"/>
      <c r="I90" s="251"/>
      <c r="J90" s="251"/>
      <c r="K90" s="251"/>
      <c r="L90" s="251"/>
      <c r="M90" s="251"/>
      <c r="N90" s="251"/>
      <c r="O90" s="251"/>
      <c r="P90" s="251"/>
      <c r="Q90" s="251"/>
      <c r="R90" s="251"/>
      <c r="S90" s="251"/>
      <c r="T90" s="251"/>
      <c r="U90" s="251"/>
      <c r="V90" s="251"/>
      <c r="W90" s="250"/>
      <c r="X90" s="250"/>
      <c r="Y90" s="250"/>
      <c r="Z90" s="250"/>
      <c r="AA90" s="250"/>
      <c r="AB90" s="250"/>
      <c r="AC90" s="250"/>
      <c r="AD90" s="250"/>
      <c r="AE90" s="250"/>
      <c r="AF90" s="250"/>
      <c r="AG90" s="250"/>
      <c r="AH90" s="250"/>
      <c r="AI90" s="250"/>
      <c r="AJ90" s="250"/>
      <c r="AK90" s="250"/>
      <c r="AL90" s="250"/>
      <c r="AM90" s="366"/>
      <c r="AN90" s="366"/>
      <c r="AO90" s="366"/>
      <c r="AP90" s="366"/>
      <c r="AQ90" s="366"/>
      <c r="AR90" s="366"/>
      <c r="AS90" s="366"/>
      <c r="AT90" s="366"/>
      <c r="AU90" s="366"/>
      <c r="AV90" s="366"/>
      <c r="AW90" s="366"/>
      <c r="AX90" s="366"/>
      <c r="AY90" s="366"/>
      <c r="AZ90" s="366"/>
      <c r="BA90" s="253"/>
    </row>
    <row r="91" spans="1:53" s="244" customFormat="1" ht="15" hidden="1" outlineLevel="1">
      <c r="A91" s="449">
        <v>23</v>
      </c>
      <c r="B91" s="275" t="s">
        <v>14</v>
      </c>
      <c r="C91" s="252" t="s">
        <v>25</v>
      </c>
      <c r="D91" s="256"/>
      <c r="E91" s="256"/>
      <c r="F91" s="256"/>
      <c r="G91" s="256"/>
      <c r="H91" s="256"/>
      <c r="I91" s="256"/>
      <c r="J91" s="256"/>
      <c r="K91" s="256"/>
      <c r="L91" s="256"/>
      <c r="M91" s="256"/>
      <c r="N91" s="256"/>
      <c r="O91" s="256"/>
      <c r="P91" s="256"/>
      <c r="Q91" s="256"/>
      <c r="R91" s="256"/>
      <c r="S91" s="256"/>
      <c r="T91" s="256"/>
      <c r="U91" s="252"/>
      <c r="V91" s="256"/>
      <c r="W91" s="256"/>
      <c r="X91" s="256"/>
      <c r="Y91" s="256"/>
      <c r="Z91" s="256"/>
      <c r="AA91" s="256"/>
      <c r="AB91" s="256"/>
      <c r="AC91" s="256"/>
      <c r="AD91" s="256"/>
      <c r="AE91" s="256"/>
      <c r="AF91" s="256"/>
      <c r="AG91" s="256"/>
      <c r="AH91" s="256"/>
      <c r="AI91" s="256"/>
      <c r="AJ91" s="256"/>
      <c r="AK91" s="256"/>
      <c r="AL91" s="256"/>
      <c r="AM91" s="362"/>
      <c r="AN91" s="362"/>
      <c r="AO91" s="362"/>
      <c r="AP91" s="362"/>
      <c r="AQ91" s="362"/>
      <c r="AR91" s="362"/>
      <c r="AS91" s="362"/>
      <c r="AT91" s="362"/>
      <c r="AU91" s="362"/>
      <c r="AV91" s="362"/>
      <c r="AW91" s="362"/>
      <c r="AX91" s="362"/>
      <c r="AY91" s="362"/>
      <c r="AZ91" s="362"/>
      <c r="BA91" s="257">
        <f>SUM(AM91:AZ91)</f>
        <v>0</v>
      </c>
    </row>
    <row r="92" spans="1:53" s="244" customFormat="1" ht="15" hidden="1" outlineLevel="1">
      <c r="A92" s="449"/>
      <c r="B92" s="275" t="s">
        <v>214</v>
      </c>
      <c r="C92" s="252" t="s">
        <v>163</v>
      </c>
      <c r="D92" s="256"/>
      <c r="E92" s="256"/>
      <c r="F92" s="256"/>
      <c r="G92" s="256"/>
      <c r="H92" s="256"/>
      <c r="I92" s="256"/>
      <c r="J92" s="256"/>
      <c r="K92" s="256"/>
      <c r="L92" s="256"/>
      <c r="M92" s="256"/>
      <c r="N92" s="256"/>
      <c r="O92" s="256"/>
      <c r="P92" s="256"/>
      <c r="Q92" s="256"/>
      <c r="R92" s="256"/>
      <c r="S92" s="256"/>
      <c r="T92" s="256"/>
      <c r="U92" s="415"/>
      <c r="V92" s="256"/>
      <c r="W92" s="256"/>
      <c r="X92" s="256"/>
      <c r="Y92" s="256"/>
      <c r="Z92" s="256"/>
      <c r="AA92" s="256"/>
      <c r="AB92" s="256"/>
      <c r="AC92" s="256"/>
      <c r="AD92" s="256"/>
      <c r="AE92" s="256"/>
      <c r="AF92" s="256"/>
      <c r="AG92" s="256"/>
      <c r="AH92" s="256"/>
      <c r="AI92" s="256"/>
      <c r="AJ92" s="256"/>
      <c r="AK92" s="256"/>
      <c r="AL92" s="256"/>
      <c r="AM92" s="363">
        <f>AM91</f>
        <v>0</v>
      </c>
      <c r="AN92" s="363">
        <f>AN91</f>
        <v>0</v>
      </c>
      <c r="AO92" s="363">
        <f t="shared" ref="AO92:AZ92" si="22">AO91</f>
        <v>0</v>
      </c>
      <c r="AP92" s="363">
        <f t="shared" si="22"/>
        <v>0</v>
      </c>
      <c r="AQ92" s="363">
        <f t="shared" si="22"/>
        <v>0</v>
      </c>
      <c r="AR92" s="363">
        <f t="shared" si="22"/>
        <v>0</v>
      </c>
      <c r="AS92" s="363">
        <f t="shared" si="22"/>
        <v>0</v>
      </c>
      <c r="AT92" s="363">
        <f t="shared" si="22"/>
        <v>0</v>
      </c>
      <c r="AU92" s="363">
        <f t="shared" si="22"/>
        <v>0</v>
      </c>
      <c r="AV92" s="363">
        <f t="shared" si="22"/>
        <v>0</v>
      </c>
      <c r="AW92" s="363">
        <f t="shared" si="22"/>
        <v>0</v>
      </c>
      <c r="AX92" s="363">
        <f t="shared" si="22"/>
        <v>0</v>
      </c>
      <c r="AY92" s="363">
        <f t="shared" si="22"/>
        <v>0</v>
      </c>
      <c r="AZ92" s="363">
        <f t="shared" si="22"/>
        <v>0</v>
      </c>
      <c r="BA92" s="258"/>
    </row>
    <row r="93" spans="1:53" s="244" customFormat="1" ht="15" hidden="1" outlineLevel="1">
      <c r="A93" s="449"/>
      <c r="B93" s="275"/>
      <c r="C93" s="266"/>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364"/>
      <c r="AN93" s="364"/>
      <c r="AO93" s="364"/>
      <c r="AP93" s="364"/>
      <c r="AQ93" s="364"/>
      <c r="AR93" s="364"/>
      <c r="AS93" s="364"/>
      <c r="AT93" s="364"/>
      <c r="AU93" s="364"/>
      <c r="AV93" s="364"/>
      <c r="AW93" s="364"/>
      <c r="AX93" s="364"/>
      <c r="AY93" s="364"/>
      <c r="AZ93" s="364"/>
      <c r="BA93" s="267"/>
    </row>
    <row r="94" spans="1:53" s="254" customFormat="1" ht="15.75" hidden="1" outlineLevel="1">
      <c r="A94" s="450"/>
      <c r="B94" s="249" t="s">
        <v>484</v>
      </c>
      <c r="C94" s="250"/>
      <c r="D94" s="251"/>
      <c r="E94" s="251"/>
      <c r="F94" s="251"/>
      <c r="G94" s="251"/>
      <c r="H94" s="251"/>
      <c r="I94" s="251"/>
      <c r="J94" s="251"/>
      <c r="K94" s="251"/>
      <c r="L94" s="251"/>
      <c r="M94" s="251"/>
      <c r="N94" s="251"/>
      <c r="O94" s="251"/>
      <c r="P94" s="251"/>
      <c r="Q94" s="251"/>
      <c r="R94" s="251"/>
      <c r="S94" s="251"/>
      <c r="T94" s="251"/>
      <c r="U94" s="251"/>
      <c r="V94" s="251"/>
      <c r="W94" s="250"/>
      <c r="X94" s="250"/>
      <c r="Y94" s="250"/>
      <c r="Z94" s="250"/>
      <c r="AA94" s="250"/>
      <c r="AB94" s="250"/>
      <c r="AC94" s="250"/>
      <c r="AD94" s="250"/>
      <c r="AE94" s="250"/>
      <c r="AF94" s="250"/>
      <c r="AG94" s="250"/>
      <c r="AH94" s="250"/>
      <c r="AI94" s="250"/>
      <c r="AJ94" s="250"/>
      <c r="AK94" s="250"/>
      <c r="AL94" s="250"/>
      <c r="AM94" s="366"/>
      <c r="AN94" s="366"/>
      <c r="AO94" s="366"/>
      <c r="AP94" s="366"/>
      <c r="AQ94" s="366"/>
      <c r="AR94" s="366"/>
      <c r="AS94" s="366"/>
      <c r="AT94" s="366"/>
      <c r="AU94" s="366"/>
      <c r="AV94" s="366"/>
      <c r="AW94" s="366"/>
      <c r="AX94" s="366"/>
      <c r="AY94" s="366"/>
      <c r="AZ94" s="366"/>
      <c r="BA94" s="253"/>
    </row>
    <row r="95" spans="1:53" s="244" customFormat="1" ht="15" hidden="1" outlineLevel="1">
      <c r="A95" s="449">
        <v>24</v>
      </c>
      <c r="B95" s="275" t="s">
        <v>14</v>
      </c>
      <c r="C95" s="252" t="s">
        <v>25</v>
      </c>
      <c r="D95" s="256"/>
      <c r="E95" s="256"/>
      <c r="F95" s="256"/>
      <c r="G95" s="256"/>
      <c r="H95" s="256"/>
      <c r="I95" s="256"/>
      <c r="J95" s="256"/>
      <c r="K95" s="256"/>
      <c r="L95" s="256"/>
      <c r="M95" s="256"/>
      <c r="N95" s="256"/>
      <c r="O95" s="256"/>
      <c r="P95" s="256"/>
      <c r="Q95" s="256"/>
      <c r="R95" s="256"/>
      <c r="S95" s="256"/>
      <c r="T95" s="256"/>
      <c r="U95" s="252"/>
      <c r="V95" s="256"/>
      <c r="W95" s="256"/>
      <c r="X95" s="256"/>
      <c r="Y95" s="256"/>
      <c r="Z95" s="256"/>
      <c r="AA95" s="256"/>
      <c r="AB95" s="256"/>
      <c r="AC95" s="256"/>
      <c r="AD95" s="256"/>
      <c r="AE95" s="256"/>
      <c r="AF95" s="256"/>
      <c r="AG95" s="256"/>
      <c r="AH95" s="256"/>
      <c r="AI95" s="256"/>
      <c r="AJ95" s="256"/>
      <c r="AK95" s="256"/>
      <c r="AL95" s="256"/>
      <c r="AM95" s="362"/>
      <c r="AN95" s="362"/>
      <c r="AO95" s="362"/>
      <c r="AP95" s="362"/>
      <c r="AQ95" s="362"/>
      <c r="AR95" s="362"/>
      <c r="AS95" s="362"/>
      <c r="AT95" s="362"/>
      <c r="AU95" s="362"/>
      <c r="AV95" s="362"/>
      <c r="AW95" s="362"/>
      <c r="AX95" s="362"/>
      <c r="AY95" s="362"/>
      <c r="AZ95" s="362"/>
      <c r="BA95" s="257">
        <f>SUM(AM95:AZ95)</f>
        <v>0</v>
      </c>
    </row>
    <row r="96" spans="1:53" s="244" customFormat="1" ht="15" hidden="1" outlineLevel="1">
      <c r="A96" s="449"/>
      <c r="B96" s="275" t="s">
        <v>214</v>
      </c>
      <c r="C96" s="252" t="s">
        <v>163</v>
      </c>
      <c r="D96" s="256"/>
      <c r="E96" s="256"/>
      <c r="F96" s="256"/>
      <c r="G96" s="256"/>
      <c r="H96" s="256"/>
      <c r="I96" s="256"/>
      <c r="J96" s="256"/>
      <c r="K96" s="256"/>
      <c r="L96" s="256"/>
      <c r="M96" s="256"/>
      <c r="N96" s="256"/>
      <c r="O96" s="256"/>
      <c r="P96" s="256"/>
      <c r="Q96" s="256"/>
      <c r="R96" s="256"/>
      <c r="S96" s="256"/>
      <c r="T96" s="256"/>
      <c r="U96" s="415"/>
      <c r="V96" s="256"/>
      <c r="W96" s="256"/>
      <c r="X96" s="256"/>
      <c r="Y96" s="256"/>
      <c r="Z96" s="256"/>
      <c r="AA96" s="256"/>
      <c r="AB96" s="256"/>
      <c r="AC96" s="256"/>
      <c r="AD96" s="256"/>
      <c r="AE96" s="256"/>
      <c r="AF96" s="256"/>
      <c r="AG96" s="256"/>
      <c r="AH96" s="256"/>
      <c r="AI96" s="256"/>
      <c r="AJ96" s="256"/>
      <c r="AK96" s="256"/>
      <c r="AL96" s="256"/>
      <c r="AM96" s="363">
        <f>AM95</f>
        <v>0</v>
      </c>
      <c r="AN96" s="363">
        <f>AN95</f>
        <v>0</v>
      </c>
      <c r="AO96" s="363">
        <f t="shared" ref="AO96:AZ96" si="23">AO95</f>
        <v>0</v>
      </c>
      <c r="AP96" s="363">
        <f t="shared" si="23"/>
        <v>0</v>
      </c>
      <c r="AQ96" s="363">
        <f t="shared" si="23"/>
        <v>0</v>
      </c>
      <c r="AR96" s="363">
        <f t="shared" si="23"/>
        <v>0</v>
      </c>
      <c r="AS96" s="363">
        <f t="shared" si="23"/>
        <v>0</v>
      </c>
      <c r="AT96" s="363">
        <f t="shared" si="23"/>
        <v>0</v>
      </c>
      <c r="AU96" s="363">
        <f t="shared" si="23"/>
        <v>0</v>
      </c>
      <c r="AV96" s="363">
        <f t="shared" si="23"/>
        <v>0</v>
      </c>
      <c r="AW96" s="363">
        <f t="shared" si="23"/>
        <v>0</v>
      </c>
      <c r="AX96" s="363">
        <f t="shared" si="23"/>
        <v>0</v>
      </c>
      <c r="AY96" s="363">
        <f t="shared" si="23"/>
        <v>0</v>
      </c>
      <c r="AZ96" s="363">
        <f t="shared" si="23"/>
        <v>0</v>
      </c>
      <c r="BA96" s="258"/>
    </row>
    <row r="97" spans="1:53" s="244" customFormat="1" ht="15" hidden="1" outlineLevel="1">
      <c r="A97" s="449"/>
      <c r="B97" s="275"/>
      <c r="C97" s="266"/>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364"/>
      <c r="AN97" s="364"/>
      <c r="AO97" s="364"/>
      <c r="AP97" s="364"/>
      <c r="AQ97" s="364"/>
      <c r="AR97" s="364"/>
      <c r="AS97" s="364"/>
      <c r="AT97" s="364"/>
      <c r="AU97" s="364"/>
      <c r="AV97" s="364"/>
      <c r="AW97" s="364"/>
      <c r="AX97" s="364"/>
      <c r="AY97" s="364"/>
      <c r="AZ97" s="364"/>
      <c r="BA97" s="267"/>
    </row>
    <row r="98" spans="1:53" s="244" customFormat="1" ht="15" hidden="1" outlineLevel="1">
      <c r="A98" s="449">
        <v>25</v>
      </c>
      <c r="B98" s="274" t="s">
        <v>21</v>
      </c>
      <c r="C98" s="252" t="s">
        <v>25</v>
      </c>
      <c r="D98" s="256"/>
      <c r="E98" s="256"/>
      <c r="F98" s="256"/>
      <c r="G98" s="256"/>
      <c r="H98" s="256"/>
      <c r="I98" s="256"/>
      <c r="J98" s="256"/>
      <c r="K98" s="256"/>
      <c r="L98" s="256"/>
      <c r="M98" s="256"/>
      <c r="N98" s="256"/>
      <c r="O98" s="256"/>
      <c r="P98" s="256"/>
      <c r="Q98" s="256"/>
      <c r="R98" s="256"/>
      <c r="S98" s="256"/>
      <c r="T98" s="256"/>
      <c r="U98" s="256">
        <v>0</v>
      </c>
      <c r="V98" s="256"/>
      <c r="W98" s="256"/>
      <c r="X98" s="256"/>
      <c r="Y98" s="256"/>
      <c r="Z98" s="256"/>
      <c r="AA98" s="256"/>
      <c r="AB98" s="256"/>
      <c r="AC98" s="256"/>
      <c r="AD98" s="256"/>
      <c r="AE98" s="256"/>
      <c r="AF98" s="256"/>
      <c r="AG98" s="256"/>
      <c r="AH98" s="256"/>
      <c r="AI98" s="256"/>
      <c r="AJ98" s="256"/>
      <c r="AK98" s="256"/>
      <c r="AL98" s="256"/>
      <c r="AM98" s="367"/>
      <c r="AN98" s="367"/>
      <c r="AO98" s="367"/>
      <c r="AP98" s="367"/>
      <c r="AQ98" s="367"/>
      <c r="AR98" s="367"/>
      <c r="AS98" s="367"/>
      <c r="AT98" s="367"/>
      <c r="AU98" s="367"/>
      <c r="AV98" s="367"/>
      <c r="AW98" s="367"/>
      <c r="AX98" s="367"/>
      <c r="AY98" s="367"/>
      <c r="AZ98" s="367"/>
      <c r="BA98" s="257">
        <f>SUM(AM98:AZ98)</f>
        <v>0</v>
      </c>
    </row>
    <row r="99" spans="1:53" s="244" customFormat="1" ht="15" hidden="1" outlineLevel="1">
      <c r="A99" s="449"/>
      <c r="B99" s="275" t="s">
        <v>214</v>
      </c>
      <c r="C99" s="252" t="s">
        <v>163</v>
      </c>
      <c r="D99" s="256"/>
      <c r="E99" s="256"/>
      <c r="F99" s="256"/>
      <c r="G99" s="256"/>
      <c r="H99" s="256"/>
      <c r="I99" s="256"/>
      <c r="J99" s="256"/>
      <c r="K99" s="256"/>
      <c r="L99" s="256"/>
      <c r="M99" s="256"/>
      <c r="N99" s="256"/>
      <c r="O99" s="256"/>
      <c r="P99" s="256"/>
      <c r="Q99" s="256"/>
      <c r="R99" s="256"/>
      <c r="S99" s="256"/>
      <c r="T99" s="256"/>
      <c r="U99" s="256">
        <f>U98</f>
        <v>0</v>
      </c>
      <c r="V99" s="256"/>
      <c r="W99" s="256"/>
      <c r="X99" s="256"/>
      <c r="Y99" s="256"/>
      <c r="Z99" s="256"/>
      <c r="AA99" s="256"/>
      <c r="AB99" s="256"/>
      <c r="AC99" s="256"/>
      <c r="AD99" s="256"/>
      <c r="AE99" s="256"/>
      <c r="AF99" s="256"/>
      <c r="AG99" s="256"/>
      <c r="AH99" s="256"/>
      <c r="AI99" s="256"/>
      <c r="AJ99" s="256"/>
      <c r="AK99" s="256"/>
      <c r="AL99" s="256"/>
      <c r="AM99" s="363">
        <f>AM98</f>
        <v>0</v>
      </c>
      <c r="AN99" s="363">
        <f>AN98</f>
        <v>0</v>
      </c>
      <c r="AO99" s="363">
        <f t="shared" ref="AO99:AZ99" si="24">AO98</f>
        <v>0</v>
      </c>
      <c r="AP99" s="363">
        <f t="shared" si="24"/>
        <v>0</v>
      </c>
      <c r="AQ99" s="363">
        <f t="shared" si="24"/>
        <v>0</v>
      </c>
      <c r="AR99" s="363">
        <f t="shared" si="24"/>
        <v>0</v>
      </c>
      <c r="AS99" s="363">
        <f t="shared" si="24"/>
        <v>0</v>
      </c>
      <c r="AT99" s="363">
        <f t="shared" si="24"/>
        <v>0</v>
      </c>
      <c r="AU99" s="363">
        <f t="shared" si="24"/>
        <v>0</v>
      </c>
      <c r="AV99" s="363">
        <f t="shared" si="24"/>
        <v>0</v>
      </c>
      <c r="AW99" s="363">
        <f t="shared" si="24"/>
        <v>0</v>
      </c>
      <c r="AX99" s="363">
        <f t="shared" si="24"/>
        <v>0</v>
      </c>
      <c r="AY99" s="363">
        <f t="shared" si="24"/>
        <v>0</v>
      </c>
      <c r="AZ99" s="363">
        <f t="shared" si="24"/>
        <v>0</v>
      </c>
      <c r="BA99" s="271"/>
    </row>
    <row r="100" spans="1:53" s="244" customFormat="1" ht="15" hidden="1" outlineLevel="1">
      <c r="A100" s="449"/>
      <c r="B100" s="274"/>
      <c r="C100" s="27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368"/>
      <c r="AN100" s="369"/>
      <c r="AO100" s="368"/>
      <c r="AP100" s="368"/>
      <c r="AQ100" s="368"/>
      <c r="AR100" s="368"/>
      <c r="AS100" s="368"/>
      <c r="AT100" s="368"/>
      <c r="AU100" s="368"/>
      <c r="AV100" s="368"/>
      <c r="AW100" s="368"/>
      <c r="AX100" s="368"/>
      <c r="AY100" s="368"/>
      <c r="AZ100" s="368"/>
      <c r="BA100" s="273"/>
    </row>
    <row r="101" spans="1:53" s="254" customFormat="1" ht="15.75" hidden="1" outlineLevel="1">
      <c r="A101" s="450"/>
      <c r="B101" s="249" t="s">
        <v>15</v>
      </c>
      <c r="C101" s="280"/>
      <c r="D101" s="251"/>
      <c r="E101" s="250"/>
      <c r="F101" s="250"/>
      <c r="G101" s="250"/>
      <c r="H101" s="250"/>
      <c r="I101" s="250"/>
      <c r="J101" s="250"/>
      <c r="K101" s="250"/>
      <c r="L101" s="250"/>
      <c r="M101" s="250"/>
      <c r="N101" s="250"/>
      <c r="O101" s="250"/>
      <c r="P101" s="250"/>
      <c r="Q101" s="250"/>
      <c r="R101" s="250"/>
      <c r="S101" s="250"/>
      <c r="T101" s="250"/>
      <c r="U101" s="252"/>
      <c r="V101" s="250"/>
      <c r="W101" s="250"/>
      <c r="X101" s="250"/>
      <c r="Y101" s="250"/>
      <c r="Z101" s="250"/>
      <c r="AA101" s="250"/>
      <c r="AB101" s="250"/>
      <c r="AC101" s="250"/>
      <c r="AD101" s="250"/>
      <c r="AE101" s="250"/>
      <c r="AF101" s="250"/>
      <c r="AG101" s="250"/>
      <c r="AH101" s="250"/>
      <c r="AI101" s="250"/>
      <c r="AJ101" s="250"/>
      <c r="AK101" s="250"/>
      <c r="AL101" s="250"/>
      <c r="AM101" s="366"/>
      <c r="AN101" s="366"/>
      <c r="AO101" s="366"/>
      <c r="AP101" s="366"/>
      <c r="AQ101" s="366"/>
      <c r="AR101" s="366"/>
      <c r="AS101" s="366"/>
      <c r="AT101" s="366"/>
      <c r="AU101" s="366"/>
      <c r="AV101" s="366"/>
      <c r="AW101" s="366"/>
      <c r="AX101" s="366"/>
      <c r="AY101" s="366"/>
      <c r="AZ101" s="366"/>
      <c r="BA101" s="253"/>
    </row>
    <row r="102" spans="1:53" s="244" customFormat="1" ht="15" hidden="1" outlineLevel="1">
      <c r="A102" s="449">
        <v>26</v>
      </c>
      <c r="B102" s="281" t="s">
        <v>16</v>
      </c>
      <c r="C102" s="252" t="s">
        <v>25</v>
      </c>
      <c r="D102" s="256"/>
      <c r="E102" s="256"/>
      <c r="F102" s="256"/>
      <c r="G102" s="256"/>
      <c r="H102" s="256"/>
      <c r="I102" s="256"/>
      <c r="J102" s="256"/>
      <c r="K102" s="256"/>
      <c r="L102" s="256"/>
      <c r="M102" s="256"/>
      <c r="N102" s="256"/>
      <c r="O102" s="256"/>
      <c r="P102" s="256"/>
      <c r="Q102" s="256"/>
      <c r="R102" s="256"/>
      <c r="S102" s="256"/>
      <c r="T102" s="256"/>
      <c r="U102" s="256">
        <v>12</v>
      </c>
      <c r="V102" s="256"/>
      <c r="W102" s="256"/>
      <c r="X102" s="256"/>
      <c r="Y102" s="256"/>
      <c r="Z102" s="256"/>
      <c r="AA102" s="256"/>
      <c r="AB102" s="256"/>
      <c r="AC102" s="256"/>
      <c r="AD102" s="256"/>
      <c r="AE102" s="256"/>
      <c r="AF102" s="256"/>
      <c r="AG102" s="256"/>
      <c r="AH102" s="256"/>
      <c r="AI102" s="256"/>
      <c r="AJ102" s="256"/>
      <c r="AK102" s="256"/>
      <c r="AL102" s="256"/>
      <c r="AM102" s="362"/>
      <c r="AN102" s="362"/>
      <c r="AO102" s="362"/>
      <c r="AP102" s="362"/>
      <c r="AQ102" s="362"/>
      <c r="AR102" s="362"/>
      <c r="AS102" s="367"/>
      <c r="AT102" s="367"/>
      <c r="AU102" s="367"/>
      <c r="AV102" s="367"/>
      <c r="AW102" s="367"/>
      <c r="AX102" s="367"/>
      <c r="AY102" s="367"/>
      <c r="AZ102" s="367"/>
      <c r="BA102" s="257">
        <f>SUM(AM102:AZ102)</f>
        <v>0</v>
      </c>
    </row>
    <row r="103" spans="1:53" s="244" customFormat="1" ht="15" hidden="1" outlineLevel="1">
      <c r="A103" s="449"/>
      <c r="B103" s="275" t="s">
        <v>214</v>
      </c>
      <c r="C103" s="252" t="s">
        <v>163</v>
      </c>
      <c r="D103" s="256"/>
      <c r="E103" s="256"/>
      <c r="F103" s="256"/>
      <c r="G103" s="256"/>
      <c r="H103" s="256"/>
      <c r="I103" s="256"/>
      <c r="J103" s="256"/>
      <c r="K103" s="256"/>
      <c r="L103" s="256"/>
      <c r="M103" s="256"/>
      <c r="N103" s="256"/>
      <c r="O103" s="256"/>
      <c r="P103" s="256"/>
      <c r="Q103" s="256"/>
      <c r="R103" s="256"/>
      <c r="S103" s="256"/>
      <c r="T103" s="256"/>
      <c r="U103" s="256">
        <f>U102</f>
        <v>12</v>
      </c>
      <c r="V103" s="256"/>
      <c r="W103" s="256"/>
      <c r="X103" s="256"/>
      <c r="Y103" s="256"/>
      <c r="Z103" s="256"/>
      <c r="AA103" s="256"/>
      <c r="AB103" s="256"/>
      <c r="AC103" s="256"/>
      <c r="AD103" s="256"/>
      <c r="AE103" s="256"/>
      <c r="AF103" s="256"/>
      <c r="AG103" s="256"/>
      <c r="AH103" s="256"/>
      <c r="AI103" s="256"/>
      <c r="AJ103" s="256"/>
      <c r="AK103" s="256"/>
      <c r="AL103" s="256"/>
      <c r="AM103" s="363">
        <f>AM102</f>
        <v>0</v>
      </c>
      <c r="AN103" s="363">
        <f>AN102</f>
        <v>0</v>
      </c>
      <c r="AO103" s="363">
        <f t="shared" ref="AO103:AZ103" si="25">AO102</f>
        <v>0</v>
      </c>
      <c r="AP103" s="363">
        <f t="shared" si="25"/>
        <v>0</v>
      </c>
      <c r="AQ103" s="363">
        <f t="shared" si="25"/>
        <v>0</v>
      </c>
      <c r="AR103" s="363">
        <f t="shared" si="25"/>
        <v>0</v>
      </c>
      <c r="AS103" s="363">
        <f t="shared" si="25"/>
        <v>0</v>
      </c>
      <c r="AT103" s="363">
        <f t="shared" si="25"/>
        <v>0</v>
      </c>
      <c r="AU103" s="363">
        <f t="shared" si="25"/>
        <v>0</v>
      </c>
      <c r="AV103" s="363">
        <f t="shared" si="25"/>
        <v>0</v>
      </c>
      <c r="AW103" s="363">
        <f t="shared" si="25"/>
        <v>0</v>
      </c>
      <c r="AX103" s="363">
        <f t="shared" si="25"/>
        <v>0</v>
      </c>
      <c r="AY103" s="363">
        <f t="shared" si="25"/>
        <v>0</v>
      </c>
      <c r="AZ103" s="363">
        <f t="shared" si="25"/>
        <v>0</v>
      </c>
      <c r="BA103" s="267"/>
    </row>
    <row r="104" spans="1:53" s="244" customFormat="1" ht="15" hidden="1" outlineLevel="1">
      <c r="A104" s="449"/>
      <c r="B104" s="28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375"/>
      <c r="AN104" s="376"/>
      <c r="AO104" s="376"/>
      <c r="AP104" s="376"/>
      <c r="AQ104" s="376"/>
      <c r="AR104" s="376"/>
      <c r="AS104" s="376"/>
      <c r="AT104" s="376"/>
      <c r="AU104" s="376"/>
      <c r="AV104" s="376"/>
      <c r="AW104" s="376"/>
      <c r="AX104" s="376"/>
      <c r="AY104" s="376"/>
      <c r="AZ104" s="376"/>
      <c r="BA104" s="258"/>
    </row>
    <row r="105" spans="1:53" s="244" customFormat="1" ht="15" hidden="1" outlineLevel="1">
      <c r="A105" s="449">
        <v>27</v>
      </c>
      <c r="B105" s="281" t="s">
        <v>17</v>
      </c>
      <c r="C105" s="252" t="s">
        <v>25</v>
      </c>
      <c r="D105" s="256"/>
      <c r="E105" s="256"/>
      <c r="F105" s="256"/>
      <c r="G105" s="256"/>
      <c r="H105" s="256"/>
      <c r="I105" s="256"/>
      <c r="J105" s="256"/>
      <c r="K105" s="256"/>
      <c r="L105" s="256"/>
      <c r="M105" s="256"/>
      <c r="N105" s="256"/>
      <c r="O105" s="256"/>
      <c r="P105" s="256"/>
      <c r="Q105" s="256"/>
      <c r="R105" s="256"/>
      <c r="S105" s="256"/>
      <c r="T105" s="256"/>
      <c r="U105" s="256">
        <v>12</v>
      </c>
      <c r="V105" s="256"/>
      <c r="W105" s="256"/>
      <c r="X105" s="256"/>
      <c r="Y105" s="256"/>
      <c r="Z105" s="256"/>
      <c r="AA105" s="256"/>
      <c r="AB105" s="256"/>
      <c r="AC105" s="256"/>
      <c r="AD105" s="256"/>
      <c r="AE105" s="256"/>
      <c r="AF105" s="256"/>
      <c r="AG105" s="256"/>
      <c r="AH105" s="256"/>
      <c r="AI105" s="256"/>
      <c r="AJ105" s="256"/>
      <c r="AK105" s="256"/>
      <c r="AL105" s="256"/>
      <c r="AM105" s="362"/>
      <c r="AN105" s="362"/>
      <c r="AO105" s="362"/>
      <c r="AP105" s="362"/>
      <c r="AQ105" s="362"/>
      <c r="AR105" s="362"/>
      <c r="AS105" s="367"/>
      <c r="AT105" s="367"/>
      <c r="AU105" s="367"/>
      <c r="AV105" s="367"/>
      <c r="AW105" s="367"/>
      <c r="AX105" s="367"/>
      <c r="AY105" s="367"/>
      <c r="AZ105" s="367"/>
      <c r="BA105" s="257">
        <f>SUM(AM105:AZ105)</f>
        <v>0</v>
      </c>
    </row>
    <row r="106" spans="1:53" s="244" customFormat="1" ht="15" hidden="1" outlineLevel="1">
      <c r="A106" s="449"/>
      <c r="B106" s="275" t="s">
        <v>214</v>
      </c>
      <c r="C106" s="252" t="s">
        <v>163</v>
      </c>
      <c r="D106" s="256"/>
      <c r="E106" s="256"/>
      <c r="F106" s="256"/>
      <c r="G106" s="256"/>
      <c r="H106" s="256"/>
      <c r="I106" s="256"/>
      <c r="J106" s="256"/>
      <c r="K106" s="256"/>
      <c r="L106" s="256"/>
      <c r="M106" s="256"/>
      <c r="N106" s="256"/>
      <c r="O106" s="256"/>
      <c r="P106" s="256"/>
      <c r="Q106" s="256"/>
      <c r="R106" s="256"/>
      <c r="S106" s="256"/>
      <c r="T106" s="256"/>
      <c r="U106" s="256">
        <f>U105</f>
        <v>12</v>
      </c>
      <c r="V106" s="256"/>
      <c r="W106" s="256"/>
      <c r="X106" s="256"/>
      <c r="Y106" s="256"/>
      <c r="Z106" s="256"/>
      <c r="AA106" s="256"/>
      <c r="AB106" s="256"/>
      <c r="AC106" s="256"/>
      <c r="AD106" s="256"/>
      <c r="AE106" s="256"/>
      <c r="AF106" s="256"/>
      <c r="AG106" s="256"/>
      <c r="AH106" s="256"/>
      <c r="AI106" s="256"/>
      <c r="AJ106" s="256"/>
      <c r="AK106" s="256"/>
      <c r="AL106" s="256"/>
      <c r="AM106" s="363">
        <f>AM105</f>
        <v>0</v>
      </c>
      <c r="AN106" s="363">
        <f>AN105</f>
        <v>0</v>
      </c>
      <c r="AO106" s="363">
        <f>AO105</f>
        <v>0</v>
      </c>
      <c r="AP106" s="363">
        <f>AP105</f>
        <v>0</v>
      </c>
      <c r="AQ106" s="363">
        <f t="shared" ref="AQ106:AZ106" si="26">AQ105</f>
        <v>0</v>
      </c>
      <c r="AR106" s="363">
        <f t="shared" si="26"/>
        <v>0</v>
      </c>
      <c r="AS106" s="363">
        <f t="shared" si="26"/>
        <v>0</v>
      </c>
      <c r="AT106" s="363">
        <f t="shared" si="26"/>
        <v>0</v>
      </c>
      <c r="AU106" s="363">
        <f t="shared" si="26"/>
        <v>0</v>
      </c>
      <c r="AV106" s="363">
        <f t="shared" si="26"/>
        <v>0</v>
      </c>
      <c r="AW106" s="363">
        <f t="shared" si="26"/>
        <v>0</v>
      </c>
      <c r="AX106" s="363">
        <f t="shared" si="26"/>
        <v>0</v>
      </c>
      <c r="AY106" s="363">
        <f t="shared" si="26"/>
        <v>0</v>
      </c>
      <c r="AZ106" s="363">
        <f t="shared" si="26"/>
        <v>0</v>
      </c>
      <c r="BA106" s="267"/>
    </row>
    <row r="107" spans="1:53" s="244" customFormat="1" ht="15.75" hidden="1" outlineLevel="1">
      <c r="A107" s="449"/>
      <c r="B107" s="283"/>
      <c r="C107" s="261"/>
      <c r="D107" s="252"/>
      <c r="E107" s="252"/>
      <c r="F107" s="252"/>
      <c r="G107" s="252"/>
      <c r="H107" s="252"/>
      <c r="I107" s="252"/>
      <c r="J107" s="252"/>
      <c r="K107" s="252"/>
      <c r="L107" s="252"/>
      <c r="M107" s="252"/>
      <c r="N107" s="252"/>
      <c r="O107" s="252"/>
      <c r="P107" s="252"/>
      <c r="Q107" s="252"/>
      <c r="R107" s="252"/>
      <c r="S107" s="252"/>
      <c r="T107" s="252"/>
      <c r="U107" s="261"/>
      <c r="V107" s="252"/>
      <c r="W107" s="252"/>
      <c r="X107" s="252"/>
      <c r="Y107" s="252"/>
      <c r="Z107" s="252"/>
      <c r="AA107" s="252"/>
      <c r="AB107" s="252"/>
      <c r="AC107" s="252"/>
      <c r="AD107" s="252"/>
      <c r="AE107" s="252"/>
      <c r="AF107" s="252"/>
      <c r="AG107" s="252"/>
      <c r="AH107" s="252"/>
      <c r="AI107" s="252"/>
      <c r="AJ107" s="252"/>
      <c r="AK107" s="252"/>
      <c r="AL107" s="252"/>
      <c r="AM107" s="364"/>
      <c r="AN107" s="364"/>
      <c r="AO107" s="364"/>
      <c r="AP107" s="364"/>
      <c r="AQ107" s="364"/>
      <c r="AR107" s="364"/>
      <c r="AS107" s="364"/>
      <c r="AT107" s="364"/>
      <c r="AU107" s="364"/>
      <c r="AV107" s="364"/>
      <c r="AW107" s="364"/>
      <c r="AX107" s="364"/>
      <c r="AY107" s="364"/>
      <c r="AZ107" s="364"/>
      <c r="BA107" s="267"/>
    </row>
    <row r="108" spans="1:53" s="244" customFormat="1" ht="15" hidden="1" outlineLevel="1">
      <c r="A108" s="449">
        <v>28</v>
      </c>
      <c r="B108" s="281" t="s">
        <v>18</v>
      </c>
      <c r="C108" s="252" t="s">
        <v>25</v>
      </c>
      <c r="D108" s="256"/>
      <c r="E108" s="256"/>
      <c r="F108" s="256"/>
      <c r="G108" s="256"/>
      <c r="H108" s="256"/>
      <c r="I108" s="256"/>
      <c r="J108" s="256"/>
      <c r="K108" s="256"/>
      <c r="L108" s="256"/>
      <c r="M108" s="256"/>
      <c r="N108" s="256"/>
      <c r="O108" s="256"/>
      <c r="P108" s="256"/>
      <c r="Q108" s="256"/>
      <c r="R108" s="256"/>
      <c r="S108" s="256"/>
      <c r="T108" s="256"/>
      <c r="U108" s="256">
        <v>0</v>
      </c>
      <c r="V108" s="256"/>
      <c r="W108" s="256"/>
      <c r="X108" s="256"/>
      <c r="Y108" s="256"/>
      <c r="Z108" s="256"/>
      <c r="AA108" s="256"/>
      <c r="AB108" s="256"/>
      <c r="AC108" s="256"/>
      <c r="AD108" s="256"/>
      <c r="AE108" s="256"/>
      <c r="AF108" s="256"/>
      <c r="AG108" s="256"/>
      <c r="AH108" s="256"/>
      <c r="AI108" s="256"/>
      <c r="AJ108" s="256"/>
      <c r="AK108" s="256"/>
      <c r="AL108" s="256"/>
      <c r="AM108" s="362"/>
      <c r="AN108" s="362"/>
      <c r="AO108" s="362"/>
      <c r="AP108" s="362"/>
      <c r="AQ108" s="362"/>
      <c r="AR108" s="362"/>
      <c r="AS108" s="367"/>
      <c r="AT108" s="367"/>
      <c r="AU108" s="367"/>
      <c r="AV108" s="367"/>
      <c r="AW108" s="367"/>
      <c r="AX108" s="367"/>
      <c r="AY108" s="367"/>
      <c r="AZ108" s="367"/>
      <c r="BA108" s="257">
        <f>SUM(AM108:AZ108)</f>
        <v>0</v>
      </c>
    </row>
    <row r="109" spans="1:53" s="244" customFormat="1" ht="15" hidden="1" outlineLevel="1">
      <c r="A109" s="449"/>
      <c r="B109" s="275" t="s">
        <v>214</v>
      </c>
      <c r="C109" s="252" t="s">
        <v>163</v>
      </c>
      <c r="D109" s="256"/>
      <c r="E109" s="256"/>
      <c r="F109" s="256"/>
      <c r="G109" s="256"/>
      <c r="H109" s="256"/>
      <c r="I109" s="256"/>
      <c r="J109" s="256"/>
      <c r="K109" s="256"/>
      <c r="L109" s="256"/>
      <c r="M109" s="256"/>
      <c r="N109" s="256"/>
      <c r="O109" s="256"/>
      <c r="P109" s="256"/>
      <c r="Q109" s="256"/>
      <c r="R109" s="256"/>
      <c r="S109" s="256"/>
      <c r="T109" s="256"/>
      <c r="U109" s="256">
        <f>U108</f>
        <v>0</v>
      </c>
      <c r="V109" s="256"/>
      <c r="W109" s="256"/>
      <c r="X109" s="256"/>
      <c r="Y109" s="256"/>
      <c r="Z109" s="256"/>
      <c r="AA109" s="256"/>
      <c r="AB109" s="256"/>
      <c r="AC109" s="256"/>
      <c r="AD109" s="256"/>
      <c r="AE109" s="256"/>
      <c r="AF109" s="256"/>
      <c r="AG109" s="256"/>
      <c r="AH109" s="256"/>
      <c r="AI109" s="256"/>
      <c r="AJ109" s="256"/>
      <c r="AK109" s="256"/>
      <c r="AL109" s="256"/>
      <c r="AM109" s="363">
        <f>AM108</f>
        <v>0</v>
      </c>
      <c r="AN109" s="363">
        <f>AN108</f>
        <v>0</v>
      </c>
      <c r="AO109" s="363">
        <f t="shared" ref="AO109:AY109" si="27">AO108</f>
        <v>0</v>
      </c>
      <c r="AP109" s="363">
        <f t="shared" si="27"/>
        <v>0</v>
      </c>
      <c r="AQ109" s="363">
        <f t="shared" si="27"/>
        <v>0</v>
      </c>
      <c r="AR109" s="363">
        <f t="shared" si="27"/>
        <v>0</v>
      </c>
      <c r="AS109" s="363">
        <f t="shared" si="27"/>
        <v>0</v>
      </c>
      <c r="AT109" s="363">
        <f t="shared" si="27"/>
        <v>0</v>
      </c>
      <c r="AU109" s="363">
        <f t="shared" si="27"/>
        <v>0</v>
      </c>
      <c r="AV109" s="363">
        <f t="shared" si="27"/>
        <v>0</v>
      </c>
      <c r="AW109" s="363">
        <f t="shared" si="27"/>
        <v>0</v>
      </c>
      <c r="AX109" s="363">
        <f t="shared" si="27"/>
        <v>0</v>
      </c>
      <c r="AY109" s="363">
        <f t="shared" si="27"/>
        <v>0</v>
      </c>
      <c r="AZ109" s="363">
        <f>AZ108</f>
        <v>0</v>
      </c>
      <c r="BA109" s="258"/>
    </row>
    <row r="110" spans="1:53" s="244" customFormat="1" ht="15" hidden="1" outlineLevel="1">
      <c r="A110" s="449"/>
      <c r="B110" s="28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364"/>
      <c r="AN110" s="364"/>
      <c r="AO110" s="364"/>
      <c r="AP110" s="364"/>
      <c r="AQ110" s="364"/>
      <c r="AR110" s="364"/>
      <c r="AS110" s="364"/>
      <c r="AT110" s="364"/>
      <c r="AU110" s="364"/>
      <c r="AV110" s="364"/>
      <c r="AW110" s="364"/>
      <c r="AX110" s="364"/>
      <c r="AY110" s="364"/>
      <c r="AZ110" s="364"/>
      <c r="BA110" s="267"/>
    </row>
    <row r="111" spans="1:53" s="244" customFormat="1" ht="15" hidden="1" outlineLevel="1">
      <c r="A111" s="449">
        <v>29</v>
      </c>
      <c r="B111" s="284" t="s">
        <v>19</v>
      </c>
      <c r="C111" s="252" t="s">
        <v>25</v>
      </c>
      <c r="D111" s="256"/>
      <c r="E111" s="256"/>
      <c r="F111" s="256"/>
      <c r="G111" s="256"/>
      <c r="H111" s="256"/>
      <c r="I111" s="256"/>
      <c r="J111" s="256"/>
      <c r="K111" s="256"/>
      <c r="L111" s="256"/>
      <c r="M111" s="256"/>
      <c r="N111" s="256"/>
      <c r="O111" s="256"/>
      <c r="P111" s="256"/>
      <c r="Q111" s="256"/>
      <c r="R111" s="256"/>
      <c r="S111" s="256"/>
      <c r="T111" s="256"/>
      <c r="U111" s="256">
        <v>0</v>
      </c>
      <c r="V111" s="256"/>
      <c r="W111" s="256"/>
      <c r="X111" s="256"/>
      <c r="Y111" s="256"/>
      <c r="Z111" s="256"/>
      <c r="AA111" s="256"/>
      <c r="AB111" s="256"/>
      <c r="AC111" s="256"/>
      <c r="AD111" s="256"/>
      <c r="AE111" s="256"/>
      <c r="AF111" s="256"/>
      <c r="AG111" s="256"/>
      <c r="AH111" s="256"/>
      <c r="AI111" s="256"/>
      <c r="AJ111" s="256"/>
      <c r="AK111" s="256"/>
      <c r="AL111" s="256"/>
      <c r="AM111" s="362"/>
      <c r="AN111" s="362"/>
      <c r="AO111" s="362"/>
      <c r="AP111" s="362"/>
      <c r="AQ111" s="362"/>
      <c r="AR111" s="362"/>
      <c r="AS111" s="367"/>
      <c r="AT111" s="367"/>
      <c r="AU111" s="367"/>
      <c r="AV111" s="367"/>
      <c r="AW111" s="367"/>
      <c r="AX111" s="367"/>
      <c r="AY111" s="367"/>
      <c r="AZ111" s="367"/>
      <c r="BA111" s="257">
        <f>SUM(AM111:AZ111)</f>
        <v>0</v>
      </c>
    </row>
    <row r="112" spans="1:53" s="244" customFormat="1" ht="15" hidden="1" outlineLevel="1">
      <c r="A112" s="449"/>
      <c r="B112" s="284" t="s">
        <v>214</v>
      </c>
      <c r="C112" s="252" t="s">
        <v>163</v>
      </c>
      <c r="D112" s="256"/>
      <c r="E112" s="256"/>
      <c r="F112" s="256"/>
      <c r="G112" s="256"/>
      <c r="H112" s="256"/>
      <c r="I112" s="256"/>
      <c r="J112" s="256"/>
      <c r="K112" s="256"/>
      <c r="L112" s="256"/>
      <c r="M112" s="256"/>
      <c r="N112" s="256"/>
      <c r="O112" s="256"/>
      <c r="P112" s="256"/>
      <c r="Q112" s="256"/>
      <c r="R112" s="256"/>
      <c r="S112" s="256"/>
      <c r="T112" s="256"/>
      <c r="U112" s="256">
        <f>U111</f>
        <v>0</v>
      </c>
      <c r="V112" s="256"/>
      <c r="W112" s="256"/>
      <c r="X112" s="256"/>
      <c r="Y112" s="256"/>
      <c r="Z112" s="256"/>
      <c r="AA112" s="256"/>
      <c r="AB112" s="256"/>
      <c r="AC112" s="256"/>
      <c r="AD112" s="256"/>
      <c r="AE112" s="256"/>
      <c r="AF112" s="256"/>
      <c r="AG112" s="256"/>
      <c r="AH112" s="256"/>
      <c r="AI112" s="256"/>
      <c r="AJ112" s="256"/>
      <c r="AK112" s="256"/>
      <c r="AL112" s="256"/>
      <c r="AM112" s="363">
        <f>AM111</f>
        <v>0</v>
      </c>
      <c r="AN112" s="363">
        <f t="shared" ref="AN112:AY112" si="28">AN111</f>
        <v>0</v>
      </c>
      <c r="AO112" s="363">
        <f t="shared" si="28"/>
        <v>0</v>
      </c>
      <c r="AP112" s="363">
        <f t="shared" si="28"/>
        <v>0</v>
      </c>
      <c r="AQ112" s="363">
        <f t="shared" si="28"/>
        <v>0</v>
      </c>
      <c r="AR112" s="363">
        <f t="shared" si="28"/>
        <v>0</v>
      </c>
      <c r="AS112" s="363">
        <f t="shared" si="28"/>
        <v>0</v>
      </c>
      <c r="AT112" s="363">
        <f t="shared" si="28"/>
        <v>0</v>
      </c>
      <c r="AU112" s="363">
        <f t="shared" si="28"/>
        <v>0</v>
      </c>
      <c r="AV112" s="363">
        <f t="shared" si="28"/>
        <v>0</v>
      </c>
      <c r="AW112" s="363">
        <f t="shared" si="28"/>
        <v>0</v>
      </c>
      <c r="AX112" s="363">
        <f t="shared" si="28"/>
        <v>0</v>
      </c>
      <c r="AY112" s="363">
        <f t="shared" si="28"/>
        <v>0</v>
      </c>
      <c r="AZ112" s="363">
        <f>AZ111</f>
        <v>0</v>
      </c>
      <c r="BA112" s="445"/>
    </row>
    <row r="113" spans="1:53" s="244" customFormat="1" ht="15" hidden="1" outlineLevel="1">
      <c r="A113" s="449"/>
      <c r="B113" s="284"/>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364"/>
      <c r="AO113" s="364"/>
      <c r="AP113" s="364"/>
      <c r="AQ113" s="364"/>
      <c r="AR113" s="364"/>
      <c r="AS113" s="368"/>
      <c r="AT113" s="368"/>
      <c r="AU113" s="368"/>
      <c r="AV113" s="368"/>
      <c r="AW113" s="368"/>
      <c r="AX113" s="368"/>
      <c r="AY113" s="368"/>
      <c r="AZ113" s="368"/>
      <c r="BA113" s="273"/>
    </row>
    <row r="114" spans="1:53" s="244" customFormat="1" ht="15" hidden="1" outlineLevel="1">
      <c r="A114" s="449">
        <v>30</v>
      </c>
      <c r="B114" s="284" t="s">
        <v>485</v>
      </c>
      <c r="C114" s="252" t="s">
        <v>25</v>
      </c>
      <c r="D114" s="256"/>
      <c r="E114" s="256"/>
      <c r="F114" s="256"/>
      <c r="G114" s="256"/>
      <c r="H114" s="256"/>
      <c r="I114" s="256"/>
      <c r="J114" s="256"/>
      <c r="K114" s="256"/>
      <c r="L114" s="256"/>
      <c r="M114" s="256"/>
      <c r="N114" s="256"/>
      <c r="O114" s="256"/>
      <c r="P114" s="256"/>
      <c r="Q114" s="256"/>
      <c r="R114" s="256"/>
      <c r="S114" s="256"/>
      <c r="T114" s="256"/>
      <c r="U114" s="256">
        <v>0</v>
      </c>
      <c r="V114" s="256"/>
      <c r="W114" s="256"/>
      <c r="X114" s="256"/>
      <c r="Y114" s="256"/>
      <c r="Z114" s="256"/>
      <c r="AA114" s="256"/>
      <c r="AB114" s="256"/>
      <c r="AC114" s="256"/>
      <c r="AD114" s="256"/>
      <c r="AE114" s="256"/>
      <c r="AF114" s="256"/>
      <c r="AG114" s="256"/>
      <c r="AH114" s="256"/>
      <c r="AI114" s="256"/>
      <c r="AJ114" s="256"/>
      <c r="AK114" s="256"/>
      <c r="AL114" s="256"/>
      <c r="AM114" s="362"/>
      <c r="AN114" s="362"/>
      <c r="AO114" s="362"/>
      <c r="AP114" s="362"/>
      <c r="AQ114" s="362"/>
      <c r="AR114" s="362"/>
      <c r="AS114" s="367"/>
      <c r="AT114" s="367"/>
      <c r="AU114" s="367"/>
      <c r="AV114" s="367"/>
      <c r="AW114" s="367"/>
      <c r="AX114" s="367"/>
      <c r="AY114" s="367"/>
      <c r="AZ114" s="367"/>
      <c r="BA114" s="257">
        <f>SUM(AM114:AZ114)</f>
        <v>0</v>
      </c>
    </row>
    <row r="115" spans="1:53" s="244" customFormat="1" ht="15" hidden="1" outlineLevel="1">
      <c r="A115" s="449"/>
      <c r="B115" s="284" t="s">
        <v>214</v>
      </c>
      <c r="C115" s="252" t="s">
        <v>163</v>
      </c>
      <c r="D115" s="256"/>
      <c r="E115" s="256"/>
      <c r="F115" s="256"/>
      <c r="G115" s="256"/>
      <c r="H115" s="256"/>
      <c r="I115" s="256"/>
      <c r="J115" s="256"/>
      <c r="K115" s="256"/>
      <c r="L115" s="256"/>
      <c r="M115" s="256"/>
      <c r="N115" s="256"/>
      <c r="O115" s="256"/>
      <c r="P115" s="256"/>
      <c r="Q115" s="256"/>
      <c r="R115" s="256"/>
      <c r="S115" s="256"/>
      <c r="T115" s="256"/>
      <c r="U115" s="256">
        <f>U114</f>
        <v>0</v>
      </c>
      <c r="V115" s="256"/>
      <c r="W115" s="256"/>
      <c r="X115" s="256"/>
      <c r="Y115" s="256"/>
      <c r="Z115" s="256"/>
      <c r="AA115" s="256"/>
      <c r="AB115" s="256"/>
      <c r="AC115" s="256"/>
      <c r="AD115" s="256"/>
      <c r="AE115" s="256"/>
      <c r="AF115" s="256"/>
      <c r="AG115" s="256"/>
      <c r="AH115" s="256"/>
      <c r="AI115" s="256"/>
      <c r="AJ115" s="256"/>
      <c r="AK115" s="256"/>
      <c r="AL115" s="256"/>
      <c r="AM115" s="363">
        <f>AM114</f>
        <v>0</v>
      </c>
      <c r="AN115" s="363">
        <f t="shared" ref="AN115:AZ115" si="29">AN114</f>
        <v>0</v>
      </c>
      <c r="AO115" s="363">
        <f t="shared" si="29"/>
        <v>0</v>
      </c>
      <c r="AP115" s="363">
        <f t="shared" si="29"/>
        <v>0</v>
      </c>
      <c r="AQ115" s="363">
        <f t="shared" si="29"/>
        <v>0</v>
      </c>
      <c r="AR115" s="363">
        <f t="shared" si="29"/>
        <v>0</v>
      </c>
      <c r="AS115" s="363">
        <f t="shared" si="29"/>
        <v>0</v>
      </c>
      <c r="AT115" s="363">
        <f t="shared" si="29"/>
        <v>0</v>
      </c>
      <c r="AU115" s="363">
        <f t="shared" si="29"/>
        <v>0</v>
      </c>
      <c r="AV115" s="363">
        <f t="shared" si="29"/>
        <v>0</v>
      </c>
      <c r="AW115" s="363">
        <f t="shared" si="29"/>
        <v>0</v>
      </c>
      <c r="AX115" s="363">
        <f t="shared" si="29"/>
        <v>0</v>
      </c>
      <c r="AY115" s="363">
        <f t="shared" si="29"/>
        <v>0</v>
      </c>
      <c r="AZ115" s="363">
        <f t="shared" si="29"/>
        <v>0</v>
      </c>
      <c r="BA115" s="445"/>
    </row>
    <row r="116" spans="1:53" s="244" customFormat="1" ht="15" hidden="1" outlineLevel="1">
      <c r="A116" s="449"/>
      <c r="B116" s="284"/>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364"/>
      <c r="AO116" s="364"/>
      <c r="AP116" s="364"/>
      <c r="AQ116" s="364"/>
      <c r="AR116" s="364"/>
      <c r="AS116" s="368"/>
      <c r="AT116" s="368"/>
      <c r="AU116" s="368"/>
      <c r="AV116" s="368"/>
      <c r="AW116" s="368"/>
      <c r="AX116" s="368"/>
      <c r="AY116" s="368"/>
      <c r="AZ116" s="368"/>
      <c r="BA116" s="273"/>
    </row>
    <row r="117" spans="1:53" s="244" customFormat="1" ht="15.75" hidden="1" outlineLevel="1">
      <c r="A117" s="449"/>
      <c r="B117" s="249" t="s">
        <v>486</v>
      </c>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364"/>
      <c r="AO117" s="364"/>
      <c r="AP117" s="364"/>
      <c r="AQ117" s="364"/>
      <c r="AR117" s="364"/>
      <c r="AS117" s="368"/>
      <c r="AT117" s="368"/>
      <c r="AU117" s="368"/>
      <c r="AV117" s="368"/>
      <c r="AW117" s="368"/>
      <c r="AX117" s="368"/>
      <c r="AY117" s="368"/>
      <c r="AZ117" s="368"/>
      <c r="BA117" s="273"/>
    </row>
    <row r="118" spans="1:53" s="244" customFormat="1" ht="15" hidden="1" outlineLevel="1">
      <c r="A118" s="449">
        <v>31</v>
      </c>
      <c r="B118" s="284" t="s">
        <v>487</v>
      </c>
      <c r="C118" s="252" t="s">
        <v>25</v>
      </c>
      <c r="D118" s="256"/>
      <c r="E118" s="256"/>
      <c r="F118" s="256"/>
      <c r="G118" s="256"/>
      <c r="H118" s="256"/>
      <c r="I118" s="256"/>
      <c r="J118" s="256"/>
      <c r="K118" s="256"/>
      <c r="L118" s="256"/>
      <c r="M118" s="256"/>
      <c r="N118" s="256"/>
      <c r="O118" s="256"/>
      <c r="P118" s="256"/>
      <c r="Q118" s="256"/>
      <c r="R118" s="256"/>
      <c r="S118" s="256"/>
      <c r="T118" s="256"/>
      <c r="U118" s="256">
        <v>0</v>
      </c>
      <c r="V118" s="256"/>
      <c r="W118" s="256"/>
      <c r="X118" s="256"/>
      <c r="Y118" s="256"/>
      <c r="Z118" s="256"/>
      <c r="AA118" s="256"/>
      <c r="AB118" s="256"/>
      <c r="AC118" s="256"/>
      <c r="AD118" s="256"/>
      <c r="AE118" s="256"/>
      <c r="AF118" s="256"/>
      <c r="AG118" s="256"/>
      <c r="AH118" s="256"/>
      <c r="AI118" s="256"/>
      <c r="AJ118" s="256"/>
      <c r="AK118" s="256"/>
      <c r="AL118" s="256"/>
      <c r="AM118" s="362"/>
      <c r="AN118" s="362"/>
      <c r="AO118" s="362"/>
      <c r="AP118" s="362"/>
      <c r="AQ118" s="362"/>
      <c r="AR118" s="362"/>
      <c r="AS118" s="367"/>
      <c r="AT118" s="367"/>
      <c r="AU118" s="367"/>
      <c r="AV118" s="367"/>
      <c r="AW118" s="367"/>
      <c r="AX118" s="367"/>
      <c r="AY118" s="367"/>
      <c r="AZ118" s="367"/>
      <c r="BA118" s="257">
        <f>SUM(AM118:AZ118)</f>
        <v>0</v>
      </c>
    </row>
    <row r="119" spans="1:53" s="244" customFormat="1" ht="15" hidden="1" outlineLevel="1">
      <c r="A119" s="449"/>
      <c r="B119" s="284" t="s">
        <v>214</v>
      </c>
      <c r="C119" s="252" t="s">
        <v>163</v>
      </c>
      <c r="D119" s="256"/>
      <c r="E119" s="256"/>
      <c r="F119" s="256"/>
      <c r="G119" s="256"/>
      <c r="H119" s="256"/>
      <c r="I119" s="256"/>
      <c r="J119" s="256"/>
      <c r="K119" s="256"/>
      <c r="L119" s="256"/>
      <c r="M119" s="256"/>
      <c r="N119" s="256"/>
      <c r="O119" s="256"/>
      <c r="P119" s="256"/>
      <c r="Q119" s="256"/>
      <c r="R119" s="256"/>
      <c r="S119" s="256"/>
      <c r="T119" s="256"/>
      <c r="U119" s="256">
        <f>U118</f>
        <v>0</v>
      </c>
      <c r="V119" s="256"/>
      <c r="W119" s="256"/>
      <c r="X119" s="256"/>
      <c r="Y119" s="256"/>
      <c r="Z119" s="256"/>
      <c r="AA119" s="256"/>
      <c r="AB119" s="256"/>
      <c r="AC119" s="256"/>
      <c r="AD119" s="256"/>
      <c r="AE119" s="256"/>
      <c r="AF119" s="256"/>
      <c r="AG119" s="256"/>
      <c r="AH119" s="256"/>
      <c r="AI119" s="256"/>
      <c r="AJ119" s="256"/>
      <c r="AK119" s="256"/>
      <c r="AL119" s="256"/>
      <c r="AM119" s="363">
        <f>AM118</f>
        <v>0</v>
      </c>
      <c r="AN119" s="363">
        <f t="shared" ref="AN119:AZ119" si="30">AN118</f>
        <v>0</v>
      </c>
      <c r="AO119" s="363">
        <f t="shared" si="30"/>
        <v>0</v>
      </c>
      <c r="AP119" s="363">
        <f t="shared" si="30"/>
        <v>0</v>
      </c>
      <c r="AQ119" s="363">
        <f t="shared" si="30"/>
        <v>0</v>
      </c>
      <c r="AR119" s="363">
        <f t="shared" si="30"/>
        <v>0</v>
      </c>
      <c r="AS119" s="363">
        <f t="shared" si="30"/>
        <v>0</v>
      </c>
      <c r="AT119" s="363">
        <f t="shared" si="30"/>
        <v>0</v>
      </c>
      <c r="AU119" s="363">
        <f t="shared" si="30"/>
        <v>0</v>
      </c>
      <c r="AV119" s="363">
        <f t="shared" si="30"/>
        <v>0</v>
      </c>
      <c r="AW119" s="363">
        <f t="shared" si="30"/>
        <v>0</v>
      </c>
      <c r="AX119" s="363">
        <f t="shared" si="30"/>
        <v>0</v>
      </c>
      <c r="AY119" s="363">
        <f t="shared" si="30"/>
        <v>0</v>
      </c>
      <c r="AZ119" s="363">
        <f t="shared" si="30"/>
        <v>0</v>
      </c>
      <c r="BA119" s="445"/>
    </row>
    <row r="120" spans="1:53" s="244" customFormat="1" ht="15" hidden="1" outlineLevel="1">
      <c r="A120" s="449"/>
      <c r="B120" s="284"/>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364"/>
      <c r="AN120" s="364"/>
      <c r="AO120" s="364"/>
      <c r="AP120" s="364"/>
      <c r="AQ120" s="364"/>
      <c r="AR120" s="364"/>
      <c r="AS120" s="368"/>
      <c r="AT120" s="368"/>
      <c r="AU120" s="368"/>
      <c r="AV120" s="368"/>
      <c r="AW120" s="368"/>
      <c r="AX120" s="368"/>
      <c r="AY120" s="368"/>
      <c r="AZ120" s="368"/>
      <c r="BA120" s="273"/>
    </row>
    <row r="121" spans="1:53" s="244" customFormat="1" ht="15" hidden="1" outlineLevel="1">
      <c r="A121" s="449">
        <v>32</v>
      </c>
      <c r="B121" s="284" t="s">
        <v>488</v>
      </c>
      <c r="C121" s="252" t="s">
        <v>25</v>
      </c>
      <c r="D121" s="256"/>
      <c r="E121" s="256"/>
      <c r="F121" s="256"/>
      <c r="G121" s="256"/>
      <c r="H121" s="256"/>
      <c r="I121" s="256"/>
      <c r="J121" s="256"/>
      <c r="K121" s="256"/>
      <c r="L121" s="256"/>
      <c r="M121" s="256"/>
      <c r="N121" s="256"/>
      <c r="O121" s="256"/>
      <c r="P121" s="256"/>
      <c r="Q121" s="256"/>
      <c r="R121" s="256"/>
      <c r="S121" s="256"/>
      <c r="T121" s="256"/>
      <c r="U121" s="256">
        <v>0</v>
      </c>
      <c r="V121" s="256"/>
      <c r="W121" s="256"/>
      <c r="X121" s="256"/>
      <c r="Y121" s="256"/>
      <c r="Z121" s="256"/>
      <c r="AA121" s="256"/>
      <c r="AB121" s="256"/>
      <c r="AC121" s="256"/>
      <c r="AD121" s="256"/>
      <c r="AE121" s="256"/>
      <c r="AF121" s="256"/>
      <c r="AG121" s="256"/>
      <c r="AH121" s="256"/>
      <c r="AI121" s="256"/>
      <c r="AJ121" s="256"/>
      <c r="AK121" s="256"/>
      <c r="AL121" s="256"/>
      <c r="AM121" s="362"/>
      <c r="AN121" s="362"/>
      <c r="AO121" s="362"/>
      <c r="AP121" s="362"/>
      <c r="AQ121" s="362"/>
      <c r="AR121" s="362"/>
      <c r="AS121" s="367"/>
      <c r="AT121" s="367"/>
      <c r="AU121" s="367"/>
      <c r="AV121" s="367"/>
      <c r="AW121" s="367"/>
      <c r="AX121" s="367"/>
      <c r="AY121" s="367"/>
      <c r="AZ121" s="367"/>
      <c r="BA121" s="257">
        <f>SUM(AM121:AZ121)</f>
        <v>0</v>
      </c>
    </row>
    <row r="122" spans="1:53" s="244" customFormat="1" ht="15" hidden="1" outlineLevel="1">
      <c r="A122" s="449"/>
      <c r="B122" s="284" t="s">
        <v>214</v>
      </c>
      <c r="C122" s="252" t="s">
        <v>163</v>
      </c>
      <c r="D122" s="256"/>
      <c r="E122" s="256"/>
      <c r="F122" s="256"/>
      <c r="G122" s="256"/>
      <c r="H122" s="256"/>
      <c r="I122" s="256"/>
      <c r="J122" s="256"/>
      <c r="K122" s="256"/>
      <c r="L122" s="256"/>
      <c r="M122" s="256"/>
      <c r="N122" s="256"/>
      <c r="O122" s="256"/>
      <c r="P122" s="256"/>
      <c r="Q122" s="256"/>
      <c r="R122" s="256"/>
      <c r="S122" s="256"/>
      <c r="T122" s="256"/>
      <c r="U122" s="256">
        <f>U121</f>
        <v>0</v>
      </c>
      <c r="V122" s="256"/>
      <c r="W122" s="256"/>
      <c r="X122" s="256"/>
      <c r="Y122" s="256"/>
      <c r="Z122" s="256"/>
      <c r="AA122" s="256"/>
      <c r="AB122" s="256"/>
      <c r="AC122" s="256"/>
      <c r="AD122" s="256"/>
      <c r="AE122" s="256"/>
      <c r="AF122" s="256"/>
      <c r="AG122" s="256"/>
      <c r="AH122" s="256"/>
      <c r="AI122" s="256"/>
      <c r="AJ122" s="256"/>
      <c r="AK122" s="256"/>
      <c r="AL122" s="256"/>
      <c r="AM122" s="363">
        <f>AM121</f>
        <v>0</v>
      </c>
      <c r="AN122" s="363">
        <f t="shared" ref="AN122:AZ122" si="31">AN121</f>
        <v>0</v>
      </c>
      <c r="AO122" s="363">
        <f t="shared" si="31"/>
        <v>0</v>
      </c>
      <c r="AP122" s="363">
        <f t="shared" si="31"/>
        <v>0</v>
      </c>
      <c r="AQ122" s="363">
        <f t="shared" si="31"/>
        <v>0</v>
      </c>
      <c r="AR122" s="363">
        <f t="shared" si="31"/>
        <v>0</v>
      </c>
      <c r="AS122" s="363">
        <f t="shared" si="31"/>
        <v>0</v>
      </c>
      <c r="AT122" s="363">
        <f t="shared" si="31"/>
        <v>0</v>
      </c>
      <c r="AU122" s="363">
        <f t="shared" si="31"/>
        <v>0</v>
      </c>
      <c r="AV122" s="363">
        <f t="shared" si="31"/>
        <v>0</v>
      </c>
      <c r="AW122" s="363">
        <f t="shared" si="31"/>
        <v>0</v>
      </c>
      <c r="AX122" s="363">
        <f t="shared" si="31"/>
        <v>0</v>
      </c>
      <c r="AY122" s="363">
        <f t="shared" si="31"/>
        <v>0</v>
      </c>
      <c r="AZ122" s="363">
        <f t="shared" si="31"/>
        <v>0</v>
      </c>
      <c r="BA122" s="445"/>
    </row>
    <row r="123" spans="1:53" s="244" customFormat="1" ht="15" hidden="1" outlineLevel="1">
      <c r="A123" s="449"/>
      <c r="B123" s="284"/>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364"/>
      <c r="AN123" s="364"/>
      <c r="AO123" s="364"/>
      <c r="AP123" s="364"/>
      <c r="AQ123" s="364"/>
      <c r="AR123" s="364"/>
      <c r="AS123" s="368"/>
      <c r="AT123" s="368"/>
      <c r="AU123" s="368"/>
      <c r="AV123" s="368"/>
      <c r="AW123" s="368"/>
      <c r="AX123" s="368"/>
      <c r="AY123" s="368"/>
      <c r="AZ123" s="368"/>
      <c r="BA123" s="273"/>
    </row>
    <row r="124" spans="1:53" s="244" customFormat="1" ht="15" hidden="1" outlineLevel="1">
      <c r="A124" s="449">
        <v>33</v>
      </c>
      <c r="B124" s="284" t="s">
        <v>489</v>
      </c>
      <c r="C124" s="252" t="s">
        <v>25</v>
      </c>
      <c r="D124" s="256"/>
      <c r="E124" s="256"/>
      <c r="F124" s="256"/>
      <c r="G124" s="256"/>
      <c r="H124" s="256"/>
      <c r="I124" s="256"/>
      <c r="J124" s="256"/>
      <c r="K124" s="256"/>
      <c r="L124" s="256"/>
      <c r="M124" s="256"/>
      <c r="N124" s="256"/>
      <c r="O124" s="256"/>
      <c r="P124" s="256"/>
      <c r="Q124" s="256"/>
      <c r="R124" s="256"/>
      <c r="S124" s="256"/>
      <c r="T124" s="256"/>
      <c r="U124" s="256">
        <v>12</v>
      </c>
      <c r="V124" s="256"/>
      <c r="W124" s="256"/>
      <c r="X124" s="256"/>
      <c r="Y124" s="256"/>
      <c r="Z124" s="256"/>
      <c r="AA124" s="256"/>
      <c r="AB124" s="256"/>
      <c r="AC124" s="256"/>
      <c r="AD124" s="256"/>
      <c r="AE124" s="256"/>
      <c r="AF124" s="256"/>
      <c r="AG124" s="256"/>
      <c r="AH124" s="256"/>
      <c r="AI124" s="256"/>
      <c r="AJ124" s="256"/>
      <c r="AK124" s="256"/>
      <c r="AL124" s="256"/>
      <c r="AM124" s="362"/>
      <c r="AN124" s="362"/>
      <c r="AO124" s="362"/>
      <c r="AP124" s="362"/>
      <c r="AQ124" s="362"/>
      <c r="AR124" s="362"/>
      <c r="AS124" s="367"/>
      <c r="AT124" s="367"/>
      <c r="AU124" s="367"/>
      <c r="AV124" s="367"/>
      <c r="AW124" s="367"/>
      <c r="AX124" s="367"/>
      <c r="AY124" s="367"/>
      <c r="AZ124" s="367"/>
      <c r="BA124" s="257">
        <f>SUM(AM124:AZ124)</f>
        <v>0</v>
      </c>
    </row>
    <row r="125" spans="1:53" s="244" customFormat="1" ht="15" hidden="1" outlineLevel="1">
      <c r="A125" s="449"/>
      <c r="B125" s="284" t="s">
        <v>214</v>
      </c>
      <c r="C125" s="252" t="s">
        <v>163</v>
      </c>
      <c r="D125" s="256"/>
      <c r="E125" s="256"/>
      <c r="F125" s="256"/>
      <c r="G125" s="256"/>
      <c r="H125" s="256"/>
      <c r="I125" s="256"/>
      <c r="J125" s="256"/>
      <c r="K125" s="256"/>
      <c r="L125" s="256"/>
      <c r="M125" s="256"/>
      <c r="N125" s="256"/>
      <c r="O125" s="256"/>
      <c r="P125" s="256"/>
      <c r="Q125" s="256"/>
      <c r="R125" s="256"/>
      <c r="S125" s="256"/>
      <c r="T125" s="256"/>
      <c r="U125" s="256">
        <f>U124</f>
        <v>12</v>
      </c>
      <c r="V125" s="256"/>
      <c r="W125" s="256"/>
      <c r="X125" s="256"/>
      <c r="Y125" s="256"/>
      <c r="Z125" s="256"/>
      <c r="AA125" s="256"/>
      <c r="AB125" s="256"/>
      <c r="AC125" s="256"/>
      <c r="AD125" s="256"/>
      <c r="AE125" s="256"/>
      <c r="AF125" s="256"/>
      <c r="AG125" s="256"/>
      <c r="AH125" s="256"/>
      <c r="AI125" s="256"/>
      <c r="AJ125" s="256"/>
      <c r="AK125" s="256"/>
      <c r="AL125" s="256"/>
      <c r="AM125" s="363">
        <f>AM124</f>
        <v>0</v>
      </c>
      <c r="AN125" s="363">
        <f t="shared" ref="AN125:AZ125" si="32">AN124</f>
        <v>0</v>
      </c>
      <c r="AO125" s="363">
        <f t="shared" si="32"/>
        <v>0</v>
      </c>
      <c r="AP125" s="363">
        <f t="shared" si="32"/>
        <v>0</v>
      </c>
      <c r="AQ125" s="363">
        <f t="shared" si="32"/>
        <v>0</v>
      </c>
      <c r="AR125" s="363">
        <f t="shared" si="32"/>
        <v>0</v>
      </c>
      <c r="AS125" s="363">
        <f t="shared" si="32"/>
        <v>0</v>
      </c>
      <c r="AT125" s="363">
        <f t="shared" si="32"/>
        <v>0</v>
      </c>
      <c r="AU125" s="363">
        <f t="shared" si="32"/>
        <v>0</v>
      </c>
      <c r="AV125" s="363">
        <f t="shared" si="32"/>
        <v>0</v>
      </c>
      <c r="AW125" s="363">
        <f t="shared" si="32"/>
        <v>0</v>
      </c>
      <c r="AX125" s="363">
        <f t="shared" si="32"/>
        <v>0</v>
      </c>
      <c r="AY125" s="363">
        <f t="shared" si="32"/>
        <v>0</v>
      </c>
      <c r="AZ125" s="363">
        <f t="shared" si="32"/>
        <v>0</v>
      </c>
      <c r="BA125" s="445"/>
    </row>
    <row r="126" spans="1:53" s="244" customFormat="1" ht="15" hidden="1" outlineLevel="1">
      <c r="A126" s="449"/>
      <c r="B126" s="275"/>
      <c r="C126" s="285"/>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52"/>
      <c r="AG126" s="252"/>
      <c r="AH126" s="252"/>
      <c r="AI126" s="252"/>
      <c r="AJ126" s="252"/>
      <c r="AK126" s="252"/>
      <c r="AL126" s="252"/>
      <c r="AM126" s="364"/>
      <c r="AN126" s="364"/>
      <c r="AO126" s="364"/>
      <c r="AP126" s="364"/>
      <c r="AQ126" s="364"/>
      <c r="AR126" s="364"/>
      <c r="AS126" s="364"/>
      <c r="AT126" s="364"/>
      <c r="AU126" s="364"/>
      <c r="AV126" s="364"/>
      <c r="AW126" s="364"/>
      <c r="AX126" s="364"/>
      <c r="AY126" s="364"/>
      <c r="AZ126" s="364"/>
      <c r="BA126" s="267"/>
    </row>
    <row r="127" spans="1:53" s="244" customFormat="1" ht="15.75" collapsed="1">
      <c r="A127" s="449"/>
      <c r="B127" s="287" t="s">
        <v>237</v>
      </c>
      <c r="C127" s="288"/>
      <c r="D127" s="288">
        <f>SUM(D22:D125)</f>
        <v>0</v>
      </c>
      <c r="E127" s="288"/>
      <c r="F127" s="288"/>
      <c r="G127" s="288"/>
      <c r="H127" s="288"/>
      <c r="I127" s="288"/>
      <c r="J127" s="288"/>
      <c r="K127" s="288"/>
      <c r="L127" s="288"/>
      <c r="M127" s="288"/>
      <c r="N127" s="288"/>
      <c r="O127" s="288"/>
      <c r="P127" s="288"/>
      <c r="Q127" s="288"/>
      <c r="R127" s="288"/>
      <c r="S127" s="288"/>
      <c r="T127" s="288"/>
      <c r="U127" s="288"/>
      <c r="V127" s="288">
        <f>SUM(V22:V125)</f>
        <v>0</v>
      </c>
      <c r="W127" s="288"/>
      <c r="X127" s="288"/>
      <c r="Y127" s="288"/>
      <c r="Z127" s="288"/>
      <c r="AA127" s="288"/>
      <c r="AB127" s="288"/>
      <c r="AC127" s="288"/>
      <c r="AD127" s="288"/>
      <c r="AE127" s="288"/>
      <c r="AF127" s="289"/>
      <c r="AG127" s="289"/>
      <c r="AH127" s="289"/>
      <c r="AI127" s="289"/>
      <c r="AJ127" s="289"/>
      <c r="AK127" s="289"/>
      <c r="AL127" s="289"/>
      <c r="AM127" s="289">
        <f>IF(AM21="kWh",SUMPRODUCT(D22:D125,AM22:AM125))</f>
        <v>0</v>
      </c>
      <c r="AN127" s="289">
        <f>IF(AN21="kWh",SUMPRODUCT(D22:D125,AN22:AN125))</f>
        <v>0</v>
      </c>
      <c r="AO127" s="289">
        <f>IF(AO21="kW",SUMPRODUCT(U22:U125,V22:V125,AO22:AO125),SUMPRODUCT(D22:D125,AO22:AO125))</f>
        <v>0</v>
      </c>
      <c r="AP127" s="289">
        <f>IF(AP21="kW",SUMPRODUCT(U22:U125,V22:V125,AP22:AP125),SUMPRODUCT(D22:D125,AP22:AP125))</f>
        <v>0</v>
      </c>
      <c r="AQ127" s="289">
        <f>IF(AQ21="kW",SUMPRODUCT(U22:U125,V22:V125,AQ22:AQ125),SUMPRODUCT(D22:D125,AQ22:AQ125))</f>
        <v>0</v>
      </c>
      <c r="AR127" s="289">
        <f>IF(AR21="kW",SUMPRODUCT(U22:U125,V22:V125,AR22:AR125),SUMPRODUCT(D22:D125,AR22:AR125))</f>
        <v>0</v>
      </c>
      <c r="AS127" s="289">
        <f>IF(AS21="kW",SUMPRODUCT(U22:U125,V22:V125,AS22:AS125),SUMPRODUCT(D22:D125,AS22:AS125))</f>
        <v>0</v>
      </c>
      <c r="AT127" s="289">
        <f>IF(AT21="kW",SUMPRODUCT(U22:U125,V22:V125,AT22:AT125),SUMPRODUCT(D22:D125,AT22:AT125))</f>
        <v>0</v>
      </c>
      <c r="AU127" s="289">
        <f>IF(AU21="kW",SUMPRODUCT(U22:U125,V22:V125,AU22:AU125),SUMPRODUCT(D22:D125,AU22:AU125))</f>
        <v>0</v>
      </c>
      <c r="AV127" s="289">
        <f>IF(AV21="kW",SUMPRODUCT(U22:U125,V22:V125,AV22:AV125),SUMPRODUCT(D22:D125,AV22:AV125))</f>
        <v>0</v>
      </c>
      <c r="AW127" s="289">
        <f>IF(AW21="kW",SUMPRODUCT(U22:U125,V22:V125,AW22:AW125),SUMPRODUCT(D22:D125,AW22:AW125))</f>
        <v>0</v>
      </c>
      <c r="AX127" s="289">
        <f>IF(AX21="kW",SUMPRODUCT(U22:U125,V22:V125,AX22:AX125),SUMPRODUCT(D22:D125,AX22:AX125))</f>
        <v>0</v>
      </c>
      <c r="AY127" s="289">
        <f>IF(AY21="kW",SUMPRODUCT(U22:U125,V22:V125,AY22:AY125),SUMPRODUCT(D22:D125,AY22:AY125))</f>
        <v>0</v>
      </c>
      <c r="AZ127" s="289">
        <f>IF(AZ21="kW",SUMPRODUCT(U22:U125,V22:V125,AZ22:AZ125),SUMPRODUCT(D22:D125,AZ22:AZ125))</f>
        <v>0</v>
      </c>
      <c r="BA127" s="290"/>
    </row>
    <row r="128" spans="1:53" s="244" customFormat="1" ht="15.75">
      <c r="A128" s="449"/>
      <c r="B128" s="291" t="s">
        <v>238</v>
      </c>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f>HLOOKUP(AM20,'2. LRAMVA Threshold'!$B$42:$Q$53,3,FALSE)</f>
        <v>0</v>
      </c>
      <c r="AN128" s="288">
        <f>HLOOKUP(AN20,'2. LRAMVA Threshold'!$B$42:$Q$53,3,FALSE)</f>
        <v>0</v>
      </c>
      <c r="AO128" s="288">
        <f>HLOOKUP(AO20,'2. LRAMVA Threshold'!$B$42:$Q$53,3,FALSE)</f>
        <v>0</v>
      </c>
      <c r="AP128" s="288">
        <f>HLOOKUP(AP20,'2. LRAMVA Threshold'!$B$42:$Q$53,3,FALSE)</f>
        <v>0</v>
      </c>
      <c r="AQ128" s="288">
        <f>HLOOKUP(AQ20,'2. LRAMVA Threshold'!$B$42:$Q$53,3,FALSE)</f>
        <v>0</v>
      </c>
      <c r="AR128" s="288">
        <f>HLOOKUP(AR20,'2. LRAMVA Threshold'!$B$42:$Q$53,3,FALSE)</f>
        <v>0</v>
      </c>
      <c r="AS128" s="288">
        <f>HLOOKUP(AS20,'2. LRAMVA Threshold'!$B$42:$Q$53,3,FALSE)</f>
        <v>0</v>
      </c>
      <c r="AT128" s="288">
        <f>HLOOKUP(AT20,'2. LRAMVA Threshold'!$B$42:$Q$53,3,FALSE)</f>
        <v>0</v>
      </c>
      <c r="AU128" s="288">
        <f>HLOOKUP(AU20,'2. LRAMVA Threshold'!$B$42:$Q$53,3,FALSE)</f>
        <v>0</v>
      </c>
      <c r="AV128" s="288">
        <f>HLOOKUP(AV20,'2. LRAMVA Threshold'!$B$42:$Q$53,3,FALSE)</f>
        <v>0</v>
      </c>
      <c r="AW128" s="288">
        <f>HLOOKUP(AW20,'2. LRAMVA Threshold'!$B$42:$Q$53,3,FALSE)</f>
        <v>0</v>
      </c>
      <c r="AX128" s="288">
        <f>HLOOKUP(AX20,'2. LRAMVA Threshold'!$B$42:$Q$53,3,FALSE)</f>
        <v>0</v>
      </c>
      <c r="AY128" s="288">
        <f>HLOOKUP(AY20,'2. LRAMVA Threshold'!$B$42:$Q$53,3,FALSE)</f>
        <v>0</v>
      </c>
      <c r="AZ128" s="288">
        <f>HLOOKUP(AZ20,'2. LRAMVA Threshold'!$B$42:$Q$53,3,FALSE)</f>
        <v>0</v>
      </c>
      <c r="BA128" s="292"/>
    </row>
    <row r="129" spans="1:54" s="264" customFormat="1" ht="15">
      <c r="A129" s="451"/>
      <c r="B129" s="284"/>
      <c r="C129" s="293"/>
      <c r="D129" s="294"/>
      <c r="E129" s="294"/>
      <c r="F129" s="294"/>
      <c r="G129" s="294"/>
      <c r="H129" s="294"/>
      <c r="I129" s="294"/>
      <c r="J129" s="294"/>
      <c r="K129" s="294"/>
      <c r="L129" s="294"/>
      <c r="M129" s="294"/>
      <c r="N129" s="294"/>
      <c r="O129" s="294"/>
      <c r="P129" s="294"/>
      <c r="Q129" s="294"/>
      <c r="R129" s="294"/>
      <c r="S129" s="294"/>
      <c r="T129" s="294"/>
      <c r="U129" s="294"/>
      <c r="V129" s="295"/>
      <c r="W129" s="294"/>
      <c r="X129" s="294"/>
      <c r="Y129" s="294"/>
      <c r="AD129" s="294"/>
      <c r="AE129" s="294"/>
      <c r="AF129" s="294"/>
      <c r="AG129" s="294"/>
      <c r="AH129" s="294"/>
      <c r="AI129" s="294"/>
      <c r="AJ129" s="294"/>
      <c r="AK129" s="294"/>
      <c r="AL129" s="294"/>
      <c r="AM129" s="261"/>
      <c r="AN129" s="261"/>
      <c r="AO129" s="261"/>
      <c r="AP129" s="261"/>
      <c r="AQ129" s="261"/>
      <c r="AR129" s="261"/>
      <c r="AS129" s="261"/>
      <c r="AT129" s="261"/>
      <c r="AU129" s="261"/>
      <c r="AV129" s="261"/>
      <c r="AW129" s="261"/>
      <c r="AX129" s="261"/>
      <c r="AY129" s="261"/>
      <c r="AZ129" s="261"/>
      <c r="BA129" s="296"/>
    </row>
    <row r="130" spans="1:54" s="297" customFormat="1" ht="15">
      <c r="A130" s="448"/>
      <c r="B130" s="284" t="s">
        <v>164</v>
      </c>
      <c r="AA130" s="298"/>
      <c r="AB130" s="298"/>
      <c r="AC130" s="298"/>
      <c r="AD130" s="299"/>
      <c r="AE130" s="299"/>
      <c r="AF130" s="299"/>
      <c r="AG130" s="299"/>
      <c r="AH130" s="299"/>
      <c r="AI130" s="299"/>
      <c r="AJ130" s="299"/>
      <c r="AK130" s="299"/>
      <c r="AL130" s="299"/>
      <c r="AM130" s="730">
        <f>HLOOKUP(AM$20,'3.  Distribution Rates'!$C$122:$P$133,3,FALSE)</f>
        <v>0</v>
      </c>
      <c r="AN130" s="730">
        <f>HLOOKUP(AN$20,'3.  Distribution Rates'!$C$122:$P$133,3,FALSE)</f>
        <v>0</v>
      </c>
      <c r="AO130" s="300">
        <f>HLOOKUP(AO$20,'3.  Distribution Rates'!$C$122:$P$133,3,FALSE)</f>
        <v>0</v>
      </c>
      <c r="AP130" s="300">
        <f>HLOOKUP(AP$20,'3.  Distribution Rates'!$C$122:$P$133,3,FALSE)</f>
        <v>0</v>
      </c>
      <c r="AQ130" s="300">
        <f>HLOOKUP(AQ$20,'3.  Distribution Rates'!$C$122:$P$133,3,FALSE)</f>
        <v>0</v>
      </c>
      <c r="AR130" s="300">
        <f>HLOOKUP(AR$20,'3.  Distribution Rates'!$C$122:$P$133,3,FALSE)</f>
        <v>0</v>
      </c>
      <c r="AS130" s="300">
        <f>HLOOKUP(AS$20,'3.  Distribution Rates'!$C$122:$P$133,3,FALSE)</f>
        <v>0</v>
      </c>
      <c r="AT130" s="300">
        <f>HLOOKUP(AT$20,'3.  Distribution Rates'!$C$122:$P$133,3,FALSE)</f>
        <v>0</v>
      </c>
      <c r="AU130" s="300">
        <f>HLOOKUP(AU$20,'3.  Distribution Rates'!$C$122:$P$133,3,FALSE)</f>
        <v>0</v>
      </c>
      <c r="AV130" s="300">
        <f>HLOOKUP(AV$20,'3.  Distribution Rates'!$C$122:$P$133,3,FALSE)</f>
        <v>0</v>
      </c>
      <c r="AW130" s="300">
        <f>HLOOKUP(AW$20,'3.  Distribution Rates'!$C$122:$P$133,3,FALSE)</f>
        <v>0</v>
      </c>
      <c r="AX130" s="300">
        <f>HLOOKUP(AX$20,'3.  Distribution Rates'!$C$122:$P$133,3,FALSE)</f>
        <v>0</v>
      </c>
      <c r="AY130" s="300">
        <f>HLOOKUP(AY$20,'3.  Distribution Rates'!$C$122:$P$133,3,FALSE)</f>
        <v>0</v>
      </c>
      <c r="AZ130" s="300">
        <f>HLOOKUP(AZ$20,'3.  Distribution Rates'!$C$122:$P$133,3,FALSE)</f>
        <v>0</v>
      </c>
      <c r="BA130" s="301"/>
      <c r="BB130" s="298"/>
    </row>
    <row r="131" spans="1:54" s="264" customFormat="1" ht="15.75">
      <c r="A131" s="451"/>
      <c r="B131" s="259" t="s">
        <v>252</v>
      </c>
      <c r="C131" s="302"/>
      <c r="E131" s="294"/>
      <c r="F131" s="294"/>
      <c r="G131" s="294"/>
      <c r="H131" s="294"/>
      <c r="I131" s="294"/>
      <c r="J131" s="294"/>
      <c r="K131" s="294"/>
      <c r="L131" s="294"/>
      <c r="M131" s="294"/>
      <c r="N131" s="294"/>
      <c r="O131" s="294"/>
      <c r="P131" s="294"/>
      <c r="Q131" s="294"/>
      <c r="R131" s="294"/>
      <c r="S131" s="294"/>
      <c r="T131" s="294"/>
      <c r="U131" s="294"/>
      <c r="V131" s="261"/>
      <c r="W131" s="294"/>
      <c r="X131" s="294"/>
      <c r="Y131" s="294"/>
      <c r="AD131" s="294"/>
      <c r="AE131" s="294"/>
      <c r="AF131" s="294"/>
      <c r="AG131" s="294"/>
      <c r="AH131" s="294"/>
      <c r="AI131" s="294"/>
      <c r="AJ131" s="294"/>
      <c r="AK131" s="294"/>
      <c r="AL131" s="294"/>
      <c r="AM131" s="303">
        <f t="shared" ref="AM131:AR131" si="33">AM127*AM130</f>
        <v>0</v>
      </c>
      <c r="AN131" s="303">
        <f t="shared" si="33"/>
        <v>0</v>
      </c>
      <c r="AO131" s="304">
        <f t="shared" si="33"/>
        <v>0</v>
      </c>
      <c r="AP131" s="304">
        <f t="shared" si="33"/>
        <v>0</v>
      </c>
      <c r="AQ131" s="304">
        <f t="shared" si="33"/>
        <v>0</v>
      </c>
      <c r="AR131" s="304">
        <f t="shared" si="33"/>
        <v>0</v>
      </c>
      <c r="AS131" s="304">
        <f>AS127*AS130</f>
        <v>0</v>
      </c>
      <c r="AT131" s="304">
        <f t="shared" ref="AT131:AZ131" si="34">AT127*AT130</f>
        <v>0</v>
      </c>
      <c r="AU131" s="304">
        <f t="shared" si="34"/>
        <v>0</v>
      </c>
      <c r="AV131" s="304">
        <f t="shared" si="34"/>
        <v>0</v>
      </c>
      <c r="AW131" s="304">
        <f t="shared" si="34"/>
        <v>0</v>
      </c>
      <c r="AX131" s="304">
        <f t="shared" si="34"/>
        <v>0</v>
      </c>
      <c r="AY131" s="304">
        <f t="shared" si="34"/>
        <v>0</v>
      </c>
      <c r="AZ131" s="304">
        <f t="shared" si="34"/>
        <v>0</v>
      </c>
      <c r="BA131" s="360">
        <f>SUM(AM131:AZ131)</f>
        <v>0</v>
      </c>
    </row>
    <row r="132" spans="1:54" s="264" customFormat="1" ht="15.75">
      <c r="A132" s="451"/>
      <c r="B132" s="306" t="s">
        <v>210</v>
      </c>
      <c r="C132" s="302"/>
      <c r="D132" s="307"/>
      <c r="E132" s="294"/>
      <c r="F132" s="294"/>
      <c r="G132" s="294"/>
      <c r="H132" s="294"/>
      <c r="I132" s="294"/>
      <c r="J132" s="294"/>
      <c r="K132" s="294"/>
      <c r="L132" s="294"/>
      <c r="M132" s="294"/>
      <c r="N132" s="294"/>
      <c r="O132" s="294"/>
      <c r="P132" s="294"/>
      <c r="Q132" s="294"/>
      <c r="R132" s="294"/>
      <c r="S132" s="294"/>
      <c r="T132" s="294"/>
      <c r="U132" s="294"/>
      <c r="V132" s="261"/>
      <c r="W132" s="294"/>
      <c r="X132" s="294"/>
      <c r="Y132" s="294"/>
      <c r="AD132" s="294"/>
      <c r="AE132" s="294"/>
      <c r="AF132" s="294"/>
      <c r="AG132" s="294"/>
      <c r="AH132" s="294"/>
      <c r="AI132" s="294"/>
      <c r="AJ132" s="294"/>
      <c r="AK132" s="294"/>
      <c r="AL132" s="294"/>
      <c r="AM132" s="304">
        <f t="shared" ref="AM132:AR132" si="35">AM128*AM130</f>
        <v>0</v>
      </c>
      <c r="AN132" s="304">
        <f t="shared" si="35"/>
        <v>0</v>
      </c>
      <c r="AO132" s="304">
        <f t="shared" si="35"/>
        <v>0</v>
      </c>
      <c r="AP132" s="304">
        <f t="shared" si="35"/>
        <v>0</v>
      </c>
      <c r="AQ132" s="304">
        <f t="shared" si="35"/>
        <v>0</v>
      </c>
      <c r="AR132" s="304">
        <f t="shared" si="35"/>
        <v>0</v>
      </c>
      <c r="AS132" s="304">
        <f>AS128*AS130</f>
        <v>0</v>
      </c>
      <c r="AT132" s="304">
        <f t="shared" ref="AT132:AZ132" si="36">AT128*AT130</f>
        <v>0</v>
      </c>
      <c r="AU132" s="304">
        <f t="shared" si="36"/>
        <v>0</v>
      </c>
      <c r="AV132" s="304">
        <f t="shared" si="36"/>
        <v>0</v>
      </c>
      <c r="AW132" s="304">
        <f t="shared" si="36"/>
        <v>0</v>
      </c>
      <c r="AX132" s="304">
        <f t="shared" si="36"/>
        <v>0</v>
      </c>
      <c r="AY132" s="304">
        <f t="shared" si="36"/>
        <v>0</v>
      </c>
      <c r="AZ132" s="304">
        <f t="shared" si="36"/>
        <v>0</v>
      </c>
      <c r="BA132" s="360">
        <f>SUM(AM132:AZ132)</f>
        <v>0</v>
      </c>
    </row>
    <row r="133" spans="1:54" s="307" customFormat="1" ht="17.25" customHeight="1">
      <c r="A133" s="448"/>
      <c r="B133" s="306" t="s">
        <v>255</v>
      </c>
      <c r="C133" s="302"/>
      <c r="E133" s="294"/>
      <c r="F133" s="294"/>
      <c r="G133" s="294"/>
      <c r="H133" s="294"/>
      <c r="I133" s="294"/>
      <c r="J133" s="294"/>
      <c r="K133" s="294"/>
      <c r="L133" s="294"/>
      <c r="M133" s="294"/>
      <c r="N133" s="294"/>
      <c r="O133" s="294"/>
      <c r="P133" s="294"/>
      <c r="Q133" s="294"/>
      <c r="R133" s="294"/>
      <c r="S133" s="294"/>
      <c r="T133" s="294"/>
      <c r="U133" s="294"/>
      <c r="V133" s="261"/>
      <c r="W133" s="294"/>
      <c r="X133" s="294"/>
      <c r="Y133" s="294"/>
      <c r="AD133" s="294"/>
      <c r="AE133" s="294"/>
      <c r="AF133" s="294"/>
      <c r="AG133" s="294"/>
      <c r="AH133" s="294"/>
      <c r="AI133" s="294"/>
      <c r="AJ133" s="294"/>
      <c r="AK133" s="294"/>
      <c r="AL133" s="294"/>
      <c r="AM133" s="308"/>
      <c r="AN133" s="308"/>
      <c r="AO133" s="308"/>
      <c r="AP133" s="308"/>
      <c r="AQ133" s="308"/>
      <c r="AR133" s="308"/>
      <c r="AS133" s="308"/>
      <c r="AT133" s="308"/>
      <c r="AU133" s="308"/>
      <c r="AV133" s="308"/>
      <c r="AW133" s="308"/>
      <c r="AX133" s="308"/>
      <c r="AY133" s="308"/>
      <c r="AZ133" s="308"/>
      <c r="BA133" s="360">
        <f>BA131-BA132</f>
        <v>0</v>
      </c>
    </row>
    <row r="134" spans="1:54" s="307" customFormat="1" ht="19.5" customHeight="1">
      <c r="A134" s="448"/>
      <c r="B134" s="284"/>
      <c r="E134" s="294"/>
      <c r="F134" s="294"/>
      <c r="G134" s="294"/>
      <c r="H134" s="294"/>
      <c r="I134" s="294"/>
      <c r="J134" s="294"/>
      <c r="K134" s="294"/>
      <c r="L134" s="294"/>
      <c r="M134" s="294"/>
      <c r="N134" s="294"/>
      <c r="O134" s="294"/>
      <c r="P134" s="294"/>
      <c r="Q134" s="294"/>
      <c r="R134" s="294"/>
      <c r="S134" s="294"/>
      <c r="T134" s="294"/>
      <c r="U134" s="294"/>
      <c r="V134" s="261"/>
      <c r="W134" s="294"/>
      <c r="X134" s="294"/>
      <c r="Y134" s="294"/>
      <c r="AA134" s="302"/>
      <c r="AD134" s="294"/>
      <c r="AE134" s="294"/>
      <c r="AF134" s="294"/>
      <c r="AG134" s="294"/>
      <c r="AH134" s="294"/>
      <c r="AI134" s="294"/>
      <c r="AJ134" s="294"/>
      <c r="AK134" s="294"/>
      <c r="AL134" s="294"/>
      <c r="AM134" s="309"/>
      <c r="AN134" s="309"/>
      <c r="AO134" s="309"/>
      <c r="AP134" s="309"/>
      <c r="AQ134" s="309"/>
      <c r="AR134" s="309"/>
      <c r="AS134" s="309"/>
      <c r="AT134" s="309"/>
      <c r="AU134" s="309"/>
      <c r="AV134" s="309"/>
      <c r="AW134" s="309"/>
      <c r="AX134" s="309"/>
      <c r="AY134" s="309"/>
      <c r="AZ134" s="309"/>
      <c r="BA134" s="310"/>
    </row>
    <row r="135" spans="1:54" s="244" customFormat="1" ht="15">
      <c r="A135" s="449"/>
      <c r="B135" s="311" t="s">
        <v>215</v>
      </c>
      <c r="C135" s="312"/>
      <c r="D135" s="241"/>
      <c r="E135" s="241"/>
      <c r="F135" s="241"/>
      <c r="G135" s="241"/>
      <c r="H135" s="241"/>
      <c r="I135" s="241"/>
      <c r="J135" s="241"/>
      <c r="K135" s="241"/>
      <c r="L135" s="241"/>
      <c r="M135" s="241"/>
      <c r="N135" s="241"/>
      <c r="O135" s="241"/>
      <c r="P135" s="241"/>
      <c r="Q135" s="241"/>
      <c r="R135" s="241"/>
      <c r="S135" s="241"/>
      <c r="T135" s="241"/>
      <c r="U135" s="241"/>
      <c r="V135" s="313"/>
      <c r="W135" s="241"/>
      <c r="X135" s="241"/>
      <c r="Y135" s="241"/>
      <c r="Z135" s="265"/>
      <c r="AC135" s="241"/>
      <c r="AD135" s="241"/>
      <c r="AM135" s="252">
        <f>SUMPRODUCT($E$22:$E$125,AM22:AM125)</f>
        <v>0</v>
      </c>
      <c r="AN135" s="252">
        <f>SUMPRODUCT($E$22:$E$125,AN22:AN125)</f>
        <v>0</v>
      </c>
      <c r="AO135" s="252">
        <f>IF(AO21="kW",SUMPRODUCT($U$22:$U$125,$W$22:$W$125,AO22:AO125),SUMPRODUCT($E$22:$E$125,AO22:AO125))</f>
        <v>0</v>
      </c>
      <c r="AP135" s="252">
        <f t="shared" ref="AP135:AZ135" si="37">IF(AP21="kW",SUMPRODUCT($U$22:$U$125,$W$22:$W$125,AP22:AP125),SUMPRODUCT($E$22:$E$125,AP22:AP125))</f>
        <v>0</v>
      </c>
      <c r="AQ135" s="252">
        <f t="shared" si="37"/>
        <v>0</v>
      </c>
      <c r="AR135" s="252">
        <f t="shared" si="37"/>
        <v>0</v>
      </c>
      <c r="AS135" s="252">
        <f t="shared" si="37"/>
        <v>0</v>
      </c>
      <c r="AT135" s="252">
        <f t="shared" si="37"/>
        <v>0</v>
      </c>
      <c r="AU135" s="252">
        <f t="shared" si="37"/>
        <v>0</v>
      </c>
      <c r="AV135" s="252">
        <f t="shared" si="37"/>
        <v>0</v>
      </c>
      <c r="AW135" s="252">
        <f t="shared" si="37"/>
        <v>0</v>
      </c>
      <c r="AX135" s="252">
        <f t="shared" si="37"/>
        <v>0</v>
      </c>
      <c r="AY135" s="252">
        <f t="shared" si="37"/>
        <v>0</v>
      </c>
      <c r="AZ135" s="252">
        <f t="shared" si="37"/>
        <v>0</v>
      </c>
      <c r="BA135" s="296"/>
    </row>
    <row r="136" spans="1:54" s="244" customFormat="1" ht="15">
      <c r="A136" s="449"/>
      <c r="B136" s="311" t="s">
        <v>216</v>
      </c>
      <c r="C136" s="312"/>
      <c r="D136" s="241"/>
      <c r="E136" s="241"/>
      <c r="F136" s="241"/>
      <c r="G136" s="241"/>
      <c r="H136" s="241"/>
      <c r="I136" s="241"/>
      <c r="J136" s="241"/>
      <c r="K136" s="241"/>
      <c r="L136" s="241"/>
      <c r="M136" s="241"/>
      <c r="N136" s="241"/>
      <c r="O136" s="241"/>
      <c r="P136" s="241"/>
      <c r="Q136" s="241"/>
      <c r="R136" s="241"/>
      <c r="S136" s="241"/>
      <c r="T136" s="241"/>
      <c r="U136" s="241"/>
      <c r="V136" s="313"/>
      <c r="W136" s="241"/>
      <c r="X136" s="241"/>
      <c r="Y136" s="241"/>
      <c r="Z136" s="265"/>
      <c r="AC136" s="241"/>
      <c r="AD136" s="241"/>
      <c r="AM136" s="252">
        <f>SUMPRODUCT($F$22:$F$125,AM22:AM125)</f>
        <v>0</v>
      </c>
      <c r="AN136" s="252">
        <f>SUMPRODUCT($F$22:$F$125,AN22:AN125)</f>
        <v>0</v>
      </c>
      <c r="AO136" s="252">
        <f>IF(AO21="kW",SUMPRODUCT($U$22:$U$125,$X$22:$X$125,AO22:AO125),SUMPRODUCT($F$22:$F$125,AO22:AO125))</f>
        <v>0</v>
      </c>
      <c r="AP136" s="252">
        <f t="shared" ref="AP136:AZ136" si="38">IF(AP21="kW",SUMPRODUCT($U$22:$U$125,$X$22:$X$125,AP22:AP125),SUMPRODUCT($F$22:$F$125,AP22:AP125))</f>
        <v>0</v>
      </c>
      <c r="AQ136" s="252">
        <f t="shared" si="38"/>
        <v>0</v>
      </c>
      <c r="AR136" s="252">
        <f t="shared" si="38"/>
        <v>0</v>
      </c>
      <c r="AS136" s="252">
        <f t="shared" si="38"/>
        <v>0</v>
      </c>
      <c r="AT136" s="252">
        <f t="shared" si="38"/>
        <v>0</v>
      </c>
      <c r="AU136" s="252">
        <f t="shared" si="38"/>
        <v>0</v>
      </c>
      <c r="AV136" s="252">
        <f t="shared" si="38"/>
        <v>0</v>
      </c>
      <c r="AW136" s="252">
        <f t="shared" si="38"/>
        <v>0</v>
      </c>
      <c r="AX136" s="252">
        <f t="shared" si="38"/>
        <v>0</v>
      </c>
      <c r="AY136" s="252">
        <f t="shared" si="38"/>
        <v>0</v>
      </c>
      <c r="AZ136" s="252">
        <f t="shared" si="38"/>
        <v>0</v>
      </c>
      <c r="BA136" s="296"/>
    </row>
    <row r="137" spans="1:54" s="244" customFormat="1" ht="15">
      <c r="A137" s="449"/>
      <c r="B137" s="311" t="s">
        <v>217</v>
      </c>
      <c r="C137" s="312"/>
      <c r="D137" s="241"/>
      <c r="E137" s="241"/>
      <c r="F137" s="241"/>
      <c r="G137" s="241"/>
      <c r="H137" s="241"/>
      <c r="I137" s="241"/>
      <c r="J137" s="241"/>
      <c r="K137" s="241"/>
      <c r="L137" s="241"/>
      <c r="M137" s="241"/>
      <c r="N137" s="241"/>
      <c r="O137" s="241"/>
      <c r="P137" s="241"/>
      <c r="Q137" s="241"/>
      <c r="R137" s="241"/>
      <c r="S137" s="241"/>
      <c r="T137" s="241"/>
      <c r="U137" s="241"/>
      <c r="V137" s="313"/>
      <c r="W137" s="241"/>
      <c r="X137" s="241"/>
      <c r="Y137" s="241"/>
      <c r="Z137" s="265"/>
      <c r="AC137" s="241"/>
      <c r="AD137" s="241"/>
      <c r="AM137" s="252">
        <f>SUMPRODUCT($G$22:$G$125,AM22:AM125)</f>
        <v>0</v>
      </c>
      <c r="AN137" s="252">
        <f>SUMPRODUCT($G$22:$G$125,AN22:AN125)</f>
        <v>0</v>
      </c>
      <c r="AO137" s="252">
        <f>IF(AO21="kW",SUMPRODUCT($U$22:$U$125,$Y$22:$Y$125,AO22:AO125),SUMPRODUCT($G$22:$G$125,AO22:AO125))</f>
        <v>0</v>
      </c>
      <c r="AP137" s="252">
        <f t="shared" ref="AP137:AZ137" si="39">IF(AP21="kW",SUMPRODUCT($U$22:$U$125,$Y$22:$Y$125,AP22:AP125),SUMPRODUCT($G$22:$G$125,AP22:AP125))</f>
        <v>0</v>
      </c>
      <c r="AQ137" s="252">
        <f t="shared" si="39"/>
        <v>0</v>
      </c>
      <c r="AR137" s="252">
        <f t="shared" si="39"/>
        <v>0</v>
      </c>
      <c r="AS137" s="252">
        <f t="shared" si="39"/>
        <v>0</v>
      </c>
      <c r="AT137" s="252">
        <f t="shared" si="39"/>
        <v>0</v>
      </c>
      <c r="AU137" s="252">
        <f t="shared" si="39"/>
        <v>0</v>
      </c>
      <c r="AV137" s="252">
        <f t="shared" si="39"/>
        <v>0</v>
      </c>
      <c r="AW137" s="252">
        <f t="shared" si="39"/>
        <v>0</v>
      </c>
      <c r="AX137" s="252">
        <f t="shared" si="39"/>
        <v>0</v>
      </c>
      <c r="AY137" s="252">
        <f t="shared" si="39"/>
        <v>0</v>
      </c>
      <c r="AZ137" s="252">
        <f t="shared" si="39"/>
        <v>0</v>
      </c>
      <c r="BA137" s="296"/>
    </row>
    <row r="138" spans="1:54" s="244" customFormat="1" ht="15">
      <c r="A138" s="449"/>
      <c r="B138" s="311" t="s">
        <v>218</v>
      </c>
      <c r="C138" s="312"/>
      <c r="D138" s="241"/>
      <c r="E138" s="241"/>
      <c r="F138" s="241"/>
      <c r="G138" s="241"/>
      <c r="H138" s="241"/>
      <c r="I138" s="241"/>
      <c r="J138" s="241"/>
      <c r="K138" s="241"/>
      <c r="L138" s="241"/>
      <c r="M138" s="241"/>
      <c r="N138" s="241"/>
      <c r="O138" s="241"/>
      <c r="P138" s="241"/>
      <c r="Q138" s="241"/>
      <c r="R138" s="241"/>
      <c r="S138" s="241"/>
      <c r="T138" s="241"/>
      <c r="U138" s="241"/>
      <c r="V138" s="313"/>
      <c r="W138" s="241"/>
      <c r="X138" s="241"/>
      <c r="Y138" s="241"/>
      <c r="Z138" s="265"/>
      <c r="AC138" s="241"/>
      <c r="AD138" s="241"/>
      <c r="AM138" s="252">
        <f>SUMPRODUCT($H$22:$H$125,AM22:AM125)</f>
        <v>0</v>
      </c>
      <c r="AN138" s="252">
        <f>SUMPRODUCT($H$22:$H$125,AN22:AN125)</f>
        <v>0</v>
      </c>
      <c r="AO138" s="252">
        <f>IF(AO21="kW",SUMPRODUCT($U$22:$U$125,$Z$22:$Z$125,AO22:AO125),SUMPRODUCT($H$22:$H$125,AO22:AO125))</f>
        <v>0</v>
      </c>
      <c r="AP138" s="252">
        <f t="shared" ref="AP138:AZ138" si="40">IF(AP21="kW",SUMPRODUCT($U$22:$U$125,$Z$22:$Z$125,AP22:AP125),SUMPRODUCT($H$22:$H$125,AP22:AP125))</f>
        <v>0</v>
      </c>
      <c r="AQ138" s="252">
        <f t="shared" si="40"/>
        <v>0</v>
      </c>
      <c r="AR138" s="252">
        <f t="shared" si="40"/>
        <v>0</v>
      </c>
      <c r="AS138" s="252">
        <f t="shared" si="40"/>
        <v>0</v>
      </c>
      <c r="AT138" s="252">
        <f t="shared" si="40"/>
        <v>0</v>
      </c>
      <c r="AU138" s="252">
        <f t="shared" si="40"/>
        <v>0</v>
      </c>
      <c r="AV138" s="252">
        <f t="shared" si="40"/>
        <v>0</v>
      </c>
      <c r="AW138" s="252">
        <f t="shared" si="40"/>
        <v>0</v>
      </c>
      <c r="AX138" s="252">
        <f t="shared" si="40"/>
        <v>0</v>
      </c>
      <c r="AY138" s="252">
        <f t="shared" si="40"/>
        <v>0</v>
      </c>
      <c r="AZ138" s="252">
        <f t="shared" si="40"/>
        <v>0</v>
      </c>
      <c r="BA138" s="296"/>
    </row>
    <row r="139" spans="1:54" s="244" customFormat="1" ht="15">
      <c r="A139" s="449"/>
      <c r="B139" s="311" t="s">
        <v>219</v>
      </c>
      <c r="C139" s="312"/>
      <c r="D139" s="241"/>
      <c r="E139" s="241"/>
      <c r="F139" s="241"/>
      <c r="G139" s="241"/>
      <c r="H139" s="241"/>
      <c r="I139" s="241"/>
      <c r="J139" s="241"/>
      <c r="K139" s="241"/>
      <c r="L139" s="241"/>
      <c r="M139" s="241"/>
      <c r="N139" s="241"/>
      <c r="O139" s="241"/>
      <c r="P139" s="241"/>
      <c r="Q139" s="241"/>
      <c r="R139" s="241"/>
      <c r="S139" s="241"/>
      <c r="T139" s="241"/>
      <c r="U139" s="241"/>
      <c r="V139" s="313"/>
      <c r="W139" s="241"/>
      <c r="X139" s="241"/>
      <c r="Y139" s="241"/>
      <c r="Z139" s="265"/>
      <c r="AC139" s="241"/>
      <c r="AD139" s="241"/>
      <c r="AM139" s="252">
        <f>SUMPRODUCT($I$22:$I$125,AM22:AM125)</f>
        <v>0</v>
      </c>
      <c r="AN139" s="252">
        <f>SUMPRODUCT($I$22:$I$125,AN22:AN125)</f>
        <v>0</v>
      </c>
      <c r="AO139" s="252">
        <f>IF(AO21="kW",SUMPRODUCT($U$22:$U$125,$AA$22:$AA$125,AO22:AO125),SUMPRODUCT($I$22:$I$125,AO22:AO125))</f>
        <v>0</v>
      </c>
      <c r="AP139" s="252">
        <f t="shared" ref="AP139:AZ139" si="41">IF(AP21="kW",SUMPRODUCT($U$22:$U$125,$AA$22:$AA$125,AP22:AP125),SUMPRODUCT($I$22:$I$125,AP22:AP125))</f>
        <v>0</v>
      </c>
      <c r="AQ139" s="252">
        <f t="shared" si="41"/>
        <v>0</v>
      </c>
      <c r="AR139" s="252">
        <f t="shared" si="41"/>
        <v>0</v>
      </c>
      <c r="AS139" s="252">
        <f t="shared" si="41"/>
        <v>0</v>
      </c>
      <c r="AT139" s="252">
        <f t="shared" si="41"/>
        <v>0</v>
      </c>
      <c r="AU139" s="252">
        <f t="shared" si="41"/>
        <v>0</v>
      </c>
      <c r="AV139" s="252">
        <f t="shared" si="41"/>
        <v>0</v>
      </c>
      <c r="AW139" s="252">
        <f t="shared" si="41"/>
        <v>0</v>
      </c>
      <c r="AX139" s="252">
        <f t="shared" si="41"/>
        <v>0</v>
      </c>
      <c r="AY139" s="252">
        <f t="shared" si="41"/>
        <v>0</v>
      </c>
      <c r="AZ139" s="252">
        <f t="shared" si="41"/>
        <v>0</v>
      </c>
      <c r="BA139" s="296"/>
    </row>
    <row r="140" spans="1:54" s="244" customFormat="1" ht="15">
      <c r="A140" s="449"/>
      <c r="B140" s="311" t="s">
        <v>220</v>
      </c>
      <c r="C140" s="312"/>
      <c r="V140" s="313"/>
      <c r="Z140" s="265"/>
      <c r="AM140" s="252">
        <f>SUMPRODUCT($J$22:$J$125,AM22:AM125)</f>
        <v>0</v>
      </c>
      <c r="AN140" s="252">
        <f>SUMPRODUCT($J$22:$J$125,AN22:AN125)</f>
        <v>0</v>
      </c>
      <c r="AO140" s="252">
        <f>IF(AO21="kW",SUMPRODUCT($U$22:$U$125,$AB$22:$AB$125,AO22:AO125),SUMPRODUCT($J$22:$J$125,AO22:AO125))</f>
        <v>0</v>
      </c>
      <c r="AP140" s="252">
        <f t="shared" ref="AP140:AZ140" si="42">IF(AP21="kW",SUMPRODUCT($U$22:$U$125,$AB$22:$AB$125,AP22:AP125),SUMPRODUCT($J$22:$J$125,AP22:AP125))</f>
        <v>0</v>
      </c>
      <c r="AQ140" s="252">
        <f t="shared" si="42"/>
        <v>0</v>
      </c>
      <c r="AR140" s="252">
        <f t="shared" si="42"/>
        <v>0</v>
      </c>
      <c r="AS140" s="252">
        <f t="shared" si="42"/>
        <v>0</v>
      </c>
      <c r="AT140" s="252">
        <f t="shared" si="42"/>
        <v>0</v>
      </c>
      <c r="AU140" s="252">
        <f t="shared" si="42"/>
        <v>0</v>
      </c>
      <c r="AV140" s="252">
        <f t="shared" si="42"/>
        <v>0</v>
      </c>
      <c r="AW140" s="252">
        <f t="shared" si="42"/>
        <v>0</v>
      </c>
      <c r="AX140" s="252">
        <f t="shared" si="42"/>
        <v>0</v>
      </c>
      <c r="AY140" s="252">
        <f t="shared" si="42"/>
        <v>0</v>
      </c>
      <c r="AZ140" s="252">
        <f t="shared" si="42"/>
        <v>0</v>
      </c>
      <c r="BA140" s="296"/>
    </row>
    <row r="141" spans="1:54" s="244" customFormat="1" ht="15">
      <c r="A141" s="449"/>
      <c r="B141" s="311" t="s">
        <v>221</v>
      </c>
      <c r="C141" s="312"/>
      <c r="D141" s="295"/>
      <c r="E141" s="295"/>
      <c r="F141" s="295"/>
      <c r="G141" s="295"/>
      <c r="H141" s="295"/>
      <c r="I141" s="295"/>
      <c r="J141" s="295"/>
      <c r="K141" s="295"/>
      <c r="L141" s="295"/>
      <c r="M141" s="295"/>
      <c r="N141" s="295"/>
      <c r="O141" s="295"/>
      <c r="P141" s="295"/>
      <c r="Q141" s="295"/>
      <c r="R141" s="295"/>
      <c r="S141" s="295"/>
      <c r="T141" s="295"/>
      <c r="U141" s="295"/>
      <c r="W141" s="241"/>
      <c r="X141" s="241"/>
      <c r="Z141" s="265"/>
      <c r="AC141" s="313"/>
      <c r="AD141" s="313"/>
      <c r="AM141" s="252">
        <f>SUMPRODUCT($K$22:$K$125,AM22:AM125)</f>
        <v>0</v>
      </c>
      <c r="AN141" s="252">
        <f>SUMPRODUCT($K$22:$K$125,AN22:AN125)</f>
        <v>0</v>
      </c>
      <c r="AO141" s="252">
        <f>IF(AO21="kW",SUMPRODUCT($U$22:$U$125,$AC$22:$AC$125,AO22:AO125),SUMPRODUCT($K$22:$K$125,AO22:AO125))</f>
        <v>0</v>
      </c>
      <c r="AP141" s="252">
        <f t="shared" ref="AP141:AZ141" si="43">IF(AP21="kW",SUMPRODUCT($U$22:$U$125,$AC$22:$AC$125,AP22:AP125),SUMPRODUCT($K$22:$K$125,AP22:AP125))</f>
        <v>0</v>
      </c>
      <c r="AQ141" s="252">
        <f t="shared" si="43"/>
        <v>0</v>
      </c>
      <c r="AR141" s="252">
        <f t="shared" si="43"/>
        <v>0</v>
      </c>
      <c r="AS141" s="252">
        <f t="shared" si="43"/>
        <v>0</v>
      </c>
      <c r="AT141" s="252">
        <f t="shared" si="43"/>
        <v>0</v>
      </c>
      <c r="AU141" s="252">
        <f t="shared" si="43"/>
        <v>0</v>
      </c>
      <c r="AV141" s="252">
        <f t="shared" si="43"/>
        <v>0</v>
      </c>
      <c r="AW141" s="252">
        <f t="shared" si="43"/>
        <v>0</v>
      </c>
      <c r="AX141" s="252">
        <f t="shared" si="43"/>
        <v>0</v>
      </c>
      <c r="AY141" s="252">
        <f t="shared" si="43"/>
        <v>0</v>
      </c>
      <c r="AZ141" s="252">
        <f t="shared" si="43"/>
        <v>0</v>
      </c>
      <c r="BA141" s="296"/>
    </row>
    <row r="142" spans="1:54" s="244" customFormat="1" ht="15">
      <c r="A142" s="449"/>
      <c r="B142" s="311" t="s">
        <v>222</v>
      </c>
      <c r="C142" s="312"/>
      <c r="D142" s="295"/>
      <c r="E142" s="295"/>
      <c r="F142" s="295"/>
      <c r="G142" s="295"/>
      <c r="H142" s="295"/>
      <c r="I142" s="295"/>
      <c r="J142" s="295"/>
      <c r="K142" s="295"/>
      <c r="L142" s="295"/>
      <c r="M142" s="295"/>
      <c r="N142" s="295"/>
      <c r="O142" s="295"/>
      <c r="P142" s="295"/>
      <c r="Q142" s="295"/>
      <c r="R142" s="295"/>
      <c r="S142" s="295"/>
      <c r="T142" s="295"/>
      <c r="U142" s="295"/>
      <c r="V142" s="313"/>
      <c r="W142" s="241"/>
      <c r="X142" s="241"/>
      <c r="Z142" s="265"/>
      <c r="AC142" s="313"/>
      <c r="AD142" s="313"/>
      <c r="AM142" s="252">
        <f>SUMPRODUCT($L$22:$L$125,AM22:AM125)</f>
        <v>0</v>
      </c>
      <c r="AN142" s="252">
        <f>SUMPRODUCT($L$22:$L$125,AN22:AN125)</f>
        <v>0</v>
      </c>
      <c r="AO142" s="252">
        <f>IF(AO21="kW",SUMPRODUCT($U$22:$U$125,$AD$22:$AD$125,AO22:AO125),SUMPRODUCT($L$22:$L$125,AO22:AO125))</f>
        <v>0</v>
      </c>
      <c r="AP142" s="252">
        <f t="shared" ref="AP142:AZ142" si="44">IF(AP21="kW",SUMPRODUCT($U$22:$U$125,$AD$22:$AD$125,AP22:AP125),SUMPRODUCT($L$22:$L$125,AP22:AP125))</f>
        <v>0</v>
      </c>
      <c r="AQ142" s="252">
        <f t="shared" si="44"/>
        <v>0</v>
      </c>
      <c r="AR142" s="252">
        <f t="shared" si="44"/>
        <v>0</v>
      </c>
      <c r="AS142" s="252">
        <f t="shared" si="44"/>
        <v>0</v>
      </c>
      <c r="AT142" s="252">
        <f t="shared" si="44"/>
        <v>0</v>
      </c>
      <c r="AU142" s="252">
        <f t="shared" si="44"/>
        <v>0</v>
      </c>
      <c r="AV142" s="252">
        <f t="shared" si="44"/>
        <v>0</v>
      </c>
      <c r="AW142" s="252">
        <f t="shared" si="44"/>
        <v>0</v>
      </c>
      <c r="AX142" s="252">
        <f t="shared" si="44"/>
        <v>0</v>
      </c>
      <c r="AY142" s="252">
        <f t="shared" si="44"/>
        <v>0</v>
      </c>
      <c r="AZ142" s="252">
        <f t="shared" si="44"/>
        <v>0</v>
      </c>
      <c r="BA142" s="296"/>
    </row>
    <row r="143" spans="1:54" s="244" customFormat="1" ht="15">
      <c r="A143" s="449"/>
      <c r="B143" s="311" t="s">
        <v>223</v>
      </c>
      <c r="C143" s="312"/>
      <c r="D143" s="295"/>
      <c r="E143" s="295"/>
      <c r="F143" s="295"/>
      <c r="G143" s="295"/>
      <c r="H143" s="295"/>
      <c r="I143" s="295"/>
      <c r="J143" s="295"/>
      <c r="K143" s="295"/>
      <c r="L143" s="295"/>
      <c r="M143" s="295"/>
      <c r="N143" s="295"/>
      <c r="O143" s="295"/>
      <c r="P143" s="295"/>
      <c r="Q143" s="295"/>
      <c r="R143" s="295"/>
      <c r="S143" s="295"/>
      <c r="T143" s="295"/>
      <c r="U143" s="295"/>
      <c r="V143" s="313"/>
      <c r="W143" s="241"/>
      <c r="X143" s="241"/>
      <c r="Z143" s="265"/>
      <c r="AC143" s="313"/>
      <c r="AD143" s="313"/>
      <c r="AM143" s="252">
        <f>SUMPRODUCT($M$22:$M$125,AM22:AM125)</f>
        <v>0</v>
      </c>
      <c r="AN143" s="252">
        <f>SUMPRODUCT($M$22:$M$125,AN22:AN125)</f>
        <v>0</v>
      </c>
      <c r="AO143" s="252">
        <f>IF(AO21="kW",SUMPRODUCT($U$22:$U$125,$AE$22:$AE$125,AO22:AO125),SUMPRODUCT($M$22:$M$125,AO22:AO125))</f>
        <v>0</v>
      </c>
      <c r="AP143" s="252">
        <f t="shared" ref="AP143:AZ143" si="45">IF(AP21="kW",SUMPRODUCT($U$22:$U$125,$AE$22:$AE$125,AP22:AP125),SUMPRODUCT($M$22:$M$125,AP22:AP125))</f>
        <v>0</v>
      </c>
      <c r="AQ143" s="252">
        <f t="shared" si="45"/>
        <v>0</v>
      </c>
      <c r="AR143" s="252">
        <f t="shared" si="45"/>
        <v>0</v>
      </c>
      <c r="AS143" s="252">
        <f t="shared" si="45"/>
        <v>0</v>
      </c>
      <c r="AT143" s="252">
        <f t="shared" si="45"/>
        <v>0</v>
      </c>
      <c r="AU143" s="252">
        <f t="shared" si="45"/>
        <v>0</v>
      </c>
      <c r="AV143" s="252">
        <f t="shared" si="45"/>
        <v>0</v>
      </c>
      <c r="AW143" s="252">
        <f t="shared" si="45"/>
        <v>0</v>
      </c>
      <c r="AX143" s="252">
        <f t="shared" si="45"/>
        <v>0</v>
      </c>
      <c r="AY143" s="252">
        <f t="shared" si="45"/>
        <v>0</v>
      </c>
      <c r="AZ143" s="252">
        <f t="shared" si="45"/>
        <v>0</v>
      </c>
      <c r="BA143" s="296"/>
    </row>
    <row r="144" spans="1:54" s="244" customFormat="1" ht="15">
      <c r="A144" s="449"/>
      <c r="B144" s="311" t="s">
        <v>813</v>
      </c>
      <c r="C144" s="312"/>
      <c r="D144" s="295"/>
      <c r="E144" s="295"/>
      <c r="F144" s="295"/>
      <c r="G144" s="295"/>
      <c r="H144" s="295"/>
      <c r="I144" s="295"/>
      <c r="J144" s="295"/>
      <c r="K144" s="295"/>
      <c r="L144" s="295"/>
      <c r="M144" s="295"/>
      <c r="N144" s="295"/>
      <c r="O144" s="295"/>
      <c r="P144" s="295"/>
      <c r="Q144" s="295"/>
      <c r="R144" s="295"/>
      <c r="S144" s="295"/>
      <c r="T144" s="295"/>
      <c r="U144" s="295"/>
      <c r="V144" s="313"/>
      <c r="W144" s="241"/>
      <c r="X144" s="241"/>
      <c r="Z144" s="265"/>
      <c r="AC144" s="313"/>
      <c r="AD144" s="313"/>
      <c r="AM144" s="252">
        <f>SUMPRODUCT($N$22:$N$125,AM22:AM125)</f>
        <v>0</v>
      </c>
      <c r="AN144" s="252">
        <f>SUMPRODUCT($N$22:$N$125,AN22:AN125)</f>
        <v>0</v>
      </c>
      <c r="AO144" s="252">
        <f>IF(AO21="kW",SUMPRODUCT($U$22:$U$125,$AF$22:$AF$125,AO22:AO125),SUMPRODUCT($N$22:$N$125,AO22:AO125))</f>
        <v>0</v>
      </c>
      <c r="AP144" s="252">
        <f t="shared" ref="AP144:AZ144" si="46">IF(AP21="kW",SUMPRODUCT($U$22:$U$125,$AF$22:$AF$125,AP22:AP125),SUMPRODUCT($N$22:$N$125,AP22:AP125))</f>
        <v>0</v>
      </c>
      <c r="AQ144" s="252">
        <f t="shared" si="46"/>
        <v>0</v>
      </c>
      <c r="AR144" s="252">
        <f t="shared" si="46"/>
        <v>0</v>
      </c>
      <c r="AS144" s="252">
        <f t="shared" si="46"/>
        <v>0</v>
      </c>
      <c r="AT144" s="252">
        <f t="shared" si="46"/>
        <v>0</v>
      </c>
      <c r="AU144" s="252">
        <f t="shared" si="46"/>
        <v>0</v>
      </c>
      <c r="AV144" s="252">
        <f t="shared" si="46"/>
        <v>0</v>
      </c>
      <c r="AW144" s="252">
        <f t="shared" si="46"/>
        <v>0</v>
      </c>
      <c r="AX144" s="252">
        <f t="shared" si="46"/>
        <v>0</v>
      </c>
      <c r="AY144" s="252">
        <f t="shared" si="46"/>
        <v>0</v>
      </c>
      <c r="AZ144" s="252">
        <f t="shared" si="46"/>
        <v>0</v>
      </c>
      <c r="BA144" s="296"/>
    </row>
    <row r="145" spans="1:54" s="244" customFormat="1" ht="15">
      <c r="A145" s="449"/>
      <c r="B145" s="311" t="s">
        <v>814</v>
      </c>
      <c r="C145" s="312"/>
      <c r="D145" s="295"/>
      <c r="E145" s="295"/>
      <c r="F145" s="295"/>
      <c r="G145" s="295"/>
      <c r="H145" s="295"/>
      <c r="I145" s="295"/>
      <c r="J145" s="295"/>
      <c r="K145" s="295"/>
      <c r="L145" s="295"/>
      <c r="M145" s="295"/>
      <c r="N145" s="295"/>
      <c r="O145" s="295"/>
      <c r="P145" s="295"/>
      <c r="Q145" s="295"/>
      <c r="R145" s="295"/>
      <c r="S145" s="295"/>
      <c r="T145" s="295"/>
      <c r="U145" s="295"/>
      <c r="V145" s="313"/>
      <c r="W145" s="241"/>
      <c r="X145" s="241"/>
      <c r="Z145" s="265"/>
      <c r="AC145" s="313"/>
      <c r="AD145" s="313"/>
      <c r="AM145" s="252">
        <f>SUMPRODUCT($O$22:$O$125,AM22:AM125)</f>
        <v>0</v>
      </c>
      <c r="AN145" s="252">
        <f>SUMPRODUCT($O$22:$O$125,AN22:AN125)</f>
        <v>0</v>
      </c>
      <c r="AO145" s="252">
        <f>IF(AO21="kW",SUMPRODUCT($U$22:$U$125,$AG$22:$AG$125,AO22:AO125),SUMPRODUCT($O$22:$O$125,AO22:AO125))</f>
        <v>0</v>
      </c>
      <c r="AP145" s="252">
        <f t="shared" ref="AP145:AZ145" si="47">IF(AP21="kW",SUMPRODUCT($U$22:$U$125,$AG$22:$AG$125,AP22:AP125),SUMPRODUCT($O$22:$O$125,AP22:AP125))</f>
        <v>0</v>
      </c>
      <c r="AQ145" s="252">
        <f t="shared" si="47"/>
        <v>0</v>
      </c>
      <c r="AR145" s="252">
        <f t="shared" si="47"/>
        <v>0</v>
      </c>
      <c r="AS145" s="252">
        <f t="shared" si="47"/>
        <v>0</v>
      </c>
      <c r="AT145" s="252">
        <f t="shared" si="47"/>
        <v>0</v>
      </c>
      <c r="AU145" s="252">
        <f t="shared" si="47"/>
        <v>0</v>
      </c>
      <c r="AV145" s="252">
        <f t="shared" si="47"/>
        <v>0</v>
      </c>
      <c r="AW145" s="252">
        <f t="shared" si="47"/>
        <v>0</v>
      </c>
      <c r="AX145" s="252">
        <f t="shared" si="47"/>
        <v>0</v>
      </c>
      <c r="AY145" s="252">
        <f t="shared" si="47"/>
        <v>0</v>
      </c>
      <c r="AZ145" s="252">
        <f t="shared" si="47"/>
        <v>0</v>
      </c>
      <c r="BA145" s="296"/>
    </row>
    <row r="146" spans="1:54" s="244" customFormat="1" ht="15">
      <c r="A146" s="449"/>
      <c r="B146" s="311" t="s">
        <v>815</v>
      </c>
      <c r="C146" s="312"/>
      <c r="D146" s="295"/>
      <c r="E146" s="295"/>
      <c r="F146" s="295"/>
      <c r="G146" s="295"/>
      <c r="H146" s="295"/>
      <c r="I146" s="295"/>
      <c r="J146" s="295"/>
      <c r="K146" s="295"/>
      <c r="L146" s="295"/>
      <c r="M146" s="295"/>
      <c r="N146" s="295"/>
      <c r="O146" s="295"/>
      <c r="P146" s="295"/>
      <c r="Q146" s="295"/>
      <c r="R146" s="295"/>
      <c r="S146" s="295"/>
      <c r="T146" s="295"/>
      <c r="U146" s="295"/>
      <c r="V146" s="313"/>
      <c r="W146" s="241"/>
      <c r="X146" s="241"/>
      <c r="Z146" s="265"/>
      <c r="AC146" s="313"/>
      <c r="AD146" s="313"/>
      <c r="AM146" s="252">
        <f>SUMPRODUCT($P$22:$P$125,AM22:AM125)</f>
        <v>0</v>
      </c>
      <c r="AN146" s="252">
        <f>SUMPRODUCT($P$22:$P$125,AN22:AN125)</f>
        <v>0</v>
      </c>
      <c r="AO146" s="252">
        <f>IF(AO21="kW",SUMPRODUCT($U$22:$U$125,$AH$22:$AH$125,AO22:AO125),SUMPRODUCT($P$22:$P$125,AO22:AO125))</f>
        <v>0</v>
      </c>
      <c r="AP146" s="252">
        <f t="shared" ref="AP146:AZ146" si="48">IF(AP21="kW",SUMPRODUCT($U$22:$U$125,$AH$22:$AH$125,AP22:AP125),SUMPRODUCT($P$22:$P$125,AP22:AP125))</f>
        <v>0</v>
      </c>
      <c r="AQ146" s="252">
        <f t="shared" si="48"/>
        <v>0</v>
      </c>
      <c r="AR146" s="252">
        <f t="shared" si="48"/>
        <v>0</v>
      </c>
      <c r="AS146" s="252">
        <f t="shared" si="48"/>
        <v>0</v>
      </c>
      <c r="AT146" s="252">
        <f t="shared" si="48"/>
        <v>0</v>
      </c>
      <c r="AU146" s="252">
        <f t="shared" si="48"/>
        <v>0</v>
      </c>
      <c r="AV146" s="252">
        <f t="shared" si="48"/>
        <v>0</v>
      </c>
      <c r="AW146" s="252">
        <f t="shared" si="48"/>
        <v>0</v>
      </c>
      <c r="AX146" s="252">
        <f t="shared" si="48"/>
        <v>0</v>
      </c>
      <c r="AY146" s="252">
        <f t="shared" si="48"/>
        <v>0</v>
      </c>
      <c r="AZ146" s="252">
        <f t="shared" si="48"/>
        <v>0</v>
      </c>
      <c r="BA146" s="296"/>
    </row>
    <row r="147" spans="1:54" s="244" customFormat="1" ht="15">
      <c r="A147" s="449"/>
      <c r="B147" s="311" t="s">
        <v>816</v>
      </c>
      <c r="C147" s="312"/>
      <c r="D147" s="295"/>
      <c r="E147" s="295"/>
      <c r="F147" s="295"/>
      <c r="G147" s="295"/>
      <c r="H147" s="295"/>
      <c r="I147" s="295"/>
      <c r="J147" s="295"/>
      <c r="K147" s="295"/>
      <c r="L147" s="295"/>
      <c r="M147" s="295"/>
      <c r="N147" s="295"/>
      <c r="O147" s="295"/>
      <c r="P147" s="295"/>
      <c r="Q147" s="295"/>
      <c r="R147" s="295"/>
      <c r="S147" s="295"/>
      <c r="T147" s="295"/>
      <c r="U147" s="295"/>
      <c r="V147" s="313"/>
      <c r="W147" s="241"/>
      <c r="X147" s="241"/>
      <c r="Z147" s="265"/>
      <c r="AC147" s="313"/>
      <c r="AD147" s="313"/>
      <c r="AM147" s="252">
        <f>SUMPRODUCT($Q$22:$Q$125,AM22:AM125)</f>
        <v>0</v>
      </c>
      <c r="AN147" s="252">
        <f>SUMPRODUCT($Q$22:$Q$125,AN22:AN125)</f>
        <v>0</v>
      </c>
      <c r="AO147" s="252">
        <f>IF(AO21="kW",SUMPRODUCT($U$22:$U$125,$AI$22:$AI$125,AO22:AO125),SUMPRODUCT($Q$22:$Q$125,AO22:AO125))</f>
        <v>0</v>
      </c>
      <c r="AP147" s="252">
        <f t="shared" ref="AP147:AZ147" si="49">IF(AP21="kW",SUMPRODUCT($U$22:$U$125,$AI$22:$AI$125,AP22:AP125),SUMPRODUCT($Q$22:$Q$125,AP22:AP125))</f>
        <v>0</v>
      </c>
      <c r="AQ147" s="252">
        <f t="shared" si="49"/>
        <v>0</v>
      </c>
      <c r="AR147" s="252">
        <f t="shared" si="49"/>
        <v>0</v>
      </c>
      <c r="AS147" s="252">
        <f t="shared" si="49"/>
        <v>0</v>
      </c>
      <c r="AT147" s="252">
        <f t="shared" si="49"/>
        <v>0</v>
      </c>
      <c r="AU147" s="252">
        <f t="shared" si="49"/>
        <v>0</v>
      </c>
      <c r="AV147" s="252">
        <f t="shared" si="49"/>
        <v>0</v>
      </c>
      <c r="AW147" s="252">
        <f t="shared" si="49"/>
        <v>0</v>
      </c>
      <c r="AX147" s="252">
        <f t="shared" si="49"/>
        <v>0</v>
      </c>
      <c r="AY147" s="252">
        <f t="shared" si="49"/>
        <v>0</v>
      </c>
      <c r="AZ147" s="252">
        <f t="shared" si="49"/>
        <v>0</v>
      </c>
      <c r="BA147" s="296"/>
    </row>
    <row r="148" spans="1:54" s="244" customFormat="1" ht="15">
      <c r="A148" s="449"/>
      <c r="B148" s="311" t="s">
        <v>817</v>
      </c>
      <c r="C148" s="312"/>
      <c r="D148" s="295"/>
      <c r="E148" s="295"/>
      <c r="F148" s="295"/>
      <c r="G148" s="295"/>
      <c r="H148" s="295"/>
      <c r="I148" s="295"/>
      <c r="J148" s="295"/>
      <c r="K148" s="295"/>
      <c r="L148" s="295"/>
      <c r="M148" s="295"/>
      <c r="N148" s="295"/>
      <c r="O148" s="295"/>
      <c r="P148" s="295"/>
      <c r="Q148" s="295"/>
      <c r="R148" s="295"/>
      <c r="S148" s="295"/>
      <c r="T148" s="295"/>
      <c r="U148" s="295"/>
      <c r="V148" s="313"/>
      <c r="W148" s="241"/>
      <c r="X148" s="241"/>
      <c r="Z148" s="265"/>
      <c r="AC148" s="313"/>
      <c r="AD148" s="313"/>
      <c r="AM148" s="252">
        <f>SUMPRODUCT($R$22:$R$125,AM22:AM125)</f>
        <v>0</v>
      </c>
      <c r="AN148" s="252">
        <f>SUMPRODUCT($R$22:$R$125,AN22:AN125)</f>
        <v>0</v>
      </c>
      <c r="AO148" s="252">
        <f>IF(AO21="kW",SUMPRODUCT($U$22:$U$125,$AJ$22:$AJ$125,AO22:AO125),SUMPRODUCT($R$22:$R$125,AO22:AO125))</f>
        <v>0</v>
      </c>
      <c r="AP148" s="252">
        <f t="shared" ref="AP148:AZ148" si="50">IF(AP21="kW",SUMPRODUCT($U$22:$U$125,$AJ$22:$AJ$125,AP22:AP125),SUMPRODUCT($R$22:$R$125,AP22:AP125))</f>
        <v>0</v>
      </c>
      <c r="AQ148" s="252">
        <f t="shared" si="50"/>
        <v>0</v>
      </c>
      <c r="AR148" s="252">
        <f t="shared" si="50"/>
        <v>0</v>
      </c>
      <c r="AS148" s="252">
        <f t="shared" si="50"/>
        <v>0</v>
      </c>
      <c r="AT148" s="252">
        <f t="shared" si="50"/>
        <v>0</v>
      </c>
      <c r="AU148" s="252">
        <f t="shared" si="50"/>
        <v>0</v>
      </c>
      <c r="AV148" s="252">
        <f t="shared" si="50"/>
        <v>0</v>
      </c>
      <c r="AW148" s="252">
        <f t="shared" si="50"/>
        <v>0</v>
      </c>
      <c r="AX148" s="252">
        <f t="shared" si="50"/>
        <v>0</v>
      </c>
      <c r="AY148" s="252">
        <f t="shared" si="50"/>
        <v>0</v>
      </c>
      <c r="AZ148" s="252">
        <f t="shared" si="50"/>
        <v>0</v>
      </c>
      <c r="BA148" s="296"/>
    </row>
    <row r="149" spans="1:54" s="244" customFormat="1" ht="15">
      <c r="A149" s="449"/>
      <c r="B149" s="311" t="s">
        <v>818</v>
      </c>
      <c r="C149" s="312"/>
      <c r="D149" s="295"/>
      <c r="E149" s="295"/>
      <c r="F149" s="295"/>
      <c r="G149" s="295"/>
      <c r="H149" s="295"/>
      <c r="I149" s="295"/>
      <c r="J149" s="295"/>
      <c r="K149" s="295"/>
      <c r="L149" s="295"/>
      <c r="M149" s="295"/>
      <c r="N149" s="295"/>
      <c r="O149" s="295"/>
      <c r="P149" s="295"/>
      <c r="Q149" s="295"/>
      <c r="R149" s="295"/>
      <c r="S149" s="295"/>
      <c r="T149" s="295"/>
      <c r="U149" s="295"/>
      <c r="V149" s="313"/>
      <c r="W149" s="241"/>
      <c r="X149" s="241"/>
      <c r="Z149" s="265"/>
      <c r="AC149" s="313"/>
      <c r="AD149" s="313"/>
      <c r="AM149" s="252">
        <f>SUMPRODUCT($S$22:$S$125,AM22:AM125)</f>
        <v>0</v>
      </c>
      <c r="AN149" s="252">
        <f>SUMPRODUCT($S$22:$S$125,AN22:AN125)</f>
        <v>0</v>
      </c>
      <c r="AO149" s="252">
        <f>IF(AO21="kW",SUMPRODUCT($U$22:$U$125,$AK$22:$AK$125,AO22:AO125),SUMPRODUCT($S$22:$S$125,AO22:AO125))</f>
        <v>0</v>
      </c>
      <c r="AP149" s="252">
        <f t="shared" ref="AP149:AZ149" si="51">IF(AP21="kW",SUMPRODUCT($U$22:$U$125,$AK$22:$AK$125,AP22:AP125),SUMPRODUCT($S$22:$S$125,AP22:AP125))</f>
        <v>0</v>
      </c>
      <c r="AQ149" s="252">
        <f t="shared" si="51"/>
        <v>0</v>
      </c>
      <c r="AR149" s="252">
        <f t="shared" si="51"/>
        <v>0</v>
      </c>
      <c r="AS149" s="252">
        <f t="shared" si="51"/>
        <v>0</v>
      </c>
      <c r="AT149" s="252">
        <f t="shared" si="51"/>
        <v>0</v>
      </c>
      <c r="AU149" s="252">
        <f t="shared" si="51"/>
        <v>0</v>
      </c>
      <c r="AV149" s="252">
        <f t="shared" si="51"/>
        <v>0</v>
      </c>
      <c r="AW149" s="252">
        <f t="shared" si="51"/>
        <v>0</v>
      </c>
      <c r="AX149" s="252">
        <f t="shared" si="51"/>
        <v>0</v>
      </c>
      <c r="AY149" s="252">
        <f t="shared" si="51"/>
        <v>0</v>
      </c>
      <c r="AZ149" s="252">
        <f t="shared" si="51"/>
        <v>0</v>
      </c>
      <c r="BA149" s="296"/>
    </row>
    <row r="150" spans="1:54" ht="15">
      <c r="B150" s="314" t="s">
        <v>819</v>
      </c>
      <c r="C150" s="315"/>
      <c r="D150" s="316"/>
      <c r="E150" s="316"/>
      <c r="F150" s="316"/>
      <c r="G150" s="316"/>
      <c r="H150" s="316"/>
      <c r="I150" s="316"/>
      <c r="J150" s="316"/>
      <c r="K150" s="316"/>
      <c r="L150" s="316"/>
      <c r="M150" s="316"/>
      <c r="N150" s="316"/>
      <c r="O150" s="316"/>
      <c r="P150" s="316"/>
      <c r="Q150" s="316"/>
      <c r="R150" s="316"/>
      <c r="S150" s="316"/>
      <c r="T150" s="316"/>
      <c r="U150" s="316"/>
      <c r="V150" s="317"/>
      <c r="W150" s="318"/>
      <c r="X150" s="319"/>
      <c r="Y150" s="317"/>
      <c r="Z150" s="320"/>
      <c r="AA150" s="321"/>
      <c r="AB150" s="321"/>
      <c r="AC150" s="317"/>
      <c r="AD150" s="317"/>
      <c r="AE150" s="321"/>
      <c r="AF150" s="321"/>
      <c r="AG150" s="321"/>
      <c r="AH150" s="321"/>
      <c r="AI150" s="321"/>
      <c r="AJ150" s="321"/>
      <c r="AK150" s="321"/>
      <c r="AL150" s="321"/>
      <c r="AM150" s="286">
        <f>SUMPRODUCT($T$22:$T$125,AM22:AM125)</f>
        <v>0</v>
      </c>
      <c r="AN150" s="286">
        <f>SUMPRODUCT($T$22:$T$125,AN22:AN125)</f>
        <v>0</v>
      </c>
      <c r="AO150" s="286">
        <f>IF(AO21="kW",SUMPRODUCT($U$22:$U$125,$AL$22:$AL$125,AO22:AO125),SUMPRODUCT($T$22:$T$125,AO22:AO125))</f>
        <v>0</v>
      </c>
      <c r="AP150" s="286">
        <f t="shared" ref="AP150:AZ150" si="52">IF(AP21="kW",SUMPRODUCT($U$22:$U$125,$AL$22:$AL$125,AP22:AP125),SUMPRODUCT($T$22:$T$125,AP22:AP125))</f>
        <v>0</v>
      </c>
      <c r="AQ150" s="286">
        <f t="shared" si="52"/>
        <v>0</v>
      </c>
      <c r="AR150" s="286">
        <f t="shared" si="52"/>
        <v>0</v>
      </c>
      <c r="AS150" s="286">
        <f t="shared" si="52"/>
        <v>0</v>
      </c>
      <c r="AT150" s="286">
        <f t="shared" si="52"/>
        <v>0</v>
      </c>
      <c r="AU150" s="286">
        <f t="shared" si="52"/>
        <v>0</v>
      </c>
      <c r="AV150" s="286">
        <f t="shared" si="52"/>
        <v>0</v>
      </c>
      <c r="AW150" s="286">
        <f t="shared" si="52"/>
        <v>0</v>
      </c>
      <c r="AX150" s="286">
        <f t="shared" si="52"/>
        <v>0</v>
      </c>
      <c r="AY150" s="286">
        <f t="shared" si="52"/>
        <v>0</v>
      </c>
      <c r="AZ150" s="286">
        <f t="shared" si="52"/>
        <v>0</v>
      </c>
      <c r="BA150" s="702"/>
      <c r="BB150" s="322"/>
    </row>
    <row r="151" spans="1:54" ht="15">
      <c r="B151" s="648"/>
      <c r="C151" s="312"/>
      <c r="D151" s="649"/>
      <c r="E151" s="649"/>
      <c r="F151" s="649"/>
      <c r="G151" s="649"/>
      <c r="H151" s="649"/>
      <c r="I151" s="649"/>
      <c r="J151" s="649"/>
      <c r="K151" s="649"/>
      <c r="L151" s="649"/>
      <c r="M151" s="649"/>
      <c r="N151" s="649"/>
      <c r="O151" s="649"/>
      <c r="P151" s="649"/>
      <c r="Q151" s="649"/>
      <c r="R151" s="649"/>
      <c r="S151" s="649"/>
      <c r="T151" s="649"/>
      <c r="U151" s="649"/>
      <c r="V151" s="650"/>
      <c r="W151" s="651"/>
      <c r="X151" s="652"/>
      <c r="Y151" s="650"/>
      <c r="Z151" s="265"/>
      <c r="AC151" s="650"/>
      <c r="AD151" s="650"/>
      <c r="AM151" s="252"/>
      <c r="AN151" s="252"/>
      <c r="AO151" s="252"/>
      <c r="AP151" s="252"/>
      <c r="AQ151" s="252"/>
      <c r="AR151" s="252"/>
      <c r="AS151" s="252"/>
      <c r="AT151" s="252"/>
      <c r="AU151" s="252"/>
      <c r="AV151" s="252"/>
      <c r="AW151" s="252"/>
      <c r="AX151" s="252"/>
      <c r="AY151" s="252"/>
      <c r="AZ151" s="252"/>
      <c r="BB151" s="322"/>
    </row>
    <row r="152" spans="1:54" ht="15">
      <c r="B152" s="648"/>
      <c r="C152" s="312"/>
      <c r="D152" s="649"/>
      <c r="E152" s="649"/>
      <c r="F152" s="649"/>
      <c r="G152" s="649"/>
      <c r="H152" s="649"/>
      <c r="I152" s="649"/>
      <c r="J152" s="649"/>
      <c r="K152" s="649"/>
      <c r="L152" s="649"/>
      <c r="M152" s="649"/>
      <c r="N152" s="649"/>
      <c r="O152" s="649"/>
      <c r="P152" s="649"/>
      <c r="Q152" s="649"/>
      <c r="R152" s="649"/>
      <c r="S152" s="649"/>
      <c r="T152" s="649"/>
      <c r="U152" s="649"/>
      <c r="V152" s="650"/>
      <c r="W152" s="651"/>
      <c r="X152" s="652"/>
      <c r="Y152" s="650"/>
      <c r="Z152" s="265"/>
      <c r="AC152" s="650"/>
      <c r="AD152" s="650"/>
      <c r="AM152" s="252"/>
      <c r="AN152" s="252"/>
      <c r="AO152" s="252"/>
      <c r="AP152" s="252"/>
      <c r="AQ152" s="252"/>
      <c r="AR152" s="252"/>
      <c r="AS152" s="252"/>
      <c r="AT152" s="252"/>
      <c r="AU152" s="252"/>
      <c r="AV152" s="252"/>
      <c r="AW152" s="252"/>
      <c r="AX152" s="252"/>
      <c r="AY152" s="252"/>
      <c r="AZ152" s="252"/>
      <c r="BB152" s="322"/>
    </row>
    <row r="153" spans="1:54" ht="15">
      <c r="B153" s="648"/>
      <c r="C153" s="312"/>
      <c r="D153" s="649"/>
      <c r="E153" s="649"/>
      <c r="F153" s="649"/>
      <c r="G153" s="649"/>
      <c r="H153" s="649"/>
      <c r="I153" s="649"/>
      <c r="J153" s="649"/>
      <c r="K153" s="649"/>
      <c r="L153" s="649"/>
      <c r="M153" s="649"/>
      <c r="N153" s="649"/>
      <c r="O153" s="649"/>
      <c r="P153" s="649"/>
      <c r="Q153" s="649"/>
      <c r="R153" s="649"/>
      <c r="S153" s="649"/>
      <c r="T153" s="649"/>
      <c r="U153" s="649"/>
      <c r="V153" s="650"/>
      <c r="W153" s="651"/>
      <c r="X153" s="652"/>
      <c r="Y153" s="650"/>
      <c r="Z153" s="265"/>
      <c r="AC153" s="650"/>
      <c r="AD153" s="650"/>
      <c r="AM153" s="252"/>
      <c r="AN153" s="252"/>
      <c r="AO153" s="252"/>
      <c r="AP153" s="252"/>
      <c r="AQ153" s="252"/>
      <c r="AR153" s="252"/>
      <c r="AS153" s="252"/>
      <c r="AT153" s="252"/>
      <c r="AU153" s="252"/>
      <c r="AV153" s="252"/>
      <c r="AW153" s="252"/>
      <c r="AX153" s="252"/>
      <c r="AY153" s="252"/>
      <c r="AZ153" s="252"/>
      <c r="BB153" s="322"/>
    </row>
    <row r="154" spans="1:54" ht="21.75" customHeight="1">
      <c r="B154" s="323" t="s">
        <v>586</v>
      </c>
      <c r="C154" s="324"/>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6"/>
      <c r="AA154" s="327"/>
      <c r="AB154" s="325"/>
      <c r="AC154" s="325"/>
      <c r="AD154" s="325"/>
      <c r="AE154" s="325"/>
      <c r="AF154" s="325"/>
      <c r="AG154" s="325"/>
      <c r="AH154" s="325"/>
      <c r="AI154" s="325"/>
      <c r="AJ154" s="325"/>
      <c r="AK154" s="325"/>
      <c r="AL154" s="325"/>
      <c r="AM154" s="328"/>
      <c r="AN154" s="328"/>
      <c r="AO154" s="328"/>
      <c r="AP154" s="328"/>
      <c r="AQ154" s="328"/>
      <c r="AR154" s="328"/>
      <c r="AS154" s="328"/>
      <c r="AT154" s="328"/>
      <c r="AU154" s="328"/>
      <c r="AV154" s="328"/>
      <c r="AW154" s="328"/>
      <c r="AX154" s="328"/>
      <c r="AY154" s="328"/>
      <c r="AZ154" s="328"/>
      <c r="BA154" s="328"/>
      <c r="BB154" s="322"/>
    </row>
    <row r="156" spans="1:54" ht="15.75">
      <c r="B156" s="242" t="s">
        <v>241</v>
      </c>
      <c r="C156" s="243"/>
      <c r="D156" s="512" t="s">
        <v>522</v>
      </c>
      <c r="F156" s="512"/>
      <c r="V156" s="243"/>
      <c r="AM156" s="232"/>
      <c r="AN156" s="230"/>
      <c r="AO156" s="230"/>
      <c r="AP156" s="230"/>
      <c r="AQ156" s="230"/>
      <c r="AR156" s="230"/>
      <c r="AS156" s="230"/>
      <c r="AT156" s="230"/>
      <c r="AU156" s="230"/>
      <c r="AV156" s="230"/>
      <c r="AW156" s="230"/>
      <c r="AX156" s="230"/>
      <c r="AY156" s="230"/>
      <c r="AZ156" s="230"/>
      <c r="BA156" s="230"/>
    </row>
    <row r="157" spans="1:54" ht="34.5" customHeight="1">
      <c r="B157" s="941" t="s">
        <v>211</v>
      </c>
      <c r="C157" s="943" t="s">
        <v>33</v>
      </c>
      <c r="D157" s="245" t="s">
        <v>420</v>
      </c>
      <c r="E157" s="952" t="s">
        <v>209</v>
      </c>
      <c r="F157" s="953"/>
      <c r="G157" s="953"/>
      <c r="H157" s="953"/>
      <c r="I157" s="953"/>
      <c r="J157" s="953"/>
      <c r="K157" s="953"/>
      <c r="L157" s="953"/>
      <c r="M157" s="953"/>
      <c r="N157" s="953"/>
      <c r="O157" s="953"/>
      <c r="P157" s="953"/>
      <c r="Q157" s="953"/>
      <c r="R157" s="953"/>
      <c r="S157" s="953"/>
      <c r="T157" s="954"/>
      <c r="U157" s="950" t="s">
        <v>213</v>
      </c>
      <c r="V157" s="245" t="s">
        <v>421</v>
      </c>
      <c r="W157" s="947" t="s">
        <v>212</v>
      </c>
      <c r="X157" s="948"/>
      <c r="Y157" s="948"/>
      <c r="Z157" s="948"/>
      <c r="AA157" s="948"/>
      <c r="AB157" s="948"/>
      <c r="AC157" s="948"/>
      <c r="AD157" s="948"/>
      <c r="AE157" s="948"/>
      <c r="AF157" s="948"/>
      <c r="AG157" s="948"/>
      <c r="AH157" s="948"/>
      <c r="AI157" s="948"/>
      <c r="AJ157" s="948"/>
      <c r="AK157" s="948"/>
      <c r="AL157" s="955"/>
      <c r="AM157" s="947" t="s">
        <v>242</v>
      </c>
      <c r="AN157" s="948"/>
      <c r="AO157" s="948"/>
      <c r="AP157" s="948"/>
      <c r="AQ157" s="948"/>
      <c r="AR157" s="948"/>
      <c r="AS157" s="948"/>
      <c r="AT157" s="948"/>
      <c r="AU157" s="948"/>
      <c r="AV157" s="948"/>
      <c r="AW157" s="948"/>
      <c r="AX157" s="948"/>
      <c r="AY157" s="948"/>
      <c r="AZ157" s="948"/>
      <c r="BA157" s="949"/>
    </row>
    <row r="158" spans="1:54" ht="60.75" customHeight="1">
      <c r="B158" s="942"/>
      <c r="C158" s="944"/>
      <c r="D158" s="246">
        <v>2012</v>
      </c>
      <c r="E158" s="246">
        <v>2013</v>
      </c>
      <c r="F158" s="246">
        <v>2014</v>
      </c>
      <c r="G158" s="246">
        <v>2015</v>
      </c>
      <c r="H158" s="246">
        <v>2016</v>
      </c>
      <c r="I158" s="246">
        <v>2017</v>
      </c>
      <c r="J158" s="246">
        <v>2018</v>
      </c>
      <c r="K158" s="246">
        <v>2019</v>
      </c>
      <c r="L158" s="246">
        <v>2020</v>
      </c>
      <c r="M158" s="246">
        <v>2021</v>
      </c>
      <c r="N158" s="246">
        <v>2022</v>
      </c>
      <c r="O158" s="246">
        <v>2023</v>
      </c>
      <c r="P158" s="246">
        <v>2024</v>
      </c>
      <c r="Q158" s="246">
        <v>2025</v>
      </c>
      <c r="R158" s="246">
        <v>2026</v>
      </c>
      <c r="S158" s="246">
        <v>2027</v>
      </c>
      <c r="T158" s="246">
        <v>2028</v>
      </c>
      <c r="U158" s="951"/>
      <c r="V158" s="246">
        <v>2012</v>
      </c>
      <c r="W158" s="246">
        <v>2013</v>
      </c>
      <c r="X158" s="246">
        <v>2014</v>
      </c>
      <c r="Y158" s="246">
        <v>2015</v>
      </c>
      <c r="Z158" s="246">
        <v>2016</v>
      </c>
      <c r="AA158" s="246">
        <v>2017</v>
      </c>
      <c r="AB158" s="246">
        <v>2018</v>
      </c>
      <c r="AC158" s="246">
        <v>2019</v>
      </c>
      <c r="AD158" s="246">
        <v>2020</v>
      </c>
      <c r="AE158" s="246">
        <v>2021</v>
      </c>
      <c r="AF158" s="246">
        <v>2022</v>
      </c>
      <c r="AG158" s="246">
        <v>2023</v>
      </c>
      <c r="AH158" s="246">
        <v>2024</v>
      </c>
      <c r="AI158" s="246">
        <v>2025</v>
      </c>
      <c r="AJ158" s="246">
        <v>2026</v>
      </c>
      <c r="AK158" s="246">
        <v>2027</v>
      </c>
      <c r="AL158" s="246">
        <v>2028</v>
      </c>
      <c r="AM158" s="246" t="str">
        <f>'1.  LRAMVA Summary'!D53</f>
        <v>Residential</v>
      </c>
      <c r="AN158" s="246" t="str">
        <f>'1.  LRAMVA Summary'!E53</f>
        <v>GS&lt;50 kW</v>
      </c>
      <c r="AO158" s="246" t="str">
        <f>'1.  LRAMVA Summary'!F53</f>
        <v>GS&gt;50 kW</v>
      </c>
      <c r="AP158" s="246" t="str">
        <f>'1.  LRAMVA Summary'!G53</f>
        <v>Unmetered Scattered Load</v>
      </c>
      <c r="AQ158" s="246" t="str">
        <f>'1.  LRAMVA Summary'!H53</f>
        <v>Streetlighting</v>
      </c>
      <c r="AR158" s="246" t="str">
        <f>'1.  LRAMVA Summary'!I53</f>
        <v/>
      </c>
      <c r="AS158" s="246" t="str">
        <f>'1.  LRAMVA Summary'!J53</f>
        <v/>
      </c>
      <c r="AT158" s="246" t="str">
        <f>'1.  LRAMVA Summary'!K53</f>
        <v/>
      </c>
      <c r="AU158" s="246" t="str">
        <f>'1.  LRAMVA Summary'!L53</f>
        <v/>
      </c>
      <c r="AV158" s="246" t="str">
        <f>'1.  LRAMVA Summary'!M53</f>
        <v/>
      </c>
      <c r="AW158" s="246" t="str">
        <f>'1.  LRAMVA Summary'!N53</f>
        <v/>
      </c>
      <c r="AX158" s="246" t="str">
        <f>'1.  LRAMVA Summary'!O53</f>
        <v/>
      </c>
      <c r="AY158" s="246" t="str">
        <f>'1.  LRAMVA Summary'!P53</f>
        <v/>
      </c>
      <c r="AZ158" s="246" t="str">
        <f>'1.  LRAMVA Summary'!Q53</f>
        <v/>
      </c>
      <c r="BA158" s="248" t="str">
        <f>'1.  LRAMVA Summary'!R53</f>
        <v>Total</v>
      </c>
    </row>
    <row r="159" spans="1:54" ht="15.75" customHeight="1">
      <c r="A159" s="450"/>
      <c r="B159" s="249" t="s">
        <v>0</v>
      </c>
      <c r="C159" s="250"/>
      <c r="D159" s="250"/>
      <c r="E159" s="250"/>
      <c r="F159" s="250"/>
      <c r="G159" s="250"/>
      <c r="H159" s="250"/>
      <c r="I159" s="250"/>
      <c r="J159" s="250"/>
      <c r="K159" s="250"/>
      <c r="L159" s="250"/>
      <c r="M159" s="250"/>
      <c r="N159" s="250"/>
      <c r="O159" s="250"/>
      <c r="P159" s="250"/>
      <c r="Q159" s="250"/>
      <c r="R159" s="250"/>
      <c r="S159" s="250"/>
      <c r="T159" s="250"/>
      <c r="U159" s="251"/>
      <c r="V159" s="250"/>
      <c r="W159" s="250"/>
      <c r="X159" s="250"/>
      <c r="Y159" s="250"/>
      <c r="Z159" s="250"/>
      <c r="AA159" s="250"/>
      <c r="AB159" s="250"/>
      <c r="AC159" s="250"/>
      <c r="AD159" s="250"/>
      <c r="AE159" s="250"/>
      <c r="AF159" s="250"/>
      <c r="AG159" s="250"/>
      <c r="AH159" s="250"/>
      <c r="AI159" s="250"/>
      <c r="AJ159" s="250"/>
      <c r="AK159" s="250"/>
      <c r="AL159" s="250"/>
      <c r="AM159" s="252" t="str">
        <f>'1.  LRAMVA Summary'!D54</f>
        <v>kWh</v>
      </c>
      <c r="AN159" s="252" t="str">
        <f>'1.  LRAMVA Summary'!E54</f>
        <v>kWh</v>
      </c>
      <c r="AO159" s="252" t="str">
        <f>'1.  LRAMVA Summary'!F54</f>
        <v>kW</v>
      </c>
      <c r="AP159" s="252" t="str">
        <f>'1.  LRAMVA Summary'!G54</f>
        <v>kWh</v>
      </c>
      <c r="AQ159" s="252" t="str">
        <f>'1.  LRAMVA Summary'!H54</f>
        <v>kW</v>
      </c>
      <c r="AR159" s="252">
        <f>'1.  LRAMVA Summary'!I54</f>
        <v>0</v>
      </c>
      <c r="AS159" s="252">
        <f>'1.  LRAMVA Summary'!J54</f>
        <v>0</v>
      </c>
      <c r="AT159" s="252">
        <f>'1.  LRAMVA Summary'!K54</f>
        <v>0</v>
      </c>
      <c r="AU159" s="252">
        <f>'1.  LRAMVA Summary'!L54</f>
        <v>0</v>
      </c>
      <c r="AV159" s="252">
        <f>'1.  LRAMVA Summary'!M54</f>
        <v>0</v>
      </c>
      <c r="AW159" s="252">
        <f>'1.  LRAMVA Summary'!N54</f>
        <v>0</v>
      </c>
      <c r="AX159" s="252">
        <f>'1.  LRAMVA Summary'!O54</f>
        <v>0</v>
      </c>
      <c r="AY159" s="252">
        <f>'1.  LRAMVA Summary'!P54</f>
        <v>0</v>
      </c>
      <c r="AZ159" s="252">
        <f>'1.  LRAMVA Summary'!Q54</f>
        <v>0</v>
      </c>
      <c r="BA159" s="329"/>
    </row>
    <row r="160" spans="1:54" ht="15" hidden="1" outlineLevel="1">
      <c r="A160" s="449">
        <v>1</v>
      </c>
      <c r="B160" s="255" t="s">
        <v>1</v>
      </c>
      <c r="C160" s="252" t="s">
        <v>25</v>
      </c>
      <c r="D160" s="256"/>
      <c r="E160" s="256"/>
      <c r="F160" s="256"/>
      <c r="G160" s="256"/>
      <c r="H160" s="256"/>
      <c r="I160" s="256"/>
      <c r="J160" s="256"/>
      <c r="K160" s="256"/>
      <c r="L160" s="256"/>
      <c r="M160" s="256"/>
      <c r="N160" s="256"/>
      <c r="O160" s="256"/>
      <c r="P160" s="256"/>
      <c r="Q160" s="256"/>
      <c r="R160" s="256"/>
      <c r="S160" s="256"/>
      <c r="T160" s="256"/>
      <c r="U160" s="252"/>
      <c r="V160" s="256"/>
      <c r="W160" s="256"/>
      <c r="X160" s="256"/>
      <c r="Y160" s="256"/>
      <c r="Z160" s="256"/>
      <c r="AA160" s="256"/>
      <c r="AB160" s="256"/>
      <c r="AC160" s="256"/>
      <c r="AD160" s="256"/>
      <c r="AE160" s="256"/>
      <c r="AF160" s="256"/>
      <c r="AG160" s="256"/>
      <c r="AH160" s="256"/>
      <c r="AI160" s="256"/>
      <c r="AJ160" s="256"/>
      <c r="AK160" s="256"/>
      <c r="AL160" s="256"/>
      <c r="AM160" s="362"/>
      <c r="AN160" s="362"/>
      <c r="AO160" s="362"/>
      <c r="AP160" s="362"/>
      <c r="AQ160" s="362"/>
      <c r="AR160" s="362"/>
      <c r="AS160" s="362"/>
      <c r="AT160" s="362"/>
      <c r="AU160" s="362"/>
      <c r="AV160" s="362"/>
      <c r="AW160" s="362"/>
      <c r="AX160" s="362"/>
      <c r="AY160" s="362"/>
      <c r="AZ160" s="362"/>
      <c r="BA160" s="257">
        <f>SUM(AM160:AZ160)</f>
        <v>0</v>
      </c>
    </row>
    <row r="161" spans="1:53" ht="15" hidden="1" outlineLevel="1">
      <c r="B161" s="255" t="s">
        <v>243</v>
      </c>
      <c r="C161" s="252" t="s">
        <v>163</v>
      </c>
      <c r="D161" s="256"/>
      <c r="E161" s="256"/>
      <c r="F161" s="256"/>
      <c r="G161" s="256"/>
      <c r="H161" s="256"/>
      <c r="I161" s="256"/>
      <c r="J161" s="256"/>
      <c r="K161" s="256"/>
      <c r="L161" s="256"/>
      <c r="M161" s="256"/>
      <c r="N161" s="256"/>
      <c r="O161" s="256"/>
      <c r="P161" s="256"/>
      <c r="Q161" s="256"/>
      <c r="R161" s="256"/>
      <c r="S161" s="256"/>
      <c r="T161" s="256"/>
      <c r="U161" s="415"/>
      <c r="V161" s="256"/>
      <c r="W161" s="256"/>
      <c r="X161" s="256"/>
      <c r="Y161" s="256"/>
      <c r="Z161" s="256"/>
      <c r="AA161" s="256"/>
      <c r="AB161" s="256"/>
      <c r="AC161" s="256"/>
      <c r="AD161" s="256"/>
      <c r="AE161" s="256"/>
      <c r="AF161" s="256"/>
      <c r="AG161" s="256"/>
      <c r="AH161" s="256"/>
      <c r="AI161" s="256"/>
      <c r="AJ161" s="256"/>
      <c r="AK161" s="256"/>
      <c r="AL161" s="256"/>
      <c r="AM161" s="363">
        <f>AM160</f>
        <v>0</v>
      </c>
      <c r="AN161" s="363">
        <f>AN160</f>
        <v>0</v>
      </c>
      <c r="AO161" s="363">
        <f t="shared" ref="AO161:AZ161" si="53">AO160</f>
        <v>0</v>
      </c>
      <c r="AP161" s="363">
        <f t="shared" si="53"/>
        <v>0</v>
      </c>
      <c r="AQ161" s="363">
        <f t="shared" si="53"/>
        <v>0</v>
      </c>
      <c r="AR161" s="363">
        <f t="shared" si="53"/>
        <v>0</v>
      </c>
      <c r="AS161" s="363">
        <f t="shared" si="53"/>
        <v>0</v>
      </c>
      <c r="AT161" s="363">
        <f t="shared" si="53"/>
        <v>0</v>
      </c>
      <c r="AU161" s="363">
        <f t="shared" si="53"/>
        <v>0</v>
      </c>
      <c r="AV161" s="363">
        <f t="shared" si="53"/>
        <v>0</v>
      </c>
      <c r="AW161" s="363">
        <f t="shared" si="53"/>
        <v>0</v>
      </c>
      <c r="AX161" s="363">
        <f t="shared" si="53"/>
        <v>0</v>
      </c>
      <c r="AY161" s="363">
        <f t="shared" si="53"/>
        <v>0</v>
      </c>
      <c r="AZ161" s="363">
        <f t="shared" si="53"/>
        <v>0</v>
      </c>
      <c r="BA161" s="445"/>
    </row>
    <row r="162" spans="1:53" ht="15.75" hidden="1" outlineLevel="1">
      <c r="A162" s="451"/>
      <c r="B162" s="259"/>
      <c r="C162" s="260"/>
      <c r="D162" s="260"/>
      <c r="E162" s="260"/>
      <c r="F162" s="260"/>
      <c r="G162" s="260"/>
      <c r="H162" s="260"/>
      <c r="I162" s="260"/>
      <c r="J162" s="260"/>
      <c r="K162" s="260"/>
      <c r="L162" s="260"/>
      <c r="M162" s="260"/>
      <c r="N162" s="260"/>
      <c r="O162" s="260"/>
      <c r="P162" s="260"/>
      <c r="Q162" s="260"/>
      <c r="R162" s="260"/>
      <c r="S162" s="260"/>
      <c r="T162" s="260"/>
      <c r="U162" s="264"/>
      <c r="V162" s="260"/>
      <c r="W162" s="260"/>
      <c r="X162" s="260"/>
      <c r="Y162" s="260"/>
      <c r="Z162" s="260"/>
      <c r="AA162" s="260"/>
      <c r="AB162" s="260"/>
      <c r="AC162" s="260"/>
      <c r="AD162" s="260"/>
      <c r="AE162" s="260"/>
      <c r="AF162" s="260"/>
      <c r="AG162" s="260"/>
      <c r="AH162" s="260"/>
      <c r="AI162" s="260"/>
      <c r="AJ162" s="260"/>
      <c r="AK162" s="260"/>
      <c r="AL162" s="260"/>
      <c r="AM162" s="364"/>
      <c r="AN162" s="365"/>
      <c r="AO162" s="365"/>
      <c r="AP162" s="365"/>
      <c r="AQ162" s="365"/>
      <c r="AR162" s="365"/>
      <c r="AS162" s="365"/>
      <c r="AT162" s="365"/>
      <c r="AU162" s="365"/>
      <c r="AV162" s="365"/>
      <c r="AW162" s="365"/>
      <c r="AX162" s="365"/>
      <c r="AY162" s="365"/>
      <c r="AZ162" s="365"/>
      <c r="BA162" s="263"/>
    </row>
    <row r="163" spans="1:53" ht="15" hidden="1" outlineLevel="1">
      <c r="A163" s="449">
        <v>2</v>
      </c>
      <c r="B163" s="255" t="s">
        <v>2</v>
      </c>
      <c r="C163" s="252" t="s">
        <v>25</v>
      </c>
      <c r="D163" s="256"/>
      <c r="E163" s="256"/>
      <c r="F163" s="256"/>
      <c r="G163" s="256"/>
      <c r="H163" s="256"/>
      <c r="I163" s="256"/>
      <c r="J163" s="256"/>
      <c r="K163" s="256"/>
      <c r="L163" s="256"/>
      <c r="M163" s="256"/>
      <c r="N163" s="256"/>
      <c r="O163" s="256"/>
      <c r="P163" s="256"/>
      <c r="Q163" s="256"/>
      <c r="R163" s="256"/>
      <c r="S163" s="256"/>
      <c r="T163" s="256"/>
      <c r="U163" s="252"/>
      <c r="V163" s="256"/>
      <c r="W163" s="256"/>
      <c r="X163" s="256"/>
      <c r="Y163" s="256"/>
      <c r="Z163" s="256"/>
      <c r="AA163" s="256"/>
      <c r="AB163" s="256"/>
      <c r="AC163" s="256"/>
      <c r="AD163" s="256"/>
      <c r="AE163" s="256"/>
      <c r="AF163" s="256"/>
      <c r="AG163" s="256"/>
      <c r="AH163" s="256"/>
      <c r="AI163" s="256"/>
      <c r="AJ163" s="256"/>
      <c r="AK163" s="256"/>
      <c r="AL163" s="256"/>
      <c r="AM163" s="362"/>
      <c r="AN163" s="362"/>
      <c r="AO163" s="362"/>
      <c r="AP163" s="362"/>
      <c r="AQ163" s="362"/>
      <c r="AR163" s="362"/>
      <c r="AS163" s="362"/>
      <c r="AT163" s="362"/>
      <c r="AU163" s="362"/>
      <c r="AV163" s="362"/>
      <c r="AW163" s="362"/>
      <c r="AX163" s="362"/>
      <c r="AY163" s="362"/>
      <c r="AZ163" s="362"/>
      <c r="BA163" s="257">
        <f>SUM(AM163:AZ163)</f>
        <v>0</v>
      </c>
    </row>
    <row r="164" spans="1:53" ht="15" hidden="1" outlineLevel="1">
      <c r="B164" s="255" t="s">
        <v>243</v>
      </c>
      <c r="C164" s="252" t="s">
        <v>163</v>
      </c>
      <c r="D164" s="256"/>
      <c r="E164" s="256"/>
      <c r="F164" s="256"/>
      <c r="G164" s="256"/>
      <c r="H164" s="256"/>
      <c r="I164" s="256"/>
      <c r="J164" s="256"/>
      <c r="K164" s="256"/>
      <c r="L164" s="256"/>
      <c r="M164" s="256"/>
      <c r="N164" s="256"/>
      <c r="O164" s="256"/>
      <c r="P164" s="256"/>
      <c r="Q164" s="256"/>
      <c r="R164" s="256"/>
      <c r="S164" s="256"/>
      <c r="T164" s="256"/>
      <c r="U164" s="415"/>
      <c r="V164" s="256"/>
      <c r="W164" s="256"/>
      <c r="X164" s="256"/>
      <c r="Y164" s="256"/>
      <c r="Z164" s="256"/>
      <c r="AA164" s="256"/>
      <c r="AB164" s="256"/>
      <c r="AC164" s="256"/>
      <c r="AD164" s="256"/>
      <c r="AE164" s="256"/>
      <c r="AF164" s="256"/>
      <c r="AG164" s="256"/>
      <c r="AH164" s="256"/>
      <c r="AI164" s="256"/>
      <c r="AJ164" s="256"/>
      <c r="AK164" s="256"/>
      <c r="AL164" s="256"/>
      <c r="AM164" s="363">
        <f>AM163</f>
        <v>0</v>
      </c>
      <c r="AN164" s="363">
        <f>AN163</f>
        <v>0</v>
      </c>
      <c r="AO164" s="363">
        <f t="shared" ref="AO164:AZ164" si="54">AO163</f>
        <v>0</v>
      </c>
      <c r="AP164" s="363">
        <f t="shared" si="54"/>
        <v>0</v>
      </c>
      <c r="AQ164" s="363">
        <f t="shared" si="54"/>
        <v>0</v>
      </c>
      <c r="AR164" s="363">
        <f t="shared" si="54"/>
        <v>0</v>
      </c>
      <c r="AS164" s="363">
        <f t="shared" si="54"/>
        <v>0</v>
      </c>
      <c r="AT164" s="363">
        <f t="shared" si="54"/>
        <v>0</v>
      </c>
      <c r="AU164" s="363">
        <f t="shared" si="54"/>
        <v>0</v>
      </c>
      <c r="AV164" s="363">
        <f t="shared" si="54"/>
        <v>0</v>
      </c>
      <c r="AW164" s="363">
        <f t="shared" si="54"/>
        <v>0</v>
      </c>
      <c r="AX164" s="363">
        <f t="shared" si="54"/>
        <v>0</v>
      </c>
      <c r="AY164" s="363">
        <f t="shared" si="54"/>
        <v>0</v>
      </c>
      <c r="AZ164" s="363">
        <f t="shared" si="54"/>
        <v>0</v>
      </c>
      <c r="BA164" s="445"/>
    </row>
    <row r="165" spans="1:53" ht="15.75" hidden="1" outlineLevel="1">
      <c r="A165" s="451"/>
      <c r="B165" s="259"/>
      <c r="C165" s="260"/>
      <c r="D165" s="265"/>
      <c r="E165" s="265"/>
      <c r="F165" s="265"/>
      <c r="G165" s="265"/>
      <c r="H165" s="265"/>
      <c r="I165" s="265"/>
      <c r="J165" s="265"/>
      <c r="K165" s="265"/>
      <c r="L165" s="265"/>
      <c r="M165" s="265"/>
      <c r="N165" s="265"/>
      <c r="O165" s="265"/>
      <c r="P165" s="265"/>
      <c r="Q165" s="265"/>
      <c r="R165" s="265"/>
      <c r="S165" s="265"/>
      <c r="T165" s="265"/>
      <c r="U165" s="264"/>
      <c r="V165" s="265"/>
      <c r="W165" s="265"/>
      <c r="X165" s="265"/>
      <c r="Y165" s="265"/>
      <c r="Z165" s="265"/>
      <c r="AA165" s="265"/>
      <c r="AB165" s="265"/>
      <c r="AC165" s="265"/>
      <c r="AD165" s="265"/>
      <c r="AE165" s="265"/>
      <c r="AF165" s="265"/>
      <c r="AG165" s="265"/>
      <c r="AH165" s="265"/>
      <c r="AI165" s="265"/>
      <c r="AJ165" s="265"/>
      <c r="AK165" s="265"/>
      <c r="AL165" s="265"/>
      <c r="AM165" s="364"/>
      <c r="AN165" s="365"/>
      <c r="AO165" s="365"/>
      <c r="AP165" s="365"/>
      <c r="AQ165" s="365"/>
      <c r="AR165" s="365"/>
      <c r="AS165" s="365"/>
      <c r="AT165" s="365"/>
      <c r="AU165" s="365"/>
      <c r="AV165" s="365"/>
      <c r="AW165" s="365"/>
      <c r="AX165" s="365"/>
      <c r="AY165" s="365"/>
      <c r="AZ165" s="365"/>
      <c r="BA165" s="263"/>
    </row>
    <row r="166" spans="1:53" ht="15" hidden="1" outlineLevel="1">
      <c r="A166" s="449">
        <v>3</v>
      </c>
      <c r="B166" s="255" t="s">
        <v>3</v>
      </c>
      <c r="C166" s="252" t="s">
        <v>25</v>
      </c>
      <c r="D166" s="256"/>
      <c r="E166" s="256"/>
      <c r="F166" s="256"/>
      <c r="G166" s="256"/>
      <c r="H166" s="256"/>
      <c r="I166" s="256"/>
      <c r="J166" s="256"/>
      <c r="K166" s="256"/>
      <c r="L166" s="256"/>
      <c r="M166" s="256"/>
      <c r="N166" s="256"/>
      <c r="O166" s="256"/>
      <c r="P166" s="256"/>
      <c r="Q166" s="256"/>
      <c r="R166" s="256"/>
      <c r="S166" s="256"/>
      <c r="T166" s="256"/>
      <c r="U166" s="252"/>
      <c r="V166" s="256"/>
      <c r="W166" s="256"/>
      <c r="X166" s="256"/>
      <c r="Y166" s="256"/>
      <c r="Z166" s="256"/>
      <c r="AA166" s="256"/>
      <c r="AB166" s="256"/>
      <c r="AC166" s="256"/>
      <c r="AD166" s="256"/>
      <c r="AE166" s="256"/>
      <c r="AF166" s="256"/>
      <c r="AG166" s="256"/>
      <c r="AH166" s="256"/>
      <c r="AI166" s="256"/>
      <c r="AJ166" s="256"/>
      <c r="AK166" s="256"/>
      <c r="AL166" s="256"/>
      <c r="AM166" s="362"/>
      <c r="AN166" s="362"/>
      <c r="AO166" s="362"/>
      <c r="AP166" s="362"/>
      <c r="AQ166" s="362"/>
      <c r="AR166" s="362"/>
      <c r="AS166" s="362"/>
      <c r="AT166" s="362"/>
      <c r="AU166" s="362"/>
      <c r="AV166" s="362"/>
      <c r="AW166" s="362"/>
      <c r="AX166" s="362"/>
      <c r="AY166" s="362"/>
      <c r="AZ166" s="362"/>
      <c r="BA166" s="257">
        <f>SUM(AM166:AZ166)</f>
        <v>0</v>
      </c>
    </row>
    <row r="167" spans="1:53" ht="15" hidden="1" outlineLevel="1">
      <c r="B167" s="255" t="s">
        <v>243</v>
      </c>
      <c r="C167" s="252" t="s">
        <v>163</v>
      </c>
      <c r="D167" s="256"/>
      <c r="E167" s="256"/>
      <c r="F167" s="256"/>
      <c r="G167" s="256"/>
      <c r="H167" s="256"/>
      <c r="I167" s="256"/>
      <c r="J167" s="256"/>
      <c r="K167" s="256"/>
      <c r="L167" s="256"/>
      <c r="M167" s="256"/>
      <c r="N167" s="256"/>
      <c r="O167" s="256"/>
      <c r="P167" s="256"/>
      <c r="Q167" s="256"/>
      <c r="R167" s="256"/>
      <c r="S167" s="256"/>
      <c r="T167" s="256"/>
      <c r="U167" s="415"/>
      <c r="V167" s="256"/>
      <c r="W167" s="256"/>
      <c r="X167" s="256"/>
      <c r="Y167" s="256"/>
      <c r="Z167" s="256"/>
      <c r="AA167" s="256"/>
      <c r="AB167" s="256"/>
      <c r="AC167" s="256"/>
      <c r="AD167" s="256"/>
      <c r="AE167" s="256"/>
      <c r="AF167" s="256"/>
      <c r="AG167" s="256"/>
      <c r="AH167" s="256"/>
      <c r="AI167" s="256"/>
      <c r="AJ167" s="256"/>
      <c r="AK167" s="256"/>
      <c r="AL167" s="256"/>
      <c r="AM167" s="363">
        <f>AM166</f>
        <v>0</v>
      </c>
      <c r="AN167" s="363">
        <f>AN166</f>
        <v>0</v>
      </c>
      <c r="AO167" s="363">
        <f t="shared" ref="AO167:AZ167" si="55">AO166</f>
        <v>0</v>
      </c>
      <c r="AP167" s="363">
        <f t="shared" si="55"/>
        <v>0</v>
      </c>
      <c r="AQ167" s="363">
        <f t="shared" si="55"/>
        <v>0</v>
      </c>
      <c r="AR167" s="363">
        <f t="shared" si="55"/>
        <v>0</v>
      </c>
      <c r="AS167" s="363">
        <f t="shared" si="55"/>
        <v>0</v>
      </c>
      <c r="AT167" s="363">
        <f t="shared" si="55"/>
        <v>0</v>
      </c>
      <c r="AU167" s="363">
        <f t="shared" si="55"/>
        <v>0</v>
      </c>
      <c r="AV167" s="363">
        <f t="shared" si="55"/>
        <v>0</v>
      </c>
      <c r="AW167" s="363">
        <f t="shared" si="55"/>
        <v>0</v>
      </c>
      <c r="AX167" s="363">
        <f t="shared" si="55"/>
        <v>0</v>
      </c>
      <c r="AY167" s="363">
        <f t="shared" si="55"/>
        <v>0</v>
      </c>
      <c r="AZ167" s="363">
        <f t="shared" si="55"/>
        <v>0</v>
      </c>
      <c r="BA167" s="445"/>
    </row>
    <row r="168" spans="1:53" ht="15" hidden="1" outlineLevel="1">
      <c r="B168" s="255"/>
      <c r="C168" s="266"/>
      <c r="D168" s="252"/>
      <c r="E168" s="252"/>
      <c r="F168" s="252"/>
      <c r="G168" s="252"/>
      <c r="H168" s="252"/>
      <c r="I168" s="252"/>
      <c r="J168" s="252"/>
      <c r="K168" s="252"/>
      <c r="L168" s="252"/>
      <c r="M168" s="252"/>
      <c r="N168" s="252"/>
      <c r="O168" s="252"/>
      <c r="P168" s="252"/>
      <c r="Q168" s="252"/>
      <c r="R168" s="252"/>
      <c r="S168" s="252"/>
      <c r="T168" s="252"/>
      <c r="U168" s="244"/>
      <c r="V168" s="252"/>
      <c r="W168" s="252"/>
      <c r="X168" s="252"/>
      <c r="Y168" s="252"/>
      <c r="Z168" s="252"/>
      <c r="AA168" s="252"/>
      <c r="AB168" s="252"/>
      <c r="AC168" s="252"/>
      <c r="AD168" s="252"/>
      <c r="AE168" s="252"/>
      <c r="AF168" s="252"/>
      <c r="AG168" s="252"/>
      <c r="AH168" s="252"/>
      <c r="AI168" s="252"/>
      <c r="AJ168" s="252"/>
      <c r="AK168" s="252"/>
      <c r="AL168" s="252"/>
      <c r="AM168" s="364"/>
      <c r="AN168" s="364"/>
      <c r="AO168" s="364"/>
      <c r="AP168" s="364"/>
      <c r="AQ168" s="364"/>
      <c r="AR168" s="364"/>
      <c r="AS168" s="364"/>
      <c r="AT168" s="364"/>
      <c r="AU168" s="364"/>
      <c r="AV168" s="364"/>
      <c r="AW168" s="364"/>
      <c r="AX168" s="364"/>
      <c r="AY168" s="364"/>
      <c r="AZ168" s="364"/>
      <c r="BA168" s="267"/>
    </row>
    <row r="169" spans="1:53" ht="15" hidden="1" outlineLevel="1">
      <c r="A169" s="449">
        <v>4</v>
      </c>
      <c r="B169" s="255" t="s">
        <v>4</v>
      </c>
      <c r="C169" s="252" t="s">
        <v>25</v>
      </c>
      <c r="D169" s="256"/>
      <c r="E169" s="256"/>
      <c r="F169" s="256"/>
      <c r="G169" s="256"/>
      <c r="H169" s="256"/>
      <c r="I169" s="256"/>
      <c r="J169" s="256"/>
      <c r="K169" s="256"/>
      <c r="L169" s="256"/>
      <c r="M169" s="256"/>
      <c r="N169" s="256"/>
      <c r="O169" s="256"/>
      <c r="P169" s="256"/>
      <c r="Q169" s="256"/>
      <c r="R169" s="256"/>
      <c r="S169" s="256"/>
      <c r="T169" s="256"/>
      <c r="U169" s="252"/>
      <c r="V169" s="256"/>
      <c r="W169" s="256"/>
      <c r="X169" s="256"/>
      <c r="Y169" s="256"/>
      <c r="Z169" s="256"/>
      <c r="AA169" s="256"/>
      <c r="AB169" s="256"/>
      <c r="AC169" s="256"/>
      <c r="AD169" s="256"/>
      <c r="AE169" s="256"/>
      <c r="AF169" s="256"/>
      <c r="AG169" s="256"/>
      <c r="AH169" s="256"/>
      <c r="AI169" s="256"/>
      <c r="AJ169" s="256"/>
      <c r="AK169" s="256"/>
      <c r="AL169" s="256"/>
      <c r="AM169" s="362"/>
      <c r="AN169" s="362"/>
      <c r="AO169" s="362"/>
      <c r="AP169" s="362"/>
      <c r="AQ169" s="362"/>
      <c r="AR169" s="362"/>
      <c r="AS169" s="362"/>
      <c r="AT169" s="362"/>
      <c r="AU169" s="362"/>
      <c r="AV169" s="362"/>
      <c r="AW169" s="362"/>
      <c r="AX169" s="362"/>
      <c r="AY169" s="362"/>
      <c r="AZ169" s="362"/>
      <c r="BA169" s="257">
        <f>SUM(AM169:AZ169)</f>
        <v>0</v>
      </c>
    </row>
    <row r="170" spans="1:53" ht="15" hidden="1" outlineLevel="1">
      <c r="B170" s="255" t="s">
        <v>243</v>
      </c>
      <c r="C170" s="252" t="s">
        <v>163</v>
      </c>
      <c r="D170" s="256"/>
      <c r="E170" s="256"/>
      <c r="F170" s="256"/>
      <c r="G170" s="256"/>
      <c r="H170" s="256"/>
      <c r="I170" s="256"/>
      <c r="J170" s="256"/>
      <c r="K170" s="256"/>
      <c r="L170" s="256"/>
      <c r="M170" s="256"/>
      <c r="N170" s="256"/>
      <c r="O170" s="256"/>
      <c r="P170" s="256"/>
      <c r="Q170" s="256"/>
      <c r="R170" s="256"/>
      <c r="S170" s="256"/>
      <c r="T170" s="256"/>
      <c r="U170" s="415"/>
      <c r="V170" s="256"/>
      <c r="W170" s="256"/>
      <c r="X170" s="256"/>
      <c r="Y170" s="256"/>
      <c r="Z170" s="256"/>
      <c r="AA170" s="256"/>
      <c r="AB170" s="256"/>
      <c r="AC170" s="256"/>
      <c r="AD170" s="256"/>
      <c r="AE170" s="256"/>
      <c r="AF170" s="256"/>
      <c r="AG170" s="256"/>
      <c r="AH170" s="256"/>
      <c r="AI170" s="256"/>
      <c r="AJ170" s="256"/>
      <c r="AK170" s="256"/>
      <c r="AL170" s="256"/>
      <c r="AM170" s="363">
        <f>AM169</f>
        <v>0</v>
      </c>
      <c r="AN170" s="363">
        <f>AN169</f>
        <v>0</v>
      </c>
      <c r="AO170" s="363">
        <f t="shared" ref="AO170:AZ170" si="56">AO169</f>
        <v>0</v>
      </c>
      <c r="AP170" s="363">
        <f t="shared" si="56"/>
        <v>0</v>
      </c>
      <c r="AQ170" s="363">
        <f t="shared" si="56"/>
        <v>0</v>
      </c>
      <c r="AR170" s="363">
        <f t="shared" si="56"/>
        <v>0</v>
      </c>
      <c r="AS170" s="363">
        <f t="shared" si="56"/>
        <v>0</v>
      </c>
      <c r="AT170" s="363">
        <f t="shared" si="56"/>
        <v>0</v>
      </c>
      <c r="AU170" s="363">
        <f t="shared" si="56"/>
        <v>0</v>
      </c>
      <c r="AV170" s="363">
        <f t="shared" si="56"/>
        <v>0</v>
      </c>
      <c r="AW170" s="363">
        <f t="shared" si="56"/>
        <v>0</v>
      </c>
      <c r="AX170" s="363">
        <f t="shared" si="56"/>
        <v>0</v>
      </c>
      <c r="AY170" s="363">
        <f t="shared" si="56"/>
        <v>0</v>
      </c>
      <c r="AZ170" s="363">
        <f t="shared" si="56"/>
        <v>0</v>
      </c>
      <c r="BA170" s="445"/>
    </row>
    <row r="171" spans="1:53" ht="15" hidden="1" outlineLevel="1">
      <c r="B171" s="255"/>
      <c r="C171" s="266"/>
      <c r="D171" s="265"/>
      <c r="E171" s="265"/>
      <c r="F171" s="265"/>
      <c r="G171" s="265"/>
      <c r="H171" s="265"/>
      <c r="I171" s="265"/>
      <c r="J171" s="265"/>
      <c r="K171" s="265"/>
      <c r="L171" s="265"/>
      <c r="M171" s="265"/>
      <c r="N171" s="265"/>
      <c r="O171" s="265"/>
      <c r="P171" s="265"/>
      <c r="Q171" s="265"/>
      <c r="R171" s="265"/>
      <c r="S171" s="265"/>
      <c r="T171" s="265"/>
      <c r="U171" s="252"/>
      <c r="V171" s="265"/>
      <c r="W171" s="265"/>
      <c r="X171" s="265"/>
      <c r="Y171" s="265"/>
      <c r="Z171" s="265"/>
      <c r="AA171" s="265"/>
      <c r="AB171" s="265"/>
      <c r="AC171" s="265"/>
      <c r="AD171" s="265"/>
      <c r="AE171" s="265"/>
      <c r="AF171" s="265"/>
      <c r="AG171" s="265"/>
      <c r="AH171" s="265"/>
      <c r="AI171" s="265"/>
      <c r="AJ171" s="265"/>
      <c r="AK171" s="265"/>
      <c r="AL171" s="265"/>
      <c r="AM171" s="364"/>
      <c r="AN171" s="364"/>
      <c r="AO171" s="364"/>
      <c r="AP171" s="364"/>
      <c r="AQ171" s="364"/>
      <c r="AR171" s="364"/>
      <c r="AS171" s="364"/>
      <c r="AT171" s="364"/>
      <c r="AU171" s="364"/>
      <c r="AV171" s="364"/>
      <c r="AW171" s="364"/>
      <c r="AX171" s="364"/>
      <c r="AY171" s="364"/>
      <c r="AZ171" s="364"/>
      <c r="BA171" s="267"/>
    </row>
    <row r="172" spans="1:53" ht="15" hidden="1" outlineLevel="1">
      <c r="A172" s="449">
        <v>5</v>
      </c>
      <c r="B172" s="255" t="s">
        <v>5</v>
      </c>
      <c r="C172" s="252" t="s">
        <v>25</v>
      </c>
      <c r="D172" s="256"/>
      <c r="E172" s="256"/>
      <c r="F172" s="256"/>
      <c r="G172" s="256"/>
      <c r="H172" s="256"/>
      <c r="I172" s="256"/>
      <c r="J172" s="256"/>
      <c r="K172" s="256"/>
      <c r="L172" s="256"/>
      <c r="M172" s="256"/>
      <c r="N172" s="256"/>
      <c r="O172" s="256"/>
      <c r="P172" s="256"/>
      <c r="Q172" s="256"/>
      <c r="R172" s="256"/>
      <c r="S172" s="256"/>
      <c r="T172" s="256"/>
      <c r="U172" s="252"/>
      <c r="V172" s="256"/>
      <c r="W172" s="256"/>
      <c r="X172" s="256"/>
      <c r="Y172" s="256"/>
      <c r="Z172" s="256"/>
      <c r="AA172" s="256"/>
      <c r="AB172" s="256"/>
      <c r="AC172" s="256"/>
      <c r="AD172" s="256"/>
      <c r="AE172" s="256"/>
      <c r="AF172" s="256"/>
      <c r="AG172" s="256"/>
      <c r="AH172" s="256"/>
      <c r="AI172" s="256"/>
      <c r="AJ172" s="256"/>
      <c r="AK172" s="256"/>
      <c r="AL172" s="256"/>
      <c r="AM172" s="362"/>
      <c r="AN172" s="362"/>
      <c r="AO172" s="362"/>
      <c r="AP172" s="362"/>
      <c r="AQ172" s="362"/>
      <c r="AR172" s="362"/>
      <c r="AS172" s="362"/>
      <c r="AT172" s="362"/>
      <c r="AU172" s="362"/>
      <c r="AV172" s="362"/>
      <c r="AW172" s="362"/>
      <c r="AX172" s="362"/>
      <c r="AY172" s="362"/>
      <c r="AZ172" s="362"/>
      <c r="BA172" s="257">
        <f>SUM(AM172:AZ172)</f>
        <v>0</v>
      </c>
    </row>
    <row r="173" spans="1:53" ht="15" hidden="1" outlineLevel="1">
      <c r="B173" s="255" t="s">
        <v>243</v>
      </c>
      <c r="C173" s="252" t="s">
        <v>163</v>
      </c>
      <c r="D173" s="256"/>
      <c r="E173" s="256"/>
      <c r="F173" s="256"/>
      <c r="G173" s="256"/>
      <c r="H173" s="256"/>
      <c r="I173" s="256"/>
      <c r="J173" s="256"/>
      <c r="K173" s="256"/>
      <c r="L173" s="256"/>
      <c r="M173" s="256"/>
      <c r="N173" s="256"/>
      <c r="O173" s="256"/>
      <c r="P173" s="256"/>
      <c r="Q173" s="256"/>
      <c r="R173" s="256"/>
      <c r="S173" s="256"/>
      <c r="T173" s="256"/>
      <c r="U173" s="415"/>
      <c r="V173" s="256"/>
      <c r="W173" s="256"/>
      <c r="X173" s="256"/>
      <c r="Y173" s="256"/>
      <c r="Z173" s="256"/>
      <c r="AA173" s="256"/>
      <c r="AB173" s="256"/>
      <c r="AC173" s="256"/>
      <c r="AD173" s="256"/>
      <c r="AE173" s="256"/>
      <c r="AF173" s="256"/>
      <c r="AG173" s="256"/>
      <c r="AH173" s="256"/>
      <c r="AI173" s="256"/>
      <c r="AJ173" s="256"/>
      <c r="AK173" s="256"/>
      <c r="AL173" s="256"/>
      <c r="AM173" s="363">
        <f>AM172</f>
        <v>0</v>
      </c>
      <c r="AN173" s="363">
        <f>AN172</f>
        <v>0</v>
      </c>
      <c r="AO173" s="363">
        <f t="shared" ref="AO173:AZ173" si="57">AO172</f>
        <v>0</v>
      </c>
      <c r="AP173" s="363">
        <f t="shared" si="57"/>
        <v>0</v>
      </c>
      <c r="AQ173" s="363">
        <f t="shared" si="57"/>
        <v>0</v>
      </c>
      <c r="AR173" s="363">
        <f t="shared" si="57"/>
        <v>0</v>
      </c>
      <c r="AS173" s="363">
        <f t="shared" si="57"/>
        <v>0</v>
      </c>
      <c r="AT173" s="363">
        <f t="shared" si="57"/>
        <v>0</v>
      </c>
      <c r="AU173" s="363">
        <f t="shared" si="57"/>
        <v>0</v>
      </c>
      <c r="AV173" s="363">
        <f t="shared" si="57"/>
        <v>0</v>
      </c>
      <c r="AW173" s="363">
        <f t="shared" si="57"/>
        <v>0</v>
      </c>
      <c r="AX173" s="363">
        <f t="shared" si="57"/>
        <v>0</v>
      </c>
      <c r="AY173" s="363">
        <f t="shared" si="57"/>
        <v>0</v>
      </c>
      <c r="AZ173" s="363">
        <f t="shared" si="57"/>
        <v>0</v>
      </c>
      <c r="BA173" s="445"/>
    </row>
    <row r="174" spans="1:53" ht="15" hidden="1" outlineLevel="1">
      <c r="B174" s="255"/>
      <c r="C174" s="266"/>
      <c r="D174" s="265"/>
      <c r="E174" s="265"/>
      <c r="F174" s="265"/>
      <c r="G174" s="265"/>
      <c r="H174" s="265"/>
      <c r="I174" s="265"/>
      <c r="J174" s="265"/>
      <c r="K174" s="265"/>
      <c r="L174" s="265"/>
      <c r="M174" s="265"/>
      <c r="N174" s="265"/>
      <c r="O174" s="265"/>
      <c r="P174" s="265"/>
      <c r="Q174" s="265"/>
      <c r="R174" s="265"/>
      <c r="S174" s="265"/>
      <c r="T174" s="265"/>
      <c r="U174" s="252"/>
      <c r="V174" s="265"/>
      <c r="W174" s="265"/>
      <c r="X174" s="265"/>
      <c r="Y174" s="265"/>
      <c r="Z174" s="265"/>
      <c r="AA174" s="265"/>
      <c r="AB174" s="265"/>
      <c r="AC174" s="265"/>
      <c r="AD174" s="265"/>
      <c r="AE174" s="265"/>
      <c r="AF174" s="265"/>
      <c r="AG174" s="265"/>
      <c r="AH174" s="265"/>
      <c r="AI174" s="265"/>
      <c r="AJ174" s="265"/>
      <c r="AK174" s="265"/>
      <c r="AL174" s="265"/>
      <c r="AM174" s="364"/>
      <c r="AN174" s="364"/>
      <c r="AO174" s="364"/>
      <c r="AP174" s="364"/>
      <c r="AQ174" s="364"/>
      <c r="AR174" s="364"/>
      <c r="AS174" s="364"/>
      <c r="AT174" s="364"/>
      <c r="AU174" s="364"/>
      <c r="AV174" s="364"/>
      <c r="AW174" s="364"/>
      <c r="AX174" s="364"/>
      <c r="AY174" s="364"/>
      <c r="AZ174" s="364"/>
      <c r="BA174" s="267"/>
    </row>
    <row r="175" spans="1:53" ht="15" hidden="1" outlineLevel="1">
      <c r="A175" s="449">
        <v>6</v>
      </c>
      <c r="B175" s="255" t="s">
        <v>6</v>
      </c>
      <c r="C175" s="252" t="s">
        <v>25</v>
      </c>
      <c r="D175" s="256"/>
      <c r="E175" s="256"/>
      <c r="F175" s="256"/>
      <c r="G175" s="256"/>
      <c r="H175" s="256"/>
      <c r="I175" s="256"/>
      <c r="J175" s="256"/>
      <c r="K175" s="256"/>
      <c r="L175" s="256"/>
      <c r="M175" s="256"/>
      <c r="N175" s="256"/>
      <c r="O175" s="256"/>
      <c r="P175" s="256"/>
      <c r="Q175" s="256"/>
      <c r="R175" s="256"/>
      <c r="S175" s="256"/>
      <c r="T175" s="256"/>
      <c r="U175" s="252"/>
      <c r="V175" s="256"/>
      <c r="W175" s="256"/>
      <c r="X175" s="256"/>
      <c r="Y175" s="256"/>
      <c r="Z175" s="256"/>
      <c r="AA175" s="256"/>
      <c r="AB175" s="256"/>
      <c r="AC175" s="256"/>
      <c r="AD175" s="256"/>
      <c r="AE175" s="256"/>
      <c r="AF175" s="256"/>
      <c r="AG175" s="256"/>
      <c r="AH175" s="256"/>
      <c r="AI175" s="256"/>
      <c r="AJ175" s="256"/>
      <c r="AK175" s="256"/>
      <c r="AL175" s="256"/>
      <c r="AM175" s="362"/>
      <c r="AN175" s="362"/>
      <c r="AO175" s="362"/>
      <c r="AP175" s="362"/>
      <c r="AQ175" s="362"/>
      <c r="AR175" s="362"/>
      <c r="AS175" s="362"/>
      <c r="AT175" s="362"/>
      <c r="AU175" s="362"/>
      <c r="AV175" s="362"/>
      <c r="AW175" s="362"/>
      <c r="AX175" s="362"/>
      <c r="AY175" s="362"/>
      <c r="AZ175" s="362"/>
      <c r="BA175" s="257">
        <f>SUM(AM175:AZ175)</f>
        <v>0</v>
      </c>
    </row>
    <row r="176" spans="1:53" ht="15" hidden="1" outlineLevel="1">
      <c r="B176" s="255" t="s">
        <v>243</v>
      </c>
      <c r="C176" s="252" t="s">
        <v>163</v>
      </c>
      <c r="D176" s="256"/>
      <c r="E176" s="256"/>
      <c r="F176" s="256"/>
      <c r="G176" s="256"/>
      <c r="H176" s="256"/>
      <c r="I176" s="256"/>
      <c r="J176" s="256"/>
      <c r="K176" s="256"/>
      <c r="L176" s="256"/>
      <c r="M176" s="256"/>
      <c r="N176" s="256"/>
      <c r="O176" s="256"/>
      <c r="P176" s="256"/>
      <c r="Q176" s="256"/>
      <c r="R176" s="256"/>
      <c r="S176" s="256"/>
      <c r="T176" s="256"/>
      <c r="U176" s="415"/>
      <c r="V176" s="256"/>
      <c r="W176" s="256"/>
      <c r="X176" s="256"/>
      <c r="Y176" s="256"/>
      <c r="Z176" s="256"/>
      <c r="AA176" s="256"/>
      <c r="AB176" s="256"/>
      <c r="AC176" s="256"/>
      <c r="AD176" s="256"/>
      <c r="AE176" s="256"/>
      <c r="AF176" s="256"/>
      <c r="AG176" s="256"/>
      <c r="AH176" s="256"/>
      <c r="AI176" s="256"/>
      <c r="AJ176" s="256"/>
      <c r="AK176" s="256"/>
      <c r="AL176" s="256"/>
      <c r="AM176" s="363">
        <f>AM175</f>
        <v>0</v>
      </c>
      <c r="AN176" s="363">
        <f>AN175</f>
        <v>0</v>
      </c>
      <c r="AO176" s="363">
        <f t="shared" ref="AO176:AZ176" si="58">AO175</f>
        <v>0</v>
      </c>
      <c r="AP176" s="363">
        <f t="shared" si="58"/>
        <v>0</v>
      </c>
      <c r="AQ176" s="363">
        <f t="shared" si="58"/>
        <v>0</v>
      </c>
      <c r="AR176" s="363">
        <f t="shared" si="58"/>
        <v>0</v>
      </c>
      <c r="AS176" s="363">
        <f t="shared" si="58"/>
        <v>0</v>
      </c>
      <c r="AT176" s="363">
        <f t="shared" si="58"/>
        <v>0</v>
      </c>
      <c r="AU176" s="363">
        <f t="shared" si="58"/>
        <v>0</v>
      </c>
      <c r="AV176" s="363">
        <f t="shared" si="58"/>
        <v>0</v>
      </c>
      <c r="AW176" s="363">
        <f t="shared" si="58"/>
        <v>0</v>
      </c>
      <c r="AX176" s="363">
        <f t="shared" si="58"/>
        <v>0</v>
      </c>
      <c r="AY176" s="363">
        <f t="shared" si="58"/>
        <v>0</v>
      </c>
      <c r="AZ176" s="363">
        <f t="shared" si="58"/>
        <v>0</v>
      </c>
      <c r="BA176" s="445"/>
    </row>
    <row r="177" spans="1:53" ht="15" hidden="1" outlineLevel="1">
      <c r="B177" s="255"/>
      <c r="C177" s="266"/>
      <c r="D177" s="265"/>
      <c r="E177" s="265"/>
      <c r="F177" s="265"/>
      <c r="G177" s="265"/>
      <c r="H177" s="265"/>
      <c r="I177" s="265"/>
      <c r="J177" s="265"/>
      <c r="K177" s="265"/>
      <c r="L177" s="265"/>
      <c r="M177" s="265"/>
      <c r="N177" s="265"/>
      <c r="O177" s="265"/>
      <c r="P177" s="265"/>
      <c r="Q177" s="265"/>
      <c r="R177" s="265"/>
      <c r="S177" s="265"/>
      <c r="T177" s="265"/>
      <c r="U177" s="252"/>
      <c r="V177" s="265"/>
      <c r="W177" s="265"/>
      <c r="X177" s="265"/>
      <c r="Y177" s="265"/>
      <c r="Z177" s="265"/>
      <c r="AA177" s="265"/>
      <c r="AB177" s="265"/>
      <c r="AC177" s="265"/>
      <c r="AD177" s="265"/>
      <c r="AE177" s="265"/>
      <c r="AF177" s="265"/>
      <c r="AG177" s="265"/>
      <c r="AH177" s="265"/>
      <c r="AI177" s="265"/>
      <c r="AJ177" s="265"/>
      <c r="AK177" s="265"/>
      <c r="AL177" s="265"/>
      <c r="AM177" s="364"/>
      <c r="AN177" s="364"/>
      <c r="AO177" s="364"/>
      <c r="AP177" s="364"/>
      <c r="AQ177" s="364"/>
      <c r="AR177" s="364"/>
      <c r="AS177" s="364"/>
      <c r="AT177" s="364"/>
      <c r="AU177" s="364"/>
      <c r="AV177" s="364"/>
      <c r="AW177" s="364"/>
      <c r="AX177" s="364"/>
      <c r="AY177" s="364"/>
      <c r="AZ177" s="364"/>
      <c r="BA177" s="267"/>
    </row>
    <row r="178" spans="1:53" ht="15" hidden="1" outlineLevel="1">
      <c r="A178" s="449">
        <v>7</v>
      </c>
      <c r="B178" s="255" t="s">
        <v>42</v>
      </c>
      <c r="C178" s="252" t="s">
        <v>25</v>
      </c>
      <c r="D178" s="256"/>
      <c r="E178" s="256"/>
      <c r="F178" s="256"/>
      <c r="G178" s="256"/>
      <c r="H178" s="256"/>
      <c r="I178" s="256"/>
      <c r="J178" s="256"/>
      <c r="K178" s="256"/>
      <c r="L178" s="256"/>
      <c r="M178" s="256"/>
      <c r="N178" s="256"/>
      <c r="O178" s="256"/>
      <c r="P178" s="256"/>
      <c r="Q178" s="256"/>
      <c r="R178" s="256"/>
      <c r="S178" s="256"/>
      <c r="T178" s="256"/>
      <c r="U178" s="252"/>
      <c r="V178" s="256"/>
      <c r="W178" s="256"/>
      <c r="X178" s="256"/>
      <c r="Y178" s="256"/>
      <c r="Z178" s="256"/>
      <c r="AA178" s="256"/>
      <c r="AB178" s="256"/>
      <c r="AC178" s="256"/>
      <c r="AD178" s="256"/>
      <c r="AE178" s="256"/>
      <c r="AF178" s="256"/>
      <c r="AG178" s="256"/>
      <c r="AH178" s="256"/>
      <c r="AI178" s="256"/>
      <c r="AJ178" s="256"/>
      <c r="AK178" s="256"/>
      <c r="AL178" s="256"/>
      <c r="AM178" s="362"/>
      <c r="AN178" s="362"/>
      <c r="AO178" s="362"/>
      <c r="AP178" s="362"/>
      <c r="AQ178" s="362"/>
      <c r="AR178" s="362"/>
      <c r="AS178" s="362"/>
      <c r="AT178" s="362"/>
      <c r="AU178" s="362"/>
      <c r="AV178" s="362"/>
      <c r="AW178" s="362"/>
      <c r="AX178" s="362"/>
      <c r="AY178" s="362"/>
      <c r="AZ178" s="362"/>
      <c r="BA178" s="257">
        <f>SUM(AM178:AZ178)</f>
        <v>0</v>
      </c>
    </row>
    <row r="179" spans="1:53" ht="15" hidden="1" outlineLevel="1">
      <c r="B179" s="255" t="s">
        <v>243</v>
      </c>
      <c r="C179" s="252" t="s">
        <v>163</v>
      </c>
      <c r="D179" s="256"/>
      <c r="E179" s="256"/>
      <c r="F179" s="256"/>
      <c r="G179" s="256"/>
      <c r="H179" s="256"/>
      <c r="I179" s="256"/>
      <c r="J179" s="256"/>
      <c r="K179" s="256"/>
      <c r="L179" s="256"/>
      <c r="M179" s="256"/>
      <c r="N179" s="256"/>
      <c r="O179" s="256"/>
      <c r="P179" s="256"/>
      <c r="Q179" s="256"/>
      <c r="R179" s="256"/>
      <c r="S179" s="256"/>
      <c r="T179" s="256"/>
      <c r="U179" s="252"/>
      <c r="V179" s="256"/>
      <c r="W179" s="256"/>
      <c r="X179" s="256"/>
      <c r="Y179" s="256"/>
      <c r="Z179" s="256"/>
      <c r="AA179" s="256"/>
      <c r="AB179" s="256"/>
      <c r="AC179" s="256"/>
      <c r="AD179" s="256"/>
      <c r="AE179" s="256"/>
      <c r="AF179" s="256"/>
      <c r="AG179" s="256"/>
      <c r="AH179" s="256"/>
      <c r="AI179" s="256"/>
      <c r="AJ179" s="256"/>
      <c r="AK179" s="256"/>
      <c r="AL179" s="256"/>
      <c r="AM179" s="363">
        <f>AM178</f>
        <v>0</v>
      </c>
      <c r="AN179" s="363">
        <f>AN178</f>
        <v>0</v>
      </c>
      <c r="AO179" s="363">
        <f t="shared" ref="AO179:AZ179" si="59">AO178</f>
        <v>0</v>
      </c>
      <c r="AP179" s="363">
        <f t="shared" si="59"/>
        <v>0</v>
      </c>
      <c r="AQ179" s="363">
        <f t="shared" si="59"/>
        <v>0</v>
      </c>
      <c r="AR179" s="363">
        <f t="shared" si="59"/>
        <v>0</v>
      </c>
      <c r="AS179" s="363">
        <f t="shared" si="59"/>
        <v>0</v>
      </c>
      <c r="AT179" s="363">
        <f t="shared" si="59"/>
        <v>0</v>
      </c>
      <c r="AU179" s="363">
        <f t="shared" si="59"/>
        <v>0</v>
      </c>
      <c r="AV179" s="363">
        <f t="shared" si="59"/>
        <v>0</v>
      </c>
      <c r="AW179" s="363">
        <f t="shared" si="59"/>
        <v>0</v>
      </c>
      <c r="AX179" s="363">
        <f t="shared" si="59"/>
        <v>0</v>
      </c>
      <c r="AY179" s="363">
        <f t="shared" si="59"/>
        <v>0</v>
      </c>
      <c r="AZ179" s="363">
        <f t="shared" si="59"/>
        <v>0</v>
      </c>
      <c r="BA179" s="445"/>
    </row>
    <row r="180" spans="1:53" ht="15" hidden="1" outlineLevel="1">
      <c r="B180" s="255"/>
      <c r="C180" s="266"/>
      <c r="D180" s="265"/>
      <c r="E180" s="265"/>
      <c r="F180" s="265"/>
      <c r="G180" s="265"/>
      <c r="H180" s="265"/>
      <c r="I180" s="265"/>
      <c r="J180" s="265"/>
      <c r="K180" s="265"/>
      <c r="L180" s="265"/>
      <c r="M180" s="265"/>
      <c r="N180" s="265"/>
      <c r="O180" s="265"/>
      <c r="P180" s="265"/>
      <c r="Q180" s="265"/>
      <c r="R180" s="265"/>
      <c r="S180" s="265"/>
      <c r="T180" s="265"/>
      <c r="U180" s="252"/>
      <c r="V180" s="265"/>
      <c r="W180" s="265"/>
      <c r="X180" s="265"/>
      <c r="Y180" s="265"/>
      <c r="Z180" s="265"/>
      <c r="AA180" s="265"/>
      <c r="AB180" s="265"/>
      <c r="AC180" s="265"/>
      <c r="AD180" s="265"/>
      <c r="AE180" s="265"/>
      <c r="AF180" s="265"/>
      <c r="AG180" s="265"/>
      <c r="AH180" s="265"/>
      <c r="AI180" s="265"/>
      <c r="AJ180" s="265"/>
      <c r="AK180" s="265"/>
      <c r="AL180" s="265"/>
      <c r="AM180" s="364"/>
      <c r="AN180" s="364"/>
      <c r="AO180" s="364"/>
      <c r="AP180" s="364"/>
      <c r="AQ180" s="364"/>
      <c r="AR180" s="364"/>
      <c r="AS180" s="364"/>
      <c r="AT180" s="364"/>
      <c r="AU180" s="364"/>
      <c r="AV180" s="364"/>
      <c r="AW180" s="364"/>
      <c r="AX180" s="364"/>
      <c r="AY180" s="364"/>
      <c r="AZ180" s="364"/>
      <c r="BA180" s="267"/>
    </row>
    <row r="181" spans="1:53" s="244" customFormat="1" ht="15" hidden="1" outlineLevel="1">
      <c r="A181" s="449">
        <v>8</v>
      </c>
      <c r="B181" s="255" t="s">
        <v>481</v>
      </c>
      <c r="C181" s="252" t="s">
        <v>25</v>
      </c>
      <c r="D181" s="256"/>
      <c r="E181" s="256"/>
      <c r="F181" s="256"/>
      <c r="G181" s="256"/>
      <c r="H181" s="256"/>
      <c r="I181" s="256"/>
      <c r="J181" s="256"/>
      <c r="K181" s="256"/>
      <c r="L181" s="256"/>
      <c r="M181" s="256"/>
      <c r="N181" s="256"/>
      <c r="O181" s="256"/>
      <c r="P181" s="256"/>
      <c r="Q181" s="256"/>
      <c r="R181" s="256"/>
      <c r="S181" s="256"/>
      <c r="T181" s="256"/>
      <c r="U181" s="252"/>
      <c r="V181" s="256"/>
      <c r="W181" s="256"/>
      <c r="X181" s="256"/>
      <c r="Y181" s="256"/>
      <c r="Z181" s="256"/>
      <c r="AA181" s="256"/>
      <c r="AB181" s="256"/>
      <c r="AC181" s="256"/>
      <c r="AD181" s="256"/>
      <c r="AE181" s="256"/>
      <c r="AF181" s="256"/>
      <c r="AG181" s="256"/>
      <c r="AH181" s="256"/>
      <c r="AI181" s="256"/>
      <c r="AJ181" s="256"/>
      <c r="AK181" s="256"/>
      <c r="AL181" s="256"/>
      <c r="AM181" s="362"/>
      <c r="AN181" s="362"/>
      <c r="AO181" s="362"/>
      <c r="AP181" s="362"/>
      <c r="AQ181" s="362"/>
      <c r="AR181" s="362"/>
      <c r="AS181" s="362"/>
      <c r="AT181" s="362"/>
      <c r="AU181" s="362"/>
      <c r="AV181" s="362"/>
      <c r="AW181" s="362"/>
      <c r="AX181" s="362"/>
      <c r="AY181" s="362"/>
      <c r="AZ181" s="362"/>
      <c r="BA181" s="257">
        <f>SUM(AM181:AZ181)</f>
        <v>0</v>
      </c>
    </row>
    <row r="182" spans="1:53" s="244" customFormat="1" ht="15" hidden="1" outlineLevel="1">
      <c r="A182" s="449"/>
      <c r="B182" s="255" t="s">
        <v>243</v>
      </c>
      <c r="C182" s="252" t="s">
        <v>163</v>
      </c>
      <c r="D182" s="256"/>
      <c r="E182" s="256"/>
      <c r="F182" s="256"/>
      <c r="G182" s="256"/>
      <c r="H182" s="256"/>
      <c r="I182" s="256"/>
      <c r="J182" s="256"/>
      <c r="K182" s="256"/>
      <c r="L182" s="256"/>
      <c r="M182" s="256"/>
      <c r="N182" s="256"/>
      <c r="O182" s="256"/>
      <c r="P182" s="256"/>
      <c r="Q182" s="256"/>
      <c r="R182" s="256"/>
      <c r="S182" s="256"/>
      <c r="T182" s="256"/>
      <c r="U182" s="252"/>
      <c r="V182" s="256"/>
      <c r="W182" s="256"/>
      <c r="X182" s="256"/>
      <c r="Y182" s="256"/>
      <c r="Z182" s="256"/>
      <c r="AA182" s="256"/>
      <c r="AB182" s="256"/>
      <c r="AC182" s="256"/>
      <c r="AD182" s="256"/>
      <c r="AE182" s="256"/>
      <c r="AF182" s="256"/>
      <c r="AG182" s="256"/>
      <c r="AH182" s="256"/>
      <c r="AI182" s="256"/>
      <c r="AJ182" s="256"/>
      <c r="AK182" s="256"/>
      <c r="AL182" s="256"/>
      <c r="AM182" s="363">
        <f>AM181</f>
        <v>0</v>
      </c>
      <c r="AN182" s="363">
        <f>AN181</f>
        <v>0</v>
      </c>
      <c r="AO182" s="363">
        <f t="shared" ref="AO182:AZ182" si="60">AO181</f>
        <v>0</v>
      </c>
      <c r="AP182" s="363">
        <f t="shared" si="60"/>
        <v>0</v>
      </c>
      <c r="AQ182" s="363">
        <f t="shared" si="60"/>
        <v>0</v>
      </c>
      <c r="AR182" s="363">
        <f t="shared" si="60"/>
        <v>0</v>
      </c>
      <c r="AS182" s="363">
        <f t="shared" si="60"/>
        <v>0</v>
      </c>
      <c r="AT182" s="363">
        <f t="shared" si="60"/>
        <v>0</v>
      </c>
      <c r="AU182" s="363">
        <f t="shared" si="60"/>
        <v>0</v>
      </c>
      <c r="AV182" s="363">
        <f t="shared" si="60"/>
        <v>0</v>
      </c>
      <c r="AW182" s="363">
        <f t="shared" si="60"/>
        <v>0</v>
      </c>
      <c r="AX182" s="363">
        <f t="shared" si="60"/>
        <v>0</v>
      </c>
      <c r="AY182" s="363">
        <f t="shared" si="60"/>
        <v>0</v>
      </c>
      <c r="AZ182" s="363">
        <f t="shared" si="60"/>
        <v>0</v>
      </c>
      <c r="BA182" s="445"/>
    </row>
    <row r="183" spans="1:53" s="244" customFormat="1" ht="15" hidden="1" outlineLevel="1">
      <c r="A183" s="449"/>
      <c r="B183" s="255"/>
      <c r="C183" s="266"/>
      <c r="D183" s="265"/>
      <c r="E183" s="265"/>
      <c r="F183" s="265"/>
      <c r="G183" s="265"/>
      <c r="H183" s="265"/>
      <c r="I183" s="265"/>
      <c r="J183" s="265"/>
      <c r="K183" s="265"/>
      <c r="L183" s="265"/>
      <c r="M183" s="265"/>
      <c r="N183" s="265"/>
      <c r="O183" s="265"/>
      <c r="P183" s="265"/>
      <c r="Q183" s="265"/>
      <c r="R183" s="265"/>
      <c r="S183" s="265"/>
      <c r="T183" s="265"/>
      <c r="U183" s="252"/>
      <c r="V183" s="265"/>
      <c r="W183" s="265"/>
      <c r="X183" s="265"/>
      <c r="Y183" s="265"/>
      <c r="Z183" s="265"/>
      <c r="AA183" s="265"/>
      <c r="AB183" s="265"/>
      <c r="AC183" s="265"/>
      <c r="AD183" s="265"/>
      <c r="AE183" s="265"/>
      <c r="AF183" s="265"/>
      <c r="AG183" s="265"/>
      <c r="AH183" s="265"/>
      <c r="AI183" s="265"/>
      <c r="AJ183" s="265"/>
      <c r="AK183" s="265"/>
      <c r="AL183" s="265"/>
      <c r="AM183" s="364"/>
      <c r="AN183" s="364"/>
      <c r="AO183" s="364"/>
      <c r="AP183" s="364"/>
      <c r="AQ183" s="364"/>
      <c r="AR183" s="364"/>
      <c r="AS183" s="364"/>
      <c r="AT183" s="364"/>
      <c r="AU183" s="364"/>
      <c r="AV183" s="364"/>
      <c r="AW183" s="364"/>
      <c r="AX183" s="364"/>
      <c r="AY183" s="364"/>
      <c r="AZ183" s="364"/>
      <c r="BA183" s="267"/>
    </row>
    <row r="184" spans="1:53" ht="15" hidden="1" outlineLevel="1">
      <c r="A184" s="449">
        <v>9</v>
      </c>
      <c r="B184" s="255" t="s">
        <v>7</v>
      </c>
      <c r="C184" s="252" t="s">
        <v>25</v>
      </c>
      <c r="D184" s="256"/>
      <c r="E184" s="256"/>
      <c r="F184" s="256"/>
      <c r="G184" s="256"/>
      <c r="H184" s="256"/>
      <c r="I184" s="256"/>
      <c r="J184" s="256"/>
      <c r="K184" s="256"/>
      <c r="L184" s="256"/>
      <c r="M184" s="256"/>
      <c r="N184" s="256"/>
      <c r="O184" s="256"/>
      <c r="P184" s="256"/>
      <c r="Q184" s="256"/>
      <c r="R184" s="256"/>
      <c r="S184" s="256"/>
      <c r="T184" s="256"/>
      <c r="U184" s="252"/>
      <c r="V184" s="256"/>
      <c r="W184" s="256"/>
      <c r="X184" s="256"/>
      <c r="Y184" s="256"/>
      <c r="Z184" s="256"/>
      <c r="AA184" s="256"/>
      <c r="AB184" s="256"/>
      <c r="AC184" s="256"/>
      <c r="AD184" s="256"/>
      <c r="AE184" s="256"/>
      <c r="AF184" s="256"/>
      <c r="AG184" s="256"/>
      <c r="AH184" s="256"/>
      <c r="AI184" s="256"/>
      <c r="AJ184" s="256"/>
      <c r="AK184" s="256"/>
      <c r="AL184" s="256"/>
      <c r="AM184" s="362"/>
      <c r="AN184" s="362"/>
      <c r="AO184" s="362"/>
      <c r="AP184" s="362"/>
      <c r="AQ184" s="362"/>
      <c r="AR184" s="362"/>
      <c r="AS184" s="362"/>
      <c r="AT184" s="362"/>
      <c r="AU184" s="362"/>
      <c r="AV184" s="362"/>
      <c r="AW184" s="362"/>
      <c r="AX184" s="362"/>
      <c r="AY184" s="362"/>
      <c r="AZ184" s="362"/>
      <c r="BA184" s="257">
        <f>SUM(AM184:AZ184)</f>
        <v>0</v>
      </c>
    </row>
    <row r="185" spans="1:53" ht="15" hidden="1" outlineLevel="1">
      <c r="B185" s="255" t="s">
        <v>243</v>
      </c>
      <c r="C185" s="252" t="s">
        <v>163</v>
      </c>
      <c r="D185" s="256"/>
      <c r="E185" s="256"/>
      <c r="F185" s="256"/>
      <c r="G185" s="256"/>
      <c r="H185" s="256"/>
      <c r="I185" s="256"/>
      <c r="J185" s="256"/>
      <c r="K185" s="256"/>
      <c r="L185" s="256"/>
      <c r="M185" s="256"/>
      <c r="N185" s="256"/>
      <c r="O185" s="256"/>
      <c r="P185" s="256"/>
      <c r="Q185" s="256"/>
      <c r="R185" s="256"/>
      <c r="S185" s="256"/>
      <c r="T185" s="256"/>
      <c r="U185" s="252"/>
      <c r="V185" s="256"/>
      <c r="W185" s="256"/>
      <c r="X185" s="256"/>
      <c r="Y185" s="256"/>
      <c r="Z185" s="256"/>
      <c r="AA185" s="256"/>
      <c r="AB185" s="256"/>
      <c r="AC185" s="256"/>
      <c r="AD185" s="256"/>
      <c r="AE185" s="256"/>
      <c r="AF185" s="256"/>
      <c r="AG185" s="256"/>
      <c r="AH185" s="256"/>
      <c r="AI185" s="256"/>
      <c r="AJ185" s="256"/>
      <c r="AK185" s="256"/>
      <c r="AL185" s="256"/>
      <c r="AM185" s="363">
        <f>AM184</f>
        <v>0</v>
      </c>
      <c r="AN185" s="363">
        <f>AN184</f>
        <v>0</v>
      </c>
      <c r="AO185" s="363">
        <f t="shared" ref="AO185:AZ185" si="61">AO184</f>
        <v>0</v>
      </c>
      <c r="AP185" s="363">
        <f t="shared" si="61"/>
        <v>0</v>
      </c>
      <c r="AQ185" s="363">
        <f t="shared" si="61"/>
        <v>0</v>
      </c>
      <c r="AR185" s="363">
        <f t="shared" si="61"/>
        <v>0</v>
      </c>
      <c r="AS185" s="363">
        <f t="shared" si="61"/>
        <v>0</v>
      </c>
      <c r="AT185" s="363">
        <f t="shared" si="61"/>
        <v>0</v>
      </c>
      <c r="AU185" s="363">
        <f t="shared" si="61"/>
        <v>0</v>
      </c>
      <c r="AV185" s="363">
        <f t="shared" si="61"/>
        <v>0</v>
      </c>
      <c r="AW185" s="363">
        <f t="shared" si="61"/>
        <v>0</v>
      </c>
      <c r="AX185" s="363">
        <f t="shared" si="61"/>
        <v>0</v>
      </c>
      <c r="AY185" s="363">
        <f t="shared" si="61"/>
        <v>0</v>
      </c>
      <c r="AZ185" s="363">
        <f t="shared" si="61"/>
        <v>0</v>
      </c>
      <c r="BA185" s="445"/>
    </row>
    <row r="186" spans="1:53" ht="15" hidden="1" outlineLevel="1">
      <c r="B186" s="268"/>
      <c r="C186" s="269"/>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AK186" s="252"/>
      <c r="AL186" s="252"/>
      <c r="AM186" s="364"/>
      <c r="AN186" s="364"/>
      <c r="AO186" s="364"/>
      <c r="AP186" s="364"/>
      <c r="AQ186" s="364"/>
      <c r="AR186" s="364"/>
      <c r="AS186" s="364"/>
      <c r="AT186" s="364"/>
      <c r="AU186" s="364"/>
      <c r="AV186" s="364"/>
      <c r="AW186" s="364"/>
      <c r="AX186" s="364"/>
      <c r="AY186" s="364"/>
      <c r="AZ186" s="364"/>
      <c r="BA186" s="267"/>
    </row>
    <row r="187" spans="1:53" ht="15.75" hidden="1" outlineLevel="1">
      <c r="A187" s="450"/>
      <c r="B187" s="249" t="s">
        <v>8</v>
      </c>
      <c r="C187" s="250"/>
      <c r="D187" s="250"/>
      <c r="E187" s="250"/>
      <c r="F187" s="250"/>
      <c r="G187" s="250"/>
      <c r="H187" s="250"/>
      <c r="I187" s="250"/>
      <c r="J187" s="250"/>
      <c r="K187" s="250"/>
      <c r="L187" s="250"/>
      <c r="M187" s="250"/>
      <c r="N187" s="250"/>
      <c r="O187" s="250"/>
      <c r="P187" s="250"/>
      <c r="Q187" s="250"/>
      <c r="R187" s="250"/>
      <c r="S187" s="250"/>
      <c r="T187" s="250"/>
      <c r="U187" s="252"/>
      <c r="V187" s="250"/>
      <c r="W187" s="250"/>
      <c r="X187" s="250"/>
      <c r="Y187" s="250"/>
      <c r="Z187" s="250"/>
      <c r="AA187" s="250"/>
      <c r="AB187" s="250"/>
      <c r="AC187" s="250"/>
      <c r="AD187" s="250"/>
      <c r="AE187" s="250"/>
      <c r="AF187" s="250"/>
      <c r="AG187" s="250"/>
      <c r="AH187" s="250"/>
      <c r="AI187" s="250"/>
      <c r="AJ187" s="250"/>
      <c r="AK187" s="250"/>
      <c r="AL187" s="250"/>
      <c r="AM187" s="366"/>
      <c r="AN187" s="366"/>
      <c r="AO187" s="366"/>
      <c r="AP187" s="366"/>
      <c r="AQ187" s="366"/>
      <c r="AR187" s="366"/>
      <c r="AS187" s="366"/>
      <c r="AT187" s="366"/>
      <c r="AU187" s="366"/>
      <c r="AV187" s="366"/>
      <c r="AW187" s="366"/>
      <c r="AX187" s="366"/>
      <c r="AY187" s="366"/>
      <c r="AZ187" s="366"/>
      <c r="BA187" s="253"/>
    </row>
    <row r="188" spans="1:53" ht="15" hidden="1" outlineLevel="1">
      <c r="A188" s="449">
        <v>10</v>
      </c>
      <c r="B188" s="270" t="s">
        <v>22</v>
      </c>
      <c r="C188" s="252" t="s">
        <v>25</v>
      </c>
      <c r="D188" s="256"/>
      <c r="E188" s="256"/>
      <c r="F188" s="256"/>
      <c r="G188" s="256"/>
      <c r="H188" s="256"/>
      <c r="I188" s="256"/>
      <c r="J188" s="256"/>
      <c r="K188" s="256"/>
      <c r="L188" s="256"/>
      <c r="M188" s="256"/>
      <c r="N188" s="256"/>
      <c r="O188" s="256"/>
      <c r="P188" s="256"/>
      <c r="Q188" s="256"/>
      <c r="R188" s="256"/>
      <c r="S188" s="256"/>
      <c r="T188" s="256"/>
      <c r="U188" s="256">
        <v>12</v>
      </c>
      <c r="V188" s="256"/>
      <c r="W188" s="256"/>
      <c r="X188" s="256"/>
      <c r="Y188" s="256"/>
      <c r="Z188" s="256"/>
      <c r="AA188" s="256"/>
      <c r="AB188" s="256"/>
      <c r="AC188" s="256"/>
      <c r="AD188" s="256"/>
      <c r="AE188" s="256"/>
      <c r="AF188" s="256"/>
      <c r="AG188" s="256"/>
      <c r="AH188" s="256"/>
      <c r="AI188" s="256"/>
      <c r="AJ188" s="256"/>
      <c r="AK188" s="256"/>
      <c r="AL188" s="256"/>
      <c r="AM188" s="414"/>
      <c r="AN188" s="416"/>
      <c r="AO188" s="416"/>
      <c r="AP188" s="367"/>
      <c r="AQ188" s="367"/>
      <c r="AR188" s="367"/>
      <c r="AS188" s="367"/>
      <c r="AT188" s="367"/>
      <c r="AU188" s="367"/>
      <c r="AV188" s="367"/>
      <c r="AW188" s="367"/>
      <c r="AX188" s="367"/>
      <c r="AY188" s="367"/>
      <c r="AZ188" s="367"/>
      <c r="BA188" s="257">
        <f>SUM(AM188:AZ188)</f>
        <v>0</v>
      </c>
    </row>
    <row r="189" spans="1:53" ht="15" hidden="1" outlineLevel="1">
      <c r="B189" s="255" t="s">
        <v>243</v>
      </c>
      <c r="C189" s="252" t="s">
        <v>163</v>
      </c>
      <c r="D189" s="256"/>
      <c r="E189" s="256"/>
      <c r="F189" s="256"/>
      <c r="G189" s="256"/>
      <c r="H189" s="256"/>
      <c r="I189" s="256"/>
      <c r="J189" s="256"/>
      <c r="K189" s="256"/>
      <c r="L189" s="256"/>
      <c r="M189" s="256"/>
      <c r="N189" s="256"/>
      <c r="O189" s="256"/>
      <c r="P189" s="256"/>
      <c r="Q189" s="256"/>
      <c r="R189" s="256"/>
      <c r="S189" s="256"/>
      <c r="T189" s="256"/>
      <c r="U189" s="256">
        <f>U188</f>
        <v>12</v>
      </c>
      <c r="V189" s="256"/>
      <c r="W189" s="256"/>
      <c r="X189" s="256"/>
      <c r="Y189" s="256"/>
      <c r="Z189" s="256"/>
      <c r="AA189" s="256"/>
      <c r="AB189" s="256"/>
      <c r="AC189" s="256"/>
      <c r="AD189" s="256"/>
      <c r="AE189" s="256"/>
      <c r="AF189" s="256"/>
      <c r="AG189" s="256"/>
      <c r="AH189" s="256"/>
      <c r="AI189" s="256"/>
      <c r="AJ189" s="256"/>
      <c r="AK189" s="256"/>
      <c r="AL189" s="256"/>
      <c r="AM189" s="363">
        <f>AM188</f>
        <v>0</v>
      </c>
      <c r="AN189" s="363">
        <f>AN188</f>
        <v>0</v>
      </c>
      <c r="AO189" s="363">
        <f t="shared" ref="AO189:AZ189" si="62">AO188</f>
        <v>0</v>
      </c>
      <c r="AP189" s="363">
        <f t="shared" si="62"/>
        <v>0</v>
      </c>
      <c r="AQ189" s="363">
        <f t="shared" si="62"/>
        <v>0</v>
      </c>
      <c r="AR189" s="363">
        <f t="shared" si="62"/>
        <v>0</v>
      </c>
      <c r="AS189" s="363">
        <f t="shared" si="62"/>
        <v>0</v>
      </c>
      <c r="AT189" s="363">
        <f t="shared" si="62"/>
        <v>0</v>
      </c>
      <c r="AU189" s="363">
        <f t="shared" si="62"/>
        <v>0</v>
      </c>
      <c r="AV189" s="363">
        <f t="shared" si="62"/>
        <v>0</v>
      </c>
      <c r="AW189" s="363">
        <f t="shared" si="62"/>
        <v>0</v>
      </c>
      <c r="AX189" s="363">
        <f t="shared" si="62"/>
        <v>0</v>
      </c>
      <c r="AY189" s="363">
        <f t="shared" si="62"/>
        <v>0</v>
      </c>
      <c r="AZ189" s="363">
        <f t="shared" si="62"/>
        <v>0</v>
      </c>
      <c r="BA189" s="445"/>
    </row>
    <row r="190" spans="1:53" ht="15" hidden="1" outlineLevel="1">
      <c r="B190" s="270"/>
      <c r="C190" s="27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368"/>
      <c r="AN190" s="368"/>
      <c r="AO190" s="368"/>
      <c r="AP190" s="368"/>
      <c r="AQ190" s="368"/>
      <c r="AR190" s="368"/>
      <c r="AS190" s="368"/>
      <c r="AT190" s="368"/>
      <c r="AU190" s="368"/>
      <c r="AV190" s="368"/>
      <c r="AW190" s="368"/>
      <c r="AX190" s="368"/>
      <c r="AY190" s="368"/>
      <c r="AZ190" s="368"/>
      <c r="BA190" s="273"/>
    </row>
    <row r="191" spans="1:53" ht="15" hidden="1" outlineLevel="1">
      <c r="A191" s="449">
        <v>11</v>
      </c>
      <c r="B191" s="274" t="s">
        <v>21</v>
      </c>
      <c r="C191" s="252" t="s">
        <v>25</v>
      </c>
      <c r="D191" s="256"/>
      <c r="E191" s="256"/>
      <c r="F191" s="256"/>
      <c r="G191" s="256"/>
      <c r="H191" s="256"/>
      <c r="I191" s="256"/>
      <c r="J191" s="256"/>
      <c r="K191" s="256"/>
      <c r="L191" s="256"/>
      <c r="M191" s="256"/>
      <c r="N191" s="256"/>
      <c r="O191" s="256"/>
      <c r="P191" s="256"/>
      <c r="Q191" s="256"/>
      <c r="R191" s="256"/>
      <c r="S191" s="256"/>
      <c r="T191" s="256"/>
      <c r="U191" s="256">
        <v>12</v>
      </c>
      <c r="V191" s="256"/>
      <c r="W191" s="256"/>
      <c r="X191" s="256"/>
      <c r="Y191" s="256"/>
      <c r="Z191" s="256"/>
      <c r="AA191" s="256"/>
      <c r="AB191" s="256"/>
      <c r="AC191" s="256"/>
      <c r="AD191" s="256"/>
      <c r="AE191" s="256"/>
      <c r="AF191" s="256"/>
      <c r="AG191" s="256"/>
      <c r="AH191" s="256"/>
      <c r="AI191" s="256"/>
      <c r="AJ191" s="256"/>
      <c r="AK191" s="256"/>
      <c r="AL191" s="256"/>
      <c r="AM191" s="367"/>
      <c r="AN191" s="416"/>
      <c r="AO191" s="367"/>
      <c r="AP191" s="367"/>
      <c r="AQ191" s="367"/>
      <c r="AR191" s="367"/>
      <c r="AS191" s="367"/>
      <c r="AT191" s="367"/>
      <c r="AU191" s="367"/>
      <c r="AV191" s="367"/>
      <c r="AW191" s="367"/>
      <c r="AX191" s="367"/>
      <c r="AY191" s="367"/>
      <c r="AZ191" s="367"/>
      <c r="BA191" s="257">
        <f>SUM(AM191:AZ191)</f>
        <v>0</v>
      </c>
    </row>
    <row r="192" spans="1:53" ht="15" hidden="1" outlineLevel="1">
      <c r="B192" s="255" t="s">
        <v>243</v>
      </c>
      <c r="C192" s="252" t="s">
        <v>163</v>
      </c>
      <c r="D192" s="256"/>
      <c r="E192" s="256"/>
      <c r="F192" s="256"/>
      <c r="G192" s="256"/>
      <c r="H192" s="256"/>
      <c r="I192" s="256"/>
      <c r="J192" s="256"/>
      <c r="K192" s="256"/>
      <c r="L192" s="256"/>
      <c r="M192" s="256"/>
      <c r="N192" s="256"/>
      <c r="O192" s="256"/>
      <c r="P192" s="256"/>
      <c r="Q192" s="256"/>
      <c r="R192" s="256"/>
      <c r="S192" s="256"/>
      <c r="T192" s="256"/>
      <c r="U192" s="256">
        <f>U191</f>
        <v>12</v>
      </c>
      <c r="V192" s="256"/>
      <c r="W192" s="256"/>
      <c r="X192" s="256"/>
      <c r="Y192" s="256"/>
      <c r="Z192" s="256"/>
      <c r="AA192" s="256"/>
      <c r="AB192" s="256"/>
      <c r="AC192" s="256"/>
      <c r="AD192" s="256"/>
      <c r="AE192" s="256"/>
      <c r="AF192" s="256"/>
      <c r="AG192" s="256"/>
      <c r="AH192" s="256"/>
      <c r="AI192" s="256"/>
      <c r="AJ192" s="256"/>
      <c r="AK192" s="256"/>
      <c r="AL192" s="256"/>
      <c r="AM192" s="363">
        <f>AM191</f>
        <v>0</v>
      </c>
      <c r="AN192" s="363">
        <f>AN191</f>
        <v>0</v>
      </c>
      <c r="AO192" s="363">
        <f t="shared" ref="AO192:AZ192" si="63">AO191</f>
        <v>0</v>
      </c>
      <c r="AP192" s="363">
        <f t="shared" si="63"/>
        <v>0</v>
      </c>
      <c r="AQ192" s="363">
        <f t="shared" si="63"/>
        <v>0</v>
      </c>
      <c r="AR192" s="363">
        <f t="shared" si="63"/>
        <v>0</v>
      </c>
      <c r="AS192" s="363">
        <f t="shared" si="63"/>
        <v>0</v>
      </c>
      <c r="AT192" s="363">
        <f t="shared" si="63"/>
        <v>0</v>
      </c>
      <c r="AU192" s="363">
        <f t="shared" si="63"/>
        <v>0</v>
      </c>
      <c r="AV192" s="363">
        <f t="shared" si="63"/>
        <v>0</v>
      </c>
      <c r="AW192" s="363">
        <f t="shared" si="63"/>
        <v>0</v>
      </c>
      <c r="AX192" s="363">
        <f t="shared" si="63"/>
        <v>0</v>
      </c>
      <c r="AY192" s="363">
        <f t="shared" si="63"/>
        <v>0</v>
      </c>
      <c r="AZ192" s="363">
        <f t="shared" si="63"/>
        <v>0</v>
      </c>
      <c r="BA192" s="445"/>
    </row>
    <row r="193" spans="1:53" ht="15" hidden="1" outlineLevel="1">
      <c r="B193" s="274"/>
      <c r="C193" s="27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368"/>
      <c r="AN193" s="369"/>
      <c r="AO193" s="368"/>
      <c r="AP193" s="368"/>
      <c r="AQ193" s="368"/>
      <c r="AR193" s="368"/>
      <c r="AS193" s="368"/>
      <c r="AT193" s="368"/>
      <c r="AU193" s="368"/>
      <c r="AV193" s="368"/>
      <c r="AW193" s="368"/>
      <c r="AX193" s="368"/>
      <c r="AY193" s="368"/>
      <c r="AZ193" s="368"/>
      <c r="BA193" s="273"/>
    </row>
    <row r="194" spans="1:53" ht="15" hidden="1" outlineLevel="1">
      <c r="A194" s="449">
        <v>12</v>
      </c>
      <c r="B194" s="274" t="s">
        <v>23</v>
      </c>
      <c r="C194" s="252" t="s">
        <v>25</v>
      </c>
      <c r="D194" s="256"/>
      <c r="E194" s="256"/>
      <c r="F194" s="256"/>
      <c r="G194" s="256"/>
      <c r="H194" s="256"/>
      <c r="I194" s="256"/>
      <c r="J194" s="256"/>
      <c r="K194" s="256"/>
      <c r="L194" s="256"/>
      <c r="M194" s="256"/>
      <c r="N194" s="256"/>
      <c r="O194" s="256"/>
      <c r="P194" s="256"/>
      <c r="Q194" s="256"/>
      <c r="R194" s="256"/>
      <c r="S194" s="256"/>
      <c r="T194" s="256"/>
      <c r="U194" s="256">
        <v>3</v>
      </c>
      <c r="V194" s="256"/>
      <c r="W194" s="256"/>
      <c r="X194" s="256"/>
      <c r="Y194" s="256"/>
      <c r="Z194" s="256"/>
      <c r="AA194" s="256"/>
      <c r="AB194" s="256"/>
      <c r="AC194" s="256"/>
      <c r="AD194" s="256"/>
      <c r="AE194" s="256"/>
      <c r="AF194" s="256"/>
      <c r="AG194" s="256"/>
      <c r="AH194" s="256"/>
      <c r="AI194" s="256"/>
      <c r="AJ194" s="256"/>
      <c r="AK194" s="256"/>
      <c r="AL194" s="256"/>
      <c r="AM194" s="367"/>
      <c r="AN194" s="367"/>
      <c r="AO194" s="367"/>
      <c r="AP194" s="367"/>
      <c r="AQ194" s="367"/>
      <c r="AR194" s="367"/>
      <c r="AS194" s="367"/>
      <c r="AT194" s="367"/>
      <c r="AU194" s="367"/>
      <c r="AV194" s="367"/>
      <c r="AW194" s="367"/>
      <c r="AX194" s="367"/>
      <c r="AY194" s="367"/>
      <c r="AZ194" s="367"/>
      <c r="BA194" s="257">
        <f>SUM(AM194:AZ194)</f>
        <v>0</v>
      </c>
    </row>
    <row r="195" spans="1:53" ht="15" hidden="1" outlineLevel="1">
      <c r="B195" s="255" t="s">
        <v>243</v>
      </c>
      <c r="C195" s="252" t="s">
        <v>163</v>
      </c>
      <c r="D195" s="256"/>
      <c r="E195" s="256"/>
      <c r="F195" s="256"/>
      <c r="G195" s="256"/>
      <c r="H195" s="256"/>
      <c r="I195" s="256"/>
      <c r="J195" s="256"/>
      <c r="K195" s="256"/>
      <c r="L195" s="256"/>
      <c r="M195" s="256"/>
      <c r="N195" s="256"/>
      <c r="O195" s="256"/>
      <c r="P195" s="256"/>
      <c r="Q195" s="256"/>
      <c r="R195" s="256"/>
      <c r="S195" s="256"/>
      <c r="T195" s="256"/>
      <c r="U195" s="256">
        <f>U194</f>
        <v>3</v>
      </c>
      <c r="V195" s="256"/>
      <c r="W195" s="256"/>
      <c r="X195" s="256"/>
      <c r="Y195" s="256"/>
      <c r="Z195" s="256"/>
      <c r="AA195" s="256"/>
      <c r="AB195" s="256"/>
      <c r="AC195" s="256"/>
      <c r="AD195" s="256"/>
      <c r="AE195" s="256"/>
      <c r="AF195" s="256"/>
      <c r="AG195" s="256"/>
      <c r="AH195" s="256"/>
      <c r="AI195" s="256"/>
      <c r="AJ195" s="256"/>
      <c r="AK195" s="256"/>
      <c r="AL195" s="256"/>
      <c r="AM195" s="363">
        <f>AM194</f>
        <v>0</v>
      </c>
      <c r="AN195" s="363">
        <f>AN194</f>
        <v>0</v>
      </c>
      <c r="AO195" s="363">
        <f t="shared" ref="AO195:AZ195" si="64">AO194</f>
        <v>0</v>
      </c>
      <c r="AP195" s="363">
        <f t="shared" si="64"/>
        <v>0</v>
      </c>
      <c r="AQ195" s="363">
        <f t="shared" si="64"/>
        <v>0</v>
      </c>
      <c r="AR195" s="363">
        <f t="shared" si="64"/>
        <v>0</v>
      </c>
      <c r="AS195" s="363">
        <f t="shared" si="64"/>
        <v>0</v>
      </c>
      <c r="AT195" s="363">
        <f t="shared" si="64"/>
        <v>0</v>
      </c>
      <c r="AU195" s="363">
        <f t="shared" si="64"/>
        <v>0</v>
      </c>
      <c r="AV195" s="363">
        <f t="shared" si="64"/>
        <v>0</v>
      </c>
      <c r="AW195" s="363">
        <f t="shared" si="64"/>
        <v>0</v>
      </c>
      <c r="AX195" s="363">
        <f t="shared" si="64"/>
        <v>0</v>
      </c>
      <c r="AY195" s="363">
        <f t="shared" si="64"/>
        <v>0</v>
      </c>
      <c r="AZ195" s="363">
        <f t="shared" si="64"/>
        <v>0</v>
      </c>
      <c r="BA195" s="445"/>
    </row>
    <row r="196" spans="1:53" ht="15" hidden="1" outlineLevel="1">
      <c r="B196" s="274"/>
      <c r="C196" s="272"/>
      <c r="D196" s="276"/>
      <c r="E196" s="276"/>
      <c r="F196" s="276"/>
      <c r="G196" s="276"/>
      <c r="H196" s="276"/>
      <c r="I196" s="276"/>
      <c r="J196" s="276"/>
      <c r="K196" s="276"/>
      <c r="L196" s="276"/>
      <c r="M196" s="276"/>
      <c r="N196" s="276"/>
      <c r="O196" s="276"/>
      <c r="P196" s="276"/>
      <c r="Q196" s="276"/>
      <c r="R196" s="276"/>
      <c r="S196" s="276"/>
      <c r="T196" s="276"/>
      <c r="U196" s="252"/>
      <c r="V196" s="276"/>
      <c r="W196" s="276"/>
      <c r="X196" s="276"/>
      <c r="Y196" s="276"/>
      <c r="Z196" s="276"/>
      <c r="AA196" s="276"/>
      <c r="AB196" s="276"/>
      <c r="AC196" s="276"/>
      <c r="AD196" s="276"/>
      <c r="AE196" s="276"/>
      <c r="AF196" s="276"/>
      <c r="AG196" s="276"/>
      <c r="AH196" s="276"/>
      <c r="AI196" s="276"/>
      <c r="AJ196" s="276"/>
      <c r="AK196" s="276"/>
      <c r="AL196" s="276"/>
      <c r="AM196" s="368"/>
      <c r="AN196" s="369"/>
      <c r="AO196" s="368"/>
      <c r="AP196" s="368"/>
      <c r="AQ196" s="368"/>
      <c r="AR196" s="368"/>
      <c r="AS196" s="368"/>
      <c r="AT196" s="368"/>
      <c r="AU196" s="368"/>
      <c r="AV196" s="368"/>
      <c r="AW196" s="368"/>
      <c r="AX196" s="368"/>
      <c r="AY196" s="368"/>
      <c r="AZ196" s="368"/>
      <c r="BA196" s="273"/>
    </row>
    <row r="197" spans="1:53" ht="15" hidden="1" outlineLevel="1">
      <c r="A197" s="449">
        <v>13</v>
      </c>
      <c r="B197" s="274" t="s">
        <v>24</v>
      </c>
      <c r="C197" s="252" t="s">
        <v>25</v>
      </c>
      <c r="D197" s="256"/>
      <c r="E197" s="256"/>
      <c r="F197" s="256"/>
      <c r="G197" s="256"/>
      <c r="H197" s="256"/>
      <c r="I197" s="256"/>
      <c r="J197" s="256"/>
      <c r="K197" s="256"/>
      <c r="L197" s="256"/>
      <c r="M197" s="256"/>
      <c r="N197" s="256"/>
      <c r="O197" s="256"/>
      <c r="P197" s="256"/>
      <c r="Q197" s="256"/>
      <c r="R197" s="256"/>
      <c r="S197" s="256"/>
      <c r="T197" s="256"/>
      <c r="U197" s="256">
        <v>12</v>
      </c>
      <c r="V197" s="256"/>
      <c r="W197" s="256"/>
      <c r="X197" s="256"/>
      <c r="Y197" s="256"/>
      <c r="Z197" s="256"/>
      <c r="AA197" s="256"/>
      <c r="AB197" s="256"/>
      <c r="AC197" s="256"/>
      <c r="AD197" s="256"/>
      <c r="AE197" s="256"/>
      <c r="AF197" s="256"/>
      <c r="AG197" s="256"/>
      <c r="AH197" s="256"/>
      <c r="AI197" s="256"/>
      <c r="AJ197" s="256"/>
      <c r="AK197" s="256"/>
      <c r="AL197" s="256"/>
      <c r="AM197" s="367"/>
      <c r="AN197" s="367"/>
      <c r="AO197" s="367"/>
      <c r="AP197" s="367"/>
      <c r="AQ197" s="367"/>
      <c r="AR197" s="367"/>
      <c r="AS197" s="367"/>
      <c r="AT197" s="367"/>
      <c r="AU197" s="367"/>
      <c r="AV197" s="367"/>
      <c r="AW197" s="367"/>
      <c r="AX197" s="367"/>
      <c r="AY197" s="367"/>
      <c r="AZ197" s="367"/>
      <c r="BA197" s="257">
        <f>SUM(AM197:AZ197)</f>
        <v>0</v>
      </c>
    </row>
    <row r="198" spans="1:53" ht="15" hidden="1" outlineLevel="1">
      <c r="B198" s="255" t="s">
        <v>243</v>
      </c>
      <c r="C198" s="252" t="s">
        <v>163</v>
      </c>
      <c r="D198" s="256"/>
      <c r="E198" s="256"/>
      <c r="F198" s="256"/>
      <c r="G198" s="256"/>
      <c r="H198" s="256"/>
      <c r="I198" s="256"/>
      <c r="J198" s="256"/>
      <c r="K198" s="256"/>
      <c r="L198" s="256"/>
      <c r="M198" s="256"/>
      <c r="N198" s="256"/>
      <c r="O198" s="256"/>
      <c r="P198" s="256"/>
      <c r="Q198" s="256"/>
      <c r="R198" s="256"/>
      <c r="S198" s="256"/>
      <c r="T198" s="256"/>
      <c r="U198" s="256">
        <f>U197</f>
        <v>12</v>
      </c>
      <c r="V198" s="256"/>
      <c r="W198" s="256"/>
      <c r="X198" s="256"/>
      <c r="Y198" s="256"/>
      <c r="Z198" s="256"/>
      <c r="AA198" s="256"/>
      <c r="AB198" s="256"/>
      <c r="AC198" s="256"/>
      <c r="AD198" s="256"/>
      <c r="AE198" s="256"/>
      <c r="AF198" s="256"/>
      <c r="AG198" s="256"/>
      <c r="AH198" s="256"/>
      <c r="AI198" s="256"/>
      <c r="AJ198" s="256"/>
      <c r="AK198" s="256"/>
      <c r="AL198" s="256"/>
      <c r="AM198" s="363">
        <f>AM197</f>
        <v>0</v>
      </c>
      <c r="AN198" s="363">
        <f>AN197</f>
        <v>0</v>
      </c>
      <c r="AO198" s="363">
        <f t="shared" ref="AO198:AZ198" si="65">AO197</f>
        <v>0</v>
      </c>
      <c r="AP198" s="363">
        <f t="shared" si="65"/>
        <v>0</v>
      </c>
      <c r="AQ198" s="363">
        <f t="shared" si="65"/>
        <v>0</v>
      </c>
      <c r="AR198" s="363">
        <f t="shared" si="65"/>
        <v>0</v>
      </c>
      <c r="AS198" s="363">
        <f t="shared" si="65"/>
        <v>0</v>
      </c>
      <c r="AT198" s="363">
        <f t="shared" si="65"/>
        <v>0</v>
      </c>
      <c r="AU198" s="363">
        <f t="shared" si="65"/>
        <v>0</v>
      </c>
      <c r="AV198" s="363">
        <f t="shared" si="65"/>
        <v>0</v>
      </c>
      <c r="AW198" s="363">
        <f t="shared" si="65"/>
        <v>0</v>
      </c>
      <c r="AX198" s="363">
        <f t="shared" si="65"/>
        <v>0</v>
      </c>
      <c r="AY198" s="363">
        <f t="shared" si="65"/>
        <v>0</v>
      </c>
      <c r="AZ198" s="363">
        <f t="shared" si="65"/>
        <v>0</v>
      </c>
      <c r="BA198" s="445"/>
    </row>
    <row r="199" spans="1:53" ht="15" hidden="1" outlineLevel="1">
      <c r="B199" s="274"/>
      <c r="C199" s="272"/>
      <c r="D199" s="276"/>
      <c r="E199" s="276"/>
      <c r="F199" s="276"/>
      <c r="G199" s="276"/>
      <c r="H199" s="276"/>
      <c r="I199" s="276"/>
      <c r="J199" s="276"/>
      <c r="K199" s="276"/>
      <c r="L199" s="276"/>
      <c r="M199" s="276"/>
      <c r="N199" s="276"/>
      <c r="O199" s="276"/>
      <c r="P199" s="276"/>
      <c r="Q199" s="276"/>
      <c r="R199" s="276"/>
      <c r="S199" s="276"/>
      <c r="T199" s="276"/>
      <c r="U199" s="252"/>
      <c r="V199" s="276"/>
      <c r="W199" s="276"/>
      <c r="X199" s="276"/>
      <c r="Y199" s="276"/>
      <c r="Z199" s="276"/>
      <c r="AA199" s="276"/>
      <c r="AB199" s="276"/>
      <c r="AC199" s="276"/>
      <c r="AD199" s="276"/>
      <c r="AE199" s="276"/>
      <c r="AF199" s="276"/>
      <c r="AG199" s="276"/>
      <c r="AH199" s="276"/>
      <c r="AI199" s="276"/>
      <c r="AJ199" s="276"/>
      <c r="AK199" s="276"/>
      <c r="AL199" s="276"/>
      <c r="AM199" s="368"/>
      <c r="AN199" s="368"/>
      <c r="AO199" s="368"/>
      <c r="AP199" s="368"/>
      <c r="AQ199" s="368"/>
      <c r="AR199" s="368"/>
      <c r="AS199" s="368"/>
      <c r="AT199" s="368"/>
      <c r="AU199" s="368"/>
      <c r="AV199" s="368"/>
      <c r="AW199" s="368"/>
      <c r="AX199" s="368"/>
      <c r="AY199" s="368"/>
      <c r="AZ199" s="368"/>
      <c r="BA199" s="273"/>
    </row>
    <row r="200" spans="1:53" ht="15" hidden="1" outlineLevel="1">
      <c r="A200" s="449">
        <v>14</v>
      </c>
      <c r="B200" s="274" t="s">
        <v>20</v>
      </c>
      <c r="C200" s="252" t="s">
        <v>25</v>
      </c>
      <c r="D200" s="256"/>
      <c r="E200" s="256"/>
      <c r="F200" s="256"/>
      <c r="G200" s="256"/>
      <c r="H200" s="256"/>
      <c r="I200" s="256"/>
      <c r="J200" s="256"/>
      <c r="K200" s="256"/>
      <c r="L200" s="256"/>
      <c r="M200" s="256"/>
      <c r="N200" s="256"/>
      <c r="O200" s="256"/>
      <c r="P200" s="256"/>
      <c r="Q200" s="256"/>
      <c r="R200" s="256"/>
      <c r="S200" s="256"/>
      <c r="T200" s="256"/>
      <c r="U200" s="256">
        <v>12</v>
      </c>
      <c r="V200" s="256"/>
      <c r="W200" s="256"/>
      <c r="X200" s="256"/>
      <c r="Y200" s="256"/>
      <c r="Z200" s="256"/>
      <c r="AA200" s="256"/>
      <c r="AB200" s="256"/>
      <c r="AC200" s="256"/>
      <c r="AD200" s="256"/>
      <c r="AE200" s="256"/>
      <c r="AF200" s="256"/>
      <c r="AG200" s="256"/>
      <c r="AH200" s="256"/>
      <c r="AI200" s="256"/>
      <c r="AJ200" s="256"/>
      <c r="AK200" s="256"/>
      <c r="AL200" s="256"/>
      <c r="AM200" s="367"/>
      <c r="AN200" s="367"/>
      <c r="AO200" s="367"/>
      <c r="AP200" s="367"/>
      <c r="AQ200" s="367"/>
      <c r="AR200" s="367"/>
      <c r="AS200" s="367"/>
      <c r="AT200" s="367"/>
      <c r="AU200" s="367"/>
      <c r="AV200" s="367"/>
      <c r="AW200" s="367"/>
      <c r="AX200" s="367"/>
      <c r="AY200" s="367"/>
      <c r="AZ200" s="367"/>
      <c r="BA200" s="257">
        <f>SUM(AM200:AZ200)</f>
        <v>0</v>
      </c>
    </row>
    <row r="201" spans="1:53" ht="15" hidden="1" outlineLevel="1">
      <c r="B201" s="255" t="s">
        <v>243</v>
      </c>
      <c r="C201" s="252" t="s">
        <v>163</v>
      </c>
      <c r="D201" s="256"/>
      <c r="E201" s="256"/>
      <c r="F201" s="256"/>
      <c r="G201" s="256"/>
      <c r="H201" s="256"/>
      <c r="I201" s="256"/>
      <c r="J201" s="256"/>
      <c r="K201" s="256"/>
      <c r="L201" s="256"/>
      <c r="M201" s="256"/>
      <c r="N201" s="256"/>
      <c r="O201" s="256"/>
      <c r="P201" s="256"/>
      <c r="Q201" s="256"/>
      <c r="R201" s="256"/>
      <c r="S201" s="256"/>
      <c r="T201" s="256"/>
      <c r="U201" s="256">
        <f>U200</f>
        <v>12</v>
      </c>
      <c r="V201" s="256"/>
      <c r="W201" s="256"/>
      <c r="X201" s="256"/>
      <c r="Y201" s="256"/>
      <c r="Z201" s="256"/>
      <c r="AA201" s="256"/>
      <c r="AB201" s="256"/>
      <c r="AC201" s="256"/>
      <c r="AD201" s="256"/>
      <c r="AE201" s="256"/>
      <c r="AF201" s="256"/>
      <c r="AG201" s="256"/>
      <c r="AH201" s="256"/>
      <c r="AI201" s="256"/>
      <c r="AJ201" s="256"/>
      <c r="AK201" s="256"/>
      <c r="AL201" s="256"/>
      <c r="AM201" s="363">
        <f>AM200</f>
        <v>0</v>
      </c>
      <c r="AN201" s="363">
        <f>AN200</f>
        <v>0</v>
      </c>
      <c r="AO201" s="363">
        <f t="shared" ref="AO201:AZ201" si="66">AO200</f>
        <v>0</v>
      </c>
      <c r="AP201" s="363">
        <f t="shared" si="66"/>
        <v>0</v>
      </c>
      <c r="AQ201" s="363">
        <f t="shared" si="66"/>
        <v>0</v>
      </c>
      <c r="AR201" s="363">
        <f t="shared" si="66"/>
        <v>0</v>
      </c>
      <c r="AS201" s="363">
        <f t="shared" si="66"/>
        <v>0</v>
      </c>
      <c r="AT201" s="363">
        <f t="shared" si="66"/>
        <v>0</v>
      </c>
      <c r="AU201" s="363">
        <f t="shared" si="66"/>
        <v>0</v>
      </c>
      <c r="AV201" s="363">
        <f t="shared" si="66"/>
        <v>0</v>
      </c>
      <c r="AW201" s="363">
        <f t="shared" si="66"/>
        <v>0</v>
      </c>
      <c r="AX201" s="363">
        <f t="shared" si="66"/>
        <v>0</v>
      </c>
      <c r="AY201" s="363">
        <f t="shared" si="66"/>
        <v>0</v>
      </c>
      <c r="AZ201" s="363">
        <f t="shared" si="66"/>
        <v>0</v>
      </c>
      <c r="BA201" s="445"/>
    </row>
    <row r="202" spans="1:53" ht="15" hidden="1" outlineLevel="1">
      <c r="B202" s="274"/>
      <c r="C202" s="272"/>
      <c r="D202" s="276"/>
      <c r="E202" s="276"/>
      <c r="F202" s="276"/>
      <c r="G202" s="276"/>
      <c r="H202" s="276"/>
      <c r="I202" s="276"/>
      <c r="J202" s="276"/>
      <c r="K202" s="276"/>
      <c r="L202" s="276"/>
      <c r="M202" s="276"/>
      <c r="N202" s="276"/>
      <c r="O202" s="276"/>
      <c r="P202" s="276"/>
      <c r="Q202" s="276"/>
      <c r="R202" s="276"/>
      <c r="S202" s="276"/>
      <c r="T202" s="276"/>
      <c r="U202" s="252"/>
      <c r="V202" s="276"/>
      <c r="W202" s="276"/>
      <c r="X202" s="276"/>
      <c r="Y202" s="276"/>
      <c r="Z202" s="276"/>
      <c r="AA202" s="276"/>
      <c r="AB202" s="276"/>
      <c r="AC202" s="276"/>
      <c r="AD202" s="276"/>
      <c r="AE202" s="276"/>
      <c r="AF202" s="276"/>
      <c r="AG202" s="276"/>
      <c r="AH202" s="276"/>
      <c r="AI202" s="276"/>
      <c r="AJ202" s="276"/>
      <c r="AK202" s="276"/>
      <c r="AL202" s="276"/>
      <c r="AM202" s="368"/>
      <c r="AN202" s="369"/>
      <c r="AO202" s="368"/>
      <c r="AP202" s="368"/>
      <c r="AQ202" s="368"/>
      <c r="AR202" s="368"/>
      <c r="AS202" s="368"/>
      <c r="AT202" s="368"/>
      <c r="AU202" s="368"/>
      <c r="AV202" s="368"/>
      <c r="AW202" s="368"/>
      <c r="AX202" s="368"/>
      <c r="AY202" s="368"/>
      <c r="AZ202" s="368"/>
      <c r="BA202" s="273"/>
    </row>
    <row r="203" spans="1:53" s="244" customFormat="1" ht="15" hidden="1" outlineLevel="1">
      <c r="A203" s="449">
        <v>15</v>
      </c>
      <c r="B203" s="274" t="s">
        <v>482</v>
      </c>
      <c r="C203" s="252" t="s">
        <v>25</v>
      </c>
      <c r="D203" s="256"/>
      <c r="E203" s="256"/>
      <c r="F203" s="256"/>
      <c r="G203" s="256"/>
      <c r="H203" s="256"/>
      <c r="I203" s="256"/>
      <c r="J203" s="256"/>
      <c r="K203" s="256"/>
      <c r="L203" s="256"/>
      <c r="M203" s="256"/>
      <c r="N203" s="256"/>
      <c r="O203" s="256"/>
      <c r="P203" s="256"/>
      <c r="Q203" s="256"/>
      <c r="R203" s="256"/>
      <c r="S203" s="256"/>
      <c r="T203" s="256"/>
      <c r="U203" s="252"/>
      <c r="V203" s="256"/>
      <c r="W203" s="256"/>
      <c r="X203" s="256"/>
      <c r="Y203" s="256"/>
      <c r="Z203" s="256"/>
      <c r="AA203" s="256"/>
      <c r="AB203" s="256"/>
      <c r="AC203" s="256"/>
      <c r="AD203" s="256"/>
      <c r="AE203" s="256"/>
      <c r="AF203" s="256"/>
      <c r="AG203" s="256"/>
      <c r="AH203" s="256"/>
      <c r="AI203" s="256"/>
      <c r="AJ203" s="256"/>
      <c r="AK203" s="256"/>
      <c r="AL203" s="256"/>
      <c r="AM203" s="367"/>
      <c r="AN203" s="367"/>
      <c r="AO203" s="367"/>
      <c r="AP203" s="367"/>
      <c r="AQ203" s="367"/>
      <c r="AR203" s="367"/>
      <c r="AS203" s="367"/>
      <c r="AT203" s="367"/>
      <c r="AU203" s="367"/>
      <c r="AV203" s="367"/>
      <c r="AW203" s="367"/>
      <c r="AX203" s="367"/>
      <c r="AY203" s="367"/>
      <c r="AZ203" s="367"/>
      <c r="BA203" s="257">
        <f>SUM(AM203:AZ203)</f>
        <v>0</v>
      </c>
    </row>
    <row r="204" spans="1:53" s="244" customFormat="1" ht="15" hidden="1" outlineLevel="1">
      <c r="A204" s="449"/>
      <c r="B204" s="275" t="s">
        <v>243</v>
      </c>
      <c r="C204" s="252" t="s">
        <v>163</v>
      </c>
      <c r="D204" s="256"/>
      <c r="E204" s="256"/>
      <c r="F204" s="256"/>
      <c r="G204" s="256"/>
      <c r="H204" s="256"/>
      <c r="I204" s="256"/>
      <c r="J204" s="256"/>
      <c r="K204" s="256"/>
      <c r="L204" s="256"/>
      <c r="M204" s="256"/>
      <c r="N204" s="256"/>
      <c r="O204" s="256"/>
      <c r="P204" s="256"/>
      <c r="Q204" s="256"/>
      <c r="R204" s="256"/>
      <c r="S204" s="256"/>
      <c r="T204" s="256"/>
      <c r="U204" s="252"/>
      <c r="V204" s="256"/>
      <c r="W204" s="256"/>
      <c r="X204" s="256"/>
      <c r="Y204" s="256"/>
      <c r="Z204" s="256"/>
      <c r="AA204" s="256"/>
      <c r="AB204" s="256"/>
      <c r="AC204" s="256"/>
      <c r="AD204" s="256"/>
      <c r="AE204" s="256"/>
      <c r="AF204" s="256"/>
      <c r="AG204" s="256"/>
      <c r="AH204" s="256"/>
      <c r="AI204" s="256"/>
      <c r="AJ204" s="256"/>
      <c r="AK204" s="256"/>
      <c r="AL204" s="256"/>
      <c r="AM204" s="363">
        <f>AM203</f>
        <v>0</v>
      </c>
      <c r="AN204" s="363">
        <f>AN203</f>
        <v>0</v>
      </c>
      <c r="AO204" s="363">
        <f t="shared" ref="AO204:AZ204" si="67">AO203</f>
        <v>0</v>
      </c>
      <c r="AP204" s="363">
        <f t="shared" si="67"/>
        <v>0</v>
      </c>
      <c r="AQ204" s="363">
        <f t="shared" si="67"/>
        <v>0</v>
      </c>
      <c r="AR204" s="363">
        <f t="shared" si="67"/>
        <v>0</v>
      </c>
      <c r="AS204" s="363">
        <f t="shared" si="67"/>
        <v>0</v>
      </c>
      <c r="AT204" s="363">
        <f t="shared" si="67"/>
        <v>0</v>
      </c>
      <c r="AU204" s="363">
        <f t="shared" si="67"/>
        <v>0</v>
      </c>
      <c r="AV204" s="363">
        <f t="shared" si="67"/>
        <v>0</v>
      </c>
      <c r="AW204" s="363">
        <f t="shared" si="67"/>
        <v>0</v>
      </c>
      <c r="AX204" s="363">
        <f t="shared" si="67"/>
        <v>0</v>
      </c>
      <c r="AY204" s="363">
        <f t="shared" si="67"/>
        <v>0</v>
      </c>
      <c r="AZ204" s="363">
        <f t="shared" si="67"/>
        <v>0</v>
      </c>
      <c r="BA204" s="445"/>
    </row>
    <row r="205" spans="1:53" s="244" customFormat="1" ht="15" hidden="1" outlineLevel="1">
      <c r="A205" s="449"/>
      <c r="B205" s="274"/>
      <c r="C205" s="272"/>
      <c r="D205" s="276"/>
      <c r="E205" s="276"/>
      <c r="F205" s="276"/>
      <c r="G205" s="276"/>
      <c r="H205" s="276"/>
      <c r="I205" s="276"/>
      <c r="J205" s="276"/>
      <c r="K205" s="276"/>
      <c r="L205" s="276"/>
      <c r="M205" s="276"/>
      <c r="N205" s="276"/>
      <c r="O205" s="276"/>
      <c r="P205" s="276"/>
      <c r="Q205" s="276"/>
      <c r="R205" s="276"/>
      <c r="S205" s="276"/>
      <c r="T205" s="276"/>
      <c r="U205" s="252"/>
      <c r="V205" s="276"/>
      <c r="W205" s="276"/>
      <c r="X205" s="276"/>
      <c r="Y205" s="276"/>
      <c r="Z205" s="276"/>
      <c r="AA205" s="276"/>
      <c r="AB205" s="276"/>
      <c r="AC205" s="276"/>
      <c r="AD205" s="276"/>
      <c r="AE205" s="276"/>
      <c r="AF205" s="276"/>
      <c r="AG205" s="276"/>
      <c r="AH205" s="276"/>
      <c r="AI205" s="276"/>
      <c r="AJ205" s="276"/>
      <c r="AK205" s="276"/>
      <c r="AL205" s="276"/>
      <c r="AM205" s="370"/>
      <c r="AN205" s="368"/>
      <c r="AO205" s="368"/>
      <c r="AP205" s="368"/>
      <c r="AQ205" s="368"/>
      <c r="AR205" s="368"/>
      <c r="AS205" s="368"/>
      <c r="AT205" s="368"/>
      <c r="AU205" s="368"/>
      <c r="AV205" s="368"/>
      <c r="AW205" s="368"/>
      <c r="AX205" s="368"/>
      <c r="AY205" s="368"/>
      <c r="AZ205" s="368"/>
      <c r="BA205" s="273"/>
    </row>
    <row r="206" spans="1:53" s="244" customFormat="1" ht="30" hidden="1" outlineLevel="1">
      <c r="A206" s="449">
        <v>16</v>
      </c>
      <c r="B206" s="274" t="s">
        <v>483</v>
      </c>
      <c r="C206" s="252" t="s">
        <v>25</v>
      </c>
      <c r="D206" s="256"/>
      <c r="E206" s="256"/>
      <c r="F206" s="256"/>
      <c r="G206" s="256"/>
      <c r="H206" s="256"/>
      <c r="I206" s="256"/>
      <c r="J206" s="256"/>
      <c r="K206" s="256"/>
      <c r="L206" s="256"/>
      <c r="M206" s="256"/>
      <c r="N206" s="256"/>
      <c r="O206" s="256"/>
      <c r="P206" s="256"/>
      <c r="Q206" s="256"/>
      <c r="R206" s="256"/>
      <c r="S206" s="256"/>
      <c r="T206" s="256"/>
      <c r="U206" s="252"/>
      <c r="V206" s="256"/>
      <c r="W206" s="256"/>
      <c r="X206" s="256"/>
      <c r="Y206" s="256"/>
      <c r="Z206" s="256"/>
      <c r="AA206" s="256"/>
      <c r="AB206" s="256"/>
      <c r="AC206" s="256"/>
      <c r="AD206" s="256"/>
      <c r="AE206" s="256"/>
      <c r="AF206" s="256"/>
      <c r="AG206" s="256"/>
      <c r="AH206" s="256"/>
      <c r="AI206" s="256"/>
      <c r="AJ206" s="256"/>
      <c r="AK206" s="256"/>
      <c r="AL206" s="256"/>
      <c r="AM206" s="367"/>
      <c r="AN206" s="367"/>
      <c r="AO206" s="367"/>
      <c r="AP206" s="367"/>
      <c r="AQ206" s="367"/>
      <c r="AR206" s="367"/>
      <c r="AS206" s="367"/>
      <c r="AT206" s="367"/>
      <c r="AU206" s="367"/>
      <c r="AV206" s="367"/>
      <c r="AW206" s="367"/>
      <c r="AX206" s="367"/>
      <c r="AY206" s="367"/>
      <c r="AZ206" s="367"/>
      <c r="BA206" s="257">
        <f>SUM(AM206:AZ206)</f>
        <v>0</v>
      </c>
    </row>
    <row r="207" spans="1:53" s="244" customFormat="1" ht="15" hidden="1" outlineLevel="1">
      <c r="A207" s="449"/>
      <c r="B207" s="275" t="s">
        <v>243</v>
      </c>
      <c r="C207" s="252" t="s">
        <v>163</v>
      </c>
      <c r="D207" s="256"/>
      <c r="E207" s="256"/>
      <c r="F207" s="256"/>
      <c r="G207" s="256"/>
      <c r="H207" s="256"/>
      <c r="I207" s="256"/>
      <c r="J207" s="256"/>
      <c r="K207" s="256"/>
      <c r="L207" s="256"/>
      <c r="M207" s="256"/>
      <c r="N207" s="256"/>
      <c r="O207" s="256"/>
      <c r="P207" s="256"/>
      <c r="Q207" s="256"/>
      <c r="R207" s="256"/>
      <c r="S207" s="256"/>
      <c r="T207" s="256"/>
      <c r="U207" s="252"/>
      <c r="V207" s="256"/>
      <c r="W207" s="256"/>
      <c r="X207" s="256"/>
      <c r="Y207" s="256"/>
      <c r="Z207" s="256"/>
      <c r="AA207" s="256"/>
      <c r="AB207" s="256"/>
      <c r="AC207" s="256"/>
      <c r="AD207" s="256"/>
      <c r="AE207" s="256"/>
      <c r="AF207" s="256"/>
      <c r="AG207" s="256"/>
      <c r="AH207" s="256"/>
      <c r="AI207" s="256"/>
      <c r="AJ207" s="256"/>
      <c r="AK207" s="256"/>
      <c r="AL207" s="256"/>
      <c r="AM207" s="363">
        <f>AM206</f>
        <v>0</v>
      </c>
      <c r="AN207" s="363">
        <f>AN206</f>
        <v>0</v>
      </c>
      <c r="AO207" s="363">
        <f t="shared" ref="AO207:AZ207" si="68">AO206</f>
        <v>0</v>
      </c>
      <c r="AP207" s="363">
        <f t="shared" si="68"/>
        <v>0</v>
      </c>
      <c r="AQ207" s="363">
        <f t="shared" si="68"/>
        <v>0</v>
      </c>
      <c r="AR207" s="363">
        <f t="shared" si="68"/>
        <v>0</v>
      </c>
      <c r="AS207" s="363">
        <f t="shared" si="68"/>
        <v>0</v>
      </c>
      <c r="AT207" s="363">
        <f t="shared" si="68"/>
        <v>0</v>
      </c>
      <c r="AU207" s="363">
        <f t="shared" si="68"/>
        <v>0</v>
      </c>
      <c r="AV207" s="363">
        <f t="shared" si="68"/>
        <v>0</v>
      </c>
      <c r="AW207" s="363">
        <f t="shared" si="68"/>
        <v>0</v>
      </c>
      <c r="AX207" s="363">
        <f t="shared" si="68"/>
        <v>0</v>
      </c>
      <c r="AY207" s="363">
        <f t="shared" si="68"/>
        <v>0</v>
      </c>
      <c r="AZ207" s="363">
        <f t="shared" si="68"/>
        <v>0</v>
      </c>
      <c r="BA207" s="445"/>
    </row>
    <row r="208" spans="1:53" s="244" customFormat="1" ht="15" hidden="1" outlineLevel="1">
      <c r="A208" s="449"/>
      <c r="B208" s="274"/>
      <c r="C208" s="272"/>
      <c r="D208" s="276"/>
      <c r="E208" s="276"/>
      <c r="F208" s="276"/>
      <c r="G208" s="276"/>
      <c r="H208" s="276"/>
      <c r="I208" s="276"/>
      <c r="J208" s="276"/>
      <c r="K208" s="276"/>
      <c r="L208" s="276"/>
      <c r="M208" s="276"/>
      <c r="N208" s="276"/>
      <c r="O208" s="276"/>
      <c r="P208" s="276"/>
      <c r="Q208" s="276"/>
      <c r="R208" s="276"/>
      <c r="S208" s="276"/>
      <c r="T208" s="276"/>
      <c r="U208" s="252"/>
      <c r="V208" s="276"/>
      <c r="W208" s="276"/>
      <c r="X208" s="276"/>
      <c r="Y208" s="276"/>
      <c r="Z208" s="276"/>
      <c r="AA208" s="276"/>
      <c r="AB208" s="276"/>
      <c r="AC208" s="276"/>
      <c r="AD208" s="276"/>
      <c r="AE208" s="276"/>
      <c r="AF208" s="276"/>
      <c r="AG208" s="276"/>
      <c r="AH208" s="276"/>
      <c r="AI208" s="276"/>
      <c r="AJ208" s="276"/>
      <c r="AK208" s="276"/>
      <c r="AL208" s="276"/>
      <c r="AM208" s="370"/>
      <c r="AN208" s="368"/>
      <c r="AO208" s="368"/>
      <c r="AP208" s="368"/>
      <c r="AQ208" s="368"/>
      <c r="AR208" s="368"/>
      <c r="AS208" s="368"/>
      <c r="AT208" s="368"/>
      <c r="AU208" s="368"/>
      <c r="AV208" s="368"/>
      <c r="AW208" s="368"/>
      <c r="AX208" s="368"/>
      <c r="AY208" s="368"/>
      <c r="AZ208" s="368"/>
      <c r="BA208" s="273"/>
    </row>
    <row r="209" spans="1:53" ht="15" hidden="1" outlineLevel="1">
      <c r="A209" s="449">
        <v>17</v>
      </c>
      <c r="B209" s="274" t="s">
        <v>9</v>
      </c>
      <c r="C209" s="252" t="s">
        <v>25</v>
      </c>
      <c r="D209" s="256"/>
      <c r="E209" s="256"/>
      <c r="F209" s="256"/>
      <c r="G209" s="256"/>
      <c r="H209" s="256"/>
      <c r="I209" s="256"/>
      <c r="J209" s="256"/>
      <c r="K209" s="256"/>
      <c r="L209" s="256"/>
      <c r="M209" s="256"/>
      <c r="N209" s="256"/>
      <c r="O209" s="256"/>
      <c r="P209" s="256"/>
      <c r="Q209" s="256"/>
      <c r="R209" s="256"/>
      <c r="S209" s="256"/>
      <c r="T209" s="256"/>
      <c r="U209" s="252"/>
      <c r="V209" s="256"/>
      <c r="W209" s="256"/>
      <c r="X209" s="256"/>
      <c r="Y209" s="256"/>
      <c r="Z209" s="256"/>
      <c r="AA209" s="256"/>
      <c r="AB209" s="256"/>
      <c r="AC209" s="256"/>
      <c r="AD209" s="256"/>
      <c r="AE209" s="256"/>
      <c r="AF209" s="256"/>
      <c r="AG209" s="256"/>
      <c r="AH209" s="256"/>
      <c r="AI209" s="256"/>
      <c r="AJ209" s="256"/>
      <c r="AK209" s="256"/>
      <c r="AL209" s="256"/>
      <c r="AM209" s="367"/>
      <c r="AN209" s="367"/>
      <c r="AO209" s="367"/>
      <c r="AP209" s="367"/>
      <c r="AQ209" s="367"/>
      <c r="AR209" s="367"/>
      <c r="AS209" s="367"/>
      <c r="AT209" s="367"/>
      <c r="AU209" s="367"/>
      <c r="AV209" s="367"/>
      <c r="AW209" s="367"/>
      <c r="AX209" s="367"/>
      <c r="AY209" s="367"/>
      <c r="AZ209" s="367"/>
      <c r="BA209" s="257">
        <f>SUM(AM209:AZ209)</f>
        <v>0</v>
      </c>
    </row>
    <row r="210" spans="1:53" ht="15" hidden="1" outlineLevel="1">
      <c r="B210" s="255" t="s">
        <v>243</v>
      </c>
      <c r="C210" s="252" t="s">
        <v>163</v>
      </c>
      <c r="D210" s="256"/>
      <c r="E210" s="256"/>
      <c r="F210" s="256"/>
      <c r="G210" s="256"/>
      <c r="H210" s="256"/>
      <c r="I210" s="256"/>
      <c r="J210" s="256"/>
      <c r="K210" s="256"/>
      <c r="L210" s="256"/>
      <c r="M210" s="256"/>
      <c r="N210" s="256"/>
      <c r="O210" s="256"/>
      <c r="P210" s="256"/>
      <c r="Q210" s="256"/>
      <c r="R210" s="256"/>
      <c r="S210" s="256"/>
      <c r="T210" s="256"/>
      <c r="U210" s="252"/>
      <c r="V210" s="256"/>
      <c r="W210" s="256"/>
      <c r="X210" s="256"/>
      <c r="Y210" s="256"/>
      <c r="Z210" s="256"/>
      <c r="AA210" s="256"/>
      <c r="AB210" s="256"/>
      <c r="AC210" s="256"/>
      <c r="AD210" s="256"/>
      <c r="AE210" s="256"/>
      <c r="AF210" s="256"/>
      <c r="AG210" s="256"/>
      <c r="AH210" s="256"/>
      <c r="AI210" s="256"/>
      <c r="AJ210" s="256"/>
      <c r="AK210" s="256"/>
      <c r="AL210" s="256"/>
      <c r="AM210" s="363">
        <f>AM209</f>
        <v>0</v>
      </c>
      <c r="AN210" s="363">
        <f>AN209</f>
        <v>0</v>
      </c>
      <c r="AO210" s="363">
        <f t="shared" ref="AO210:AZ210" si="69">AO209</f>
        <v>0</v>
      </c>
      <c r="AP210" s="363">
        <f t="shared" si="69"/>
        <v>0</v>
      </c>
      <c r="AQ210" s="363">
        <f t="shared" si="69"/>
        <v>0</v>
      </c>
      <c r="AR210" s="363">
        <f t="shared" si="69"/>
        <v>0</v>
      </c>
      <c r="AS210" s="363">
        <f t="shared" si="69"/>
        <v>0</v>
      </c>
      <c r="AT210" s="363">
        <f t="shared" si="69"/>
        <v>0</v>
      </c>
      <c r="AU210" s="363">
        <f t="shared" si="69"/>
        <v>0</v>
      </c>
      <c r="AV210" s="363">
        <f t="shared" si="69"/>
        <v>0</v>
      </c>
      <c r="AW210" s="363">
        <f t="shared" si="69"/>
        <v>0</v>
      </c>
      <c r="AX210" s="363">
        <f t="shared" si="69"/>
        <v>0</v>
      </c>
      <c r="AY210" s="363">
        <f t="shared" si="69"/>
        <v>0</v>
      </c>
      <c r="AZ210" s="363">
        <f t="shared" si="69"/>
        <v>0</v>
      </c>
      <c r="BA210" s="445"/>
    </row>
    <row r="211" spans="1:53" ht="15" hidden="1" outlineLevel="1">
      <c r="B211" s="275"/>
      <c r="C211" s="266"/>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c r="AM211" s="371"/>
      <c r="AN211" s="372"/>
      <c r="AO211" s="372"/>
      <c r="AP211" s="372"/>
      <c r="AQ211" s="372"/>
      <c r="AR211" s="372"/>
      <c r="AS211" s="372"/>
      <c r="AT211" s="372"/>
      <c r="AU211" s="372"/>
      <c r="AV211" s="372"/>
      <c r="AW211" s="372"/>
      <c r="AX211" s="372"/>
      <c r="AY211" s="372"/>
      <c r="AZ211" s="372"/>
      <c r="BA211" s="277"/>
    </row>
    <row r="212" spans="1:53" ht="15.75" hidden="1" outlineLevel="1">
      <c r="A212" s="450"/>
      <c r="B212" s="249" t="s">
        <v>10</v>
      </c>
      <c r="C212" s="250"/>
      <c r="D212" s="250"/>
      <c r="E212" s="250"/>
      <c r="F212" s="250"/>
      <c r="G212" s="250"/>
      <c r="H212" s="250"/>
      <c r="I212" s="250"/>
      <c r="J212" s="250"/>
      <c r="K212" s="250"/>
      <c r="L212" s="250"/>
      <c r="M212" s="250"/>
      <c r="N212" s="250"/>
      <c r="O212" s="250"/>
      <c r="P212" s="250"/>
      <c r="Q212" s="250"/>
      <c r="R212" s="250"/>
      <c r="S212" s="250"/>
      <c r="T212" s="250"/>
      <c r="U212" s="251"/>
      <c r="V212" s="250"/>
      <c r="W212" s="250"/>
      <c r="X212" s="250"/>
      <c r="Y212" s="250"/>
      <c r="Z212" s="250"/>
      <c r="AA212" s="250"/>
      <c r="AB212" s="250"/>
      <c r="AC212" s="250"/>
      <c r="AD212" s="250"/>
      <c r="AE212" s="250"/>
      <c r="AF212" s="250"/>
      <c r="AG212" s="250"/>
      <c r="AH212" s="250"/>
      <c r="AI212" s="250"/>
      <c r="AJ212" s="250"/>
      <c r="AK212" s="250"/>
      <c r="AL212" s="250"/>
      <c r="AM212" s="366"/>
      <c r="AN212" s="366"/>
      <c r="AO212" s="366"/>
      <c r="AP212" s="366"/>
      <c r="AQ212" s="366"/>
      <c r="AR212" s="366"/>
      <c r="AS212" s="366"/>
      <c r="AT212" s="366"/>
      <c r="AU212" s="366"/>
      <c r="AV212" s="366"/>
      <c r="AW212" s="366"/>
      <c r="AX212" s="366"/>
      <c r="AY212" s="366"/>
      <c r="AZ212" s="366"/>
      <c r="BA212" s="253"/>
    </row>
    <row r="213" spans="1:53" ht="15" hidden="1" outlineLevel="1">
      <c r="A213" s="449">
        <v>18</v>
      </c>
      <c r="B213" s="275" t="s">
        <v>11</v>
      </c>
      <c r="C213" s="252" t="s">
        <v>25</v>
      </c>
      <c r="D213" s="256"/>
      <c r="E213" s="256"/>
      <c r="F213" s="256"/>
      <c r="G213" s="256"/>
      <c r="H213" s="256"/>
      <c r="I213" s="256"/>
      <c r="J213" s="256"/>
      <c r="K213" s="256"/>
      <c r="L213" s="256"/>
      <c r="M213" s="256"/>
      <c r="N213" s="256"/>
      <c r="O213" s="256"/>
      <c r="P213" s="256"/>
      <c r="Q213" s="256"/>
      <c r="R213" s="256"/>
      <c r="S213" s="256"/>
      <c r="T213" s="256"/>
      <c r="U213" s="256">
        <v>12</v>
      </c>
      <c r="V213" s="256"/>
      <c r="W213" s="256"/>
      <c r="X213" s="256"/>
      <c r="Y213" s="256"/>
      <c r="Z213" s="256"/>
      <c r="AA213" s="256"/>
      <c r="AB213" s="256"/>
      <c r="AC213" s="256"/>
      <c r="AD213" s="256"/>
      <c r="AE213" s="256"/>
      <c r="AF213" s="256"/>
      <c r="AG213" s="256"/>
      <c r="AH213" s="256"/>
      <c r="AI213" s="256"/>
      <c r="AJ213" s="256"/>
      <c r="AK213" s="256"/>
      <c r="AL213" s="256"/>
      <c r="AM213" s="378"/>
      <c r="AN213" s="367"/>
      <c r="AO213" s="367"/>
      <c r="AP213" s="367"/>
      <c r="AQ213" s="367"/>
      <c r="AR213" s="367"/>
      <c r="AS213" s="367"/>
      <c r="AT213" s="367"/>
      <c r="AU213" s="367"/>
      <c r="AV213" s="367"/>
      <c r="AW213" s="367"/>
      <c r="AX213" s="367"/>
      <c r="AY213" s="367"/>
      <c r="AZ213" s="367"/>
      <c r="BA213" s="257">
        <f>SUM(AM213:AZ213)</f>
        <v>0</v>
      </c>
    </row>
    <row r="214" spans="1:53" ht="15" hidden="1" outlineLevel="1">
      <c r="B214" s="255" t="s">
        <v>243</v>
      </c>
      <c r="C214" s="252" t="s">
        <v>163</v>
      </c>
      <c r="D214" s="256"/>
      <c r="E214" s="256"/>
      <c r="F214" s="256"/>
      <c r="G214" s="256"/>
      <c r="H214" s="256"/>
      <c r="I214" s="256"/>
      <c r="J214" s="256"/>
      <c r="K214" s="256"/>
      <c r="L214" s="256"/>
      <c r="M214" s="256"/>
      <c r="N214" s="256"/>
      <c r="O214" s="256"/>
      <c r="P214" s="256"/>
      <c r="Q214" s="256"/>
      <c r="R214" s="256"/>
      <c r="S214" s="256"/>
      <c r="T214" s="256"/>
      <c r="U214" s="256">
        <f>U213</f>
        <v>12</v>
      </c>
      <c r="V214" s="256"/>
      <c r="W214" s="256"/>
      <c r="X214" s="256"/>
      <c r="Y214" s="256"/>
      <c r="Z214" s="256"/>
      <c r="AA214" s="256"/>
      <c r="AB214" s="256"/>
      <c r="AC214" s="256"/>
      <c r="AD214" s="256"/>
      <c r="AE214" s="256"/>
      <c r="AF214" s="256"/>
      <c r="AG214" s="256"/>
      <c r="AH214" s="256"/>
      <c r="AI214" s="256"/>
      <c r="AJ214" s="256"/>
      <c r="AK214" s="256"/>
      <c r="AL214" s="256"/>
      <c r="AM214" s="363">
        <f>AM213</f>
        <v>0</v>
      </c>
      <c r="AN214" s="363">
        <f>AN213</f>
        <v>0</v>
      </c>
      <c r="AO214" s="363">
        <f t="shared" ref="AO214:AZ214" si="70">AO213</f>
        <v>0</v>
      </c>
      <c r="AP214" s="363">
        <f t="shared" si="70"/>
        <v>0</v>
      </c>
      <c r="AQ214" s="363">
        <f t="shared" si="70"/>
        <v>0</v>
      </c>
      <c r="AR214" s="363">
        <f t="shared" si="70"/>
        <v>0</v>
      </c>
      <c r="AS214" s="363">
        <f t="shared" si="70"/>
        <v>0</v>
      </c>
      <c r="AT214" s="363">
        <f t="shared" si="70"/>
        <v>0</v>
      </c>
      <c r="AU214" s="363">
        <f t="shared" si="70"/>
        <v>0</v>
      </c>
      <c r="AV214" s="363">
        <f t="shared" si="70"/>
        <v>0</v>
      </c>
      <c r="AW214" s="363">
        <f t="shared" si="70"/>
        <v>0</v>
      </c>
      <c r="AX214" s="363">
        <f t="shared" si="70"/>
        <v>0</v>
      </c>
      <c r="AY214" s="363">
        <f t="shared" si="70"/>
        <v>0</v>
      </c>
      <c r="AZ214" s="363">
        <f t="shared" si="70"/>
        <v>0</v>
      </c>
      <c r="BA214" s="445"/>
    </row>
    <row r="215" spans="1:53" ht="15" hidden="1" outlineLevel="1">
      <c r="B215" s="275"/>
      <c r="C215" s="266"/>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364"/>
      <c r="AN215" s="373"/>
      <c r="AO215" s="373"/>
      <c r="AP215" s="373"/>
      <c r="AQ215" s="373"/>
      <c r="AR215" s="373"/>
      <c r="AS215" s="373"/>
      <c r="AT215" s="373"/>
      <c r="AU215" s="373"/>
      <c r="AV215" s="373"/>
      <c r="AW215" s="373"/>
      <c r="AX215" s="373"/>
      <c r="AY215" s="373"/>
      <c r="AZ215" s="373"/>
      <c r="BA215" s="267"/>
    </row>
    <row r="216" spans="1:53" ht="15" hidden="1" outlineLevel="1">
      <c r="A216" s="449">
        <v>19</v>
      </c>
      <c r="B216" s="275" t="s">
        <v>12</v>
      </c>
      <c r="C216" s="252" t="s">
        <v>25</v>
      </c>
      <c r="D216" s="256"/>
      <c r="E216" s="256"/>
      <c r="F216" s="256"/>
      <c r="G216" s="256"/>
      <c r="H216" s="256"/>
      <c r="I216" s="256"/>
      <c r="J216" s="256"/>
      <c r="K216" s="256"/>
      <c r="L216" s="256"/>
      <c r="M216" s="256"/>
      <c r="N216" s="256"/>
      <c r="O216" s="256"/>
      <c r="P216" s="256"/>
      <c r="Q216" s="256"/>
      <c r="R216" s="256"/>
      <c r="S216" s="256"/>
      <c r="T216" s="256"/>
      <c r="U216" s="256">
        <v>12</v>
      </c>
      <c r="V216" s="256"/>
      <c r="W216" s="256"/>
      <c r="X216" s="256"/>
      <c r="Y216" s="256"/>
      <c r="Z216" s="256"/>
      <c r="AA216" s="256"/>
      <c r="AB216" s="256"/>
      <c r="AC216" s="256"/>
      <c r="AD216" s="256"/>
      <c r="AE216" s="256"/>
      <c r="AF216" s="256"/>
      <c r="AG216" s="256"/>
      <c r="AH216" s="256"/>
      <c r="AI216" s="256"/>
      <c r="AJ216" s="256"/>
      <c r="AK216" s="256"/>
      <c r="AL216" s="256"/>
      <c r="AM216" s="362"/>
      <c r="AN216" s="367"/>
      <c r="AO216" s="367"/>
      <c r="AP216" s="367"/>
      <c r="AQ216" s="367"/>
      <c r="AR216" s="367"/>
      <c r="AS216" s="367"/>
      <c r="AT216" s="367"/>
      <c r="AU216" s="367"/>
      <c r="AV216" s="367"/>
      <c r="AW216" s="367"/>
      <c r="AX216" s="367"/>
      <c r="AY216" s="367"/>
      <c r="AZ216" s="367"/>
      <c r="BA216" s="257">
        <f>SUM(AM216:AZ216)</f>
        <v>0</v>
      </c>
    </row>
    <row r="217" spans="1:53" ht="15" hidden="1" outlineLevel="1">
      <c r="B217" s="255" t="s">
        <v>243</v>
      </c>
      <c r="C217" s="252" t="s">
        <v>163</v>
      </c>
      <c r="D217" s="256"/>
      <c r="E217" s="256"/>
      <c r="F217" s="256"/>
      <c r="G217" s="256"/>
      <c r="H217" s="256"/>
      <c r="I217" s="256"/>
      <c r="J217" s="256"/>
      <c r="K217" s="256"/>
      <c r="L217" s="256"/>
      <c r="M217" s="256"/>
      <c r="N217" s="256"/>
      <c r="O217" s="256"/>
      <c r="P217" s="256"/>
      <c r="Q217" s="256"/>
      <c r="R217" s="256"/>
      <c r="S217" s="256"/>
      <c r="T217" s="256"/>
      <c r="U217" s="256">
        <f>U216</f>
        <v>12</v>
      </c>
      <c r="V217" s="256"/>
      <c r="W217" s="256"/>
      <c r="X217" s="256"/>
      <c r="Y217" s="256"/>
      <c r="Z217" s="256"/>
      <c r="AA217" s="256"/>
      <c r="AB217" s="256"/>
      <c r="AC217" s="256"/>
      <c r="AD217" s="256"/>
      <c r="AE217" s="256"/>
      <c r="AF217" s="256"/>
      <c r="AG217" s="256"/>
      <c r="AH217" s="256"/>
      <c r="AI217" s="256"/>
      <c r="AJ217" s="256"/>
      <c r="AK217" s="256"/>
      <c r="AL217" s="256"/>
      <c r="AM217" s="363">
        <f>AM216</f>
        <v>0</v>
      </c>
      <c r="AN217" s="363">
        <f>AN216</f>
        <v>0</v>
      </c>
      <c r="AO217" s="363">
        <f t="shared" ref="AO217:AZ217" si="71">AO216</f>
        <v>0</v>
      </c>
      <c r="AP217" s="363">
        <f t="shared" si="71"/>
        <v>0</v>
      </c>
      <c r="AQ217" s="363">
        <f t="shared" si="71"/>
        <v>0</v>
      </c>
      <c r="AR217" s="363">
        <f t="shared" si="71"/>
        <v>0</v>
      </c>
      <c r="AS217" s="363">
        <f t="shared" si="71"/>
        <v>0</v>
      </c>
      <c r="AT217" s="363">
        <f t="shared" si="71"/>
        <v>0</v>
      </c>
      <c r="AU217" s="363">
        <f t="shared" si="71"/>
        <v>0</v>
      </c>
      <c r="AV217" s="363">
        <f t="shared" si="71"/>
        <v>0</v>
      </c>
      <c r="AW217" s="363">
        <f t="shared" si="71"/>
        <v>0</v>
      </c>
      <c r="AX217" s="363">
        <f t="shared" si="71"/>
        <v>0</v>
      </c>
      <c r="AY217" s="363">
        <f t="shared" si="71"/>
        <v>0</v>
      </c>
      <c r="AZ217" s="363">
        <f t="shared" si="71"/>
        <v>0</v>
      </c>
      <c r="BA217" s="445"/>
    </row>
    <row r="218" spans="1:53" ht="15" hidden="1" outlineLevel="1">
      <c r="B218" s="275"/>
      <c r="C218" s="266"/>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374"/>
      <c r="AN218" s="374"/>
      <c r="AO218" s="364"/>
      <c r="AP218" s="364"/>
      <c r="AQ218" s="364"/>
      <c r="AR218" s="364"/>
      <c r="AS218" s="364"/>
      <c r="AT218" s="364"/>
      <c r="AU218" s="364"/>
      <c r="AV218" s="364"/>
      <c r="AW218" s="364"/>
      <c r="AX218" s="364"/>
      <c r="AY218" s="364"/>
      <c r="AZ218" s="364"/>
      <c r="BA218" s="267"/>
    </row>
    <row r="219" spans="1:53" ht="15" hidden="1" outlineLevel="1">
      <c r="A219" s="449">
        <v>20</v>
      </c>
      <c r="B219" s="275" t="s">
        <v>13</v>
      </c>
      <c r="C219" s="252" t="s">
        <v>25</v>
      </c>
      <c r="D219" s="256"/>
      <c r="E219" s="256"/>
      <c r="F219" s="256"/>
      <c r="G219" s="256"/>
      <c r="H219" s="256"/>
      <c r="I219" s="256"/>
      <c r="J219" s="256"/>
      <c r="K219" s="256"/>
      <c r="L219" s="256"/>
      <c r="M219" s="256"/>
      <c r="N219" s="256"/>
      <c r="O219" s="256"/>
      <c r="P219" s="256"/>
      <c r="Q219" s="256"/>
      <c r="R219" s="256"/>
      <c r="S219" s="256"/>
      <c r="T219" s="256"/>
      <c r="U219" s="256">
        <v>12</v>
      </c>
      <c r="V219" s="256"/>
      <c r="W219" s="256"/>
      <c r="X219" s="256"/>
      <c r="Y219" s="256"/>
      <c r="Z219" s="256"/>
      <c r="AA219" s="256"/>
      <c r="AB219" s="256"/>
      <c r="AC219" s="256"/>
      <c r="AD219" s="256"/>
      <c r="AE219" s="256"/>
      <c r="AF219" s="256"/>
      <c r="AG219" s="256"/>
      <c r="AH219" s="256"/>
      <c r="AI219" s="256"/>
      <c r="AJ219" s="256"/>
      <c r="AK219" s="256"/>
      <c r="AL219" s="256"/>
      <c r="AM219" s="362"/>
      <c r="AN219" s="367"/>
      <c r="AO219" s="367"/>
      <c r="AP219" s="367"/>
      <c r="AQ219" s="367"/>
      <c r="AR219" s="367"/>
      <c r="AS219" s="367"/>
      <c r="AT219" s="367"/>
      <c r="AU219" s="367"/>
      <c r="AV219" s="367"/>
      <c r="AW219" s="367"/>
      <c r="AX219" s="367"/>
      <c r="AY219" s="367"/>
      <c r="AZ219" s="367"/>
      <c r="BA219" s="257">
        <f>SUM(AM219:AZ219)</f>
        <v>0</v>
      </c>
    </row>
    <row r="220" spans="1:53" ht="15" hidden="1" outlineLevel="1">
      <c r="B220" s="255" t="s">
        <v>243</v>
      </c>
      <c r="C220" s="252" t="s">
        <v>163</v>
      </c>
      <c r="D220" s="256"/>
      <c r="E220" s="256"/>
      <c r="F220" s="256"/>
      <c r="G220" s="256"/>
      <c r="H220" s="256"/>
      <c r="I220" s="256"/>
      <c r="J220" s="256"/>
      <c r="K220" s="256"/>
      <c r="L220" s="256"/>
      <c r="M220" s="256"/>
      <c r="N220" s="256"/>
      <c r="O220" s="256"/>
      <c r="P220" s="256"/>
      <c r="Q220" s="256"/>
      <c r="R220" s="256"/>
      <c r="S220" s="256"/>
      <c r="T220" s="256"/>
      <c r="U220" s="256">
        <f>U219</f>
        <v>12</v>
      </c>
      <c r="V220" s="256"/>
      <c r="W220" s="256"/>
      <c r="X220" s="256"/>
      <c r="Y220" s="256"/>
      <c r="Z220" s="256"/>
      <c r="AA220" s="256"/>
      <c r="AB220" s="256"/>
      <c r="AC220" s="256"/>
      <c r="AD220" s="256"/>
      <c r="AE220" s="256"/>
      <c r="AF220" s="256"/>
      <c r="AG220" s="256"/>
      <c r="AH220" s="256"/>
      <c r="AI220" s="256"/>
      <c r="AJ220" s="256"/>
      <c r="AK220" s="256"/>
      <c r="AL220" s="256"/>
      <c r="AM220" s="363">
        <f>AM219</f>
        <v>0</v>
      </c>
      <c r="AN220" s="363">
        <f>AN219</f>
        <v>0</v>
      </c>
      <c r="AO220" s="363">
        <f t="shared" ref="AO220:AZ220" si="72">AO219</f>
        <v>0</v>
      </c>
      <c r="AP220" s="363">
        <f t="shared" si="72"/>
        <v>0</v>
      </c>
      <c r="AQ220" s="363">
        <f t="shared" si="72"/>
        <v>0</v>
      </c>
      <c r="AR220" s="363">
        <f t="shared" si="72"/>
        <v>0</v>
      </c>
      <c r="AS220" s="363">
        <f t="shared" si="72"/>
        <v>0</v>
      </c>
      <c r="AT220" s="363">
        <f t="shared" si="72"/>
        <v>0</v>
      </c>
      <c r="AU220" s="363">
        <f t="shared" si="72"/>
        <v>0</v>
      </c>
      <c r="AV220" s="363">
        <f t="shared" si="72"/>
        <v>0</v>
      </c>
      <c r="AW220" s="363">
        <f t="shared" si="72"/>
        <v>0</v>
      </c>
      <c r="AX220" s="363">
        <f t="shared" si="72"/>
        <v>0</v>
      </c>
      <c r="AY220" s="363">
        <f t="shared" si="72"/>
        <v>0</v>
      </c>
      <c r="AZ220" s="363">
        <f t="shared" si="72"/>
        <v>0</v>
      </c>
      <c r="BA220" s="445"/>
    </row>
    <row r="221" spans="1:53" ht="15" hidden="1" outlineLevel="1">
      <c r="B221" s="275"/>
      <c r="C221" s="266"/>
      <c r="D221" s="252"/>
      <c r="E221" s="252"/>
      <c r="F221" s="252"/>
      <c r="G221" s="252"/>
      <c r="H221" s="252"/>
      <c r="I221" s="252"/>
      <c r="J221" s="252"/>
      <c r="K221" s="252"/>
      <c r="L221" s="252"/>
      <c r="M221" s="252"/>
      <c r="N221" s="252"/>
      <c r="O221" s="252"/>
      <c r="P221" s="252"/>
      <c r="Q221" s="252"/>
      <c r="R221" s="252"/>
      <c r="S221" s="252"/>
      <c r="T221" s="252"/>
      <c r="U221" s="278"/>
      <c r="V221" s="252"/>
      <c r="W221" s="252"/>
      <c r="X221" s="252"/>
      <c r="Y221" s="252"/>
      <c r="Z221" s="252"/>
      <c r="AA221" s="252"/>
      <c r="AB221" s="252"/>
      <c r="AC221" s="252"/>
      <c r="AD221" s="252"/>
      <c r="AE221" s="252"/>
      <c r="AF221" s="252"/>
      <c r="AG221" s="252"/>
      <c r="AH221" s="252"/>
      <c r="AI221" s="252"/>
      <c r="AJ221" s="252"/>
      <c r="AK221" s="252"/>
      <c r="AL221" s="252"/>
      <c r="AM221" s="364"/>
      <c r="AN221" s="364"/>
      <c r="AO221" s="364"/>
      <c r="AP221" s="364"/>
      <c r="AQ221" s="364"/>
      <c r="AR221" s="364"/>
      <c r="AS221" s="364"/>
      <c r="AT221" s="364"/>
      <c r="AU221" s="364"/>
      <c r="AV221" s="364"/>
      <c r="AW221" s="364"/>
      <c r="AX221" s="364"/>
      <c r="AY221" s="364"/>
      <c r="AZ221" s="364"/>
      <c r="BA221" s="267"/>
    </row>
    <row r="222" spans="1:53" ht="15" hidden="1" outlineLevel="1">
      <c r="A222" s="449">
        <v>21</v>
      </c>
      <c r="B222" s="275" t="s">
        <v>22</v>
      </c>
      <c r="C222" s="252" t="s">
        <v>25</v>
      </c>
      <c r="D222" s="256"/>
      <c r="E222" s="256"/>
      <c r="F222" s="256"/>
      <c r="G222" s="256"/>
      <c r="H222" s="256"/>
      <c r="I222" s="256"/>
      <c r="J222" s="256"/>
      <c r="K222" s="256"/>
      <c r="L222" s="256"/>
      <c r="M222" s="256"/>
      <c r="N222" s="256"/>
      <c r="O222" s="256"/>
      <c r="P222" s="256"/>
      <c r="Q222" s="256"/>
      <c r="R222" s="256"/>
      <c r="S222" s="256"/>
      <c r="T222" s="256"/>
      <c r="U222" s="256">
        <v>12</v>
      </c>
      <c r="V222" s="256"/>
      <c r="W222" s="256"/>
      <c r="X222" s="256"/>
      <c r="Y222" s="256"/>
      <c r="Z222" s="256"/>
      <c r="AA222" s="256"/>
      <c r="AB222" s="256"/>
      <c r="AC222" s="256"/>
      <c r="AD222" s="256"/>
      <c r="AE222" s="256"/>
      <c r="AF222" s="256"/>
      <c r="AG222" s="256"/>
      <c r="AH222" s="256"/>
      <c r="AI222" s="256"/>
      <c r="AJ222" s="256"/>
      <c r="AK222" s="256"/>
      <c r="AL222" s="256"/>
      <c r="AM222" s="362"/>
      <c r="AN222" s="367"/>
      <c r="AO222" s="367"/>
      <c r="AP222" s="367"/>
      <c r="AQ222" s="367"/>
      <c r="AR222" s="367"/>
      <c r="AS222" s="367"/>
      <c r="AT222" s="367"/>
      <c r="AU222" s="367"/>
      <c r="AV222" s="367"/>
      <c r="AW222" s="367"/>
      <c r="AX222" s="367"/>
      <c r="AY222" s="367"/>
      <c r="AZ222" s="367"/>
      <c r="BA222" s="257">
        <f>SUM(AM222:AZ222)</f>
        <v>0</v>
      </c>
    </row>
    <row r="223" spans="1:53" ht="15" hidden="1" outlineLevel="1">
      <c r="B223" s="255" t="s">
        <v>243</v>
      </c>
      <c r="C223" s="252" t="s">
        <v>163</v>
      </c>
      <c r="D223" s="256"/>
      <c r="E223" s="256"/>
      <c r="F223" s="256"/>
      <c r="G223" s="256"/>
      <c r="H223" s="256"/>
      <c r="I223" s="256"/>
      <c r="J223" s="256"/>
      <c r="K223" s="256"/>
      <c r="L223" s="256"/>
      <c r="M223" s="256"/>
      <c r="N223" s="256"/>
      <c r="O223" s="256"/>
      <c r="P223" s="256"/>
      <c r="Q223" s="256"/>
      <c r="R223" s="256"/>
      <c r="S223" s="256"/>
      <c r="T223" s="256"/>
      <c r="U223" s="256">
        <f>U222</f>
        <v>12</v>
      </c>
      <c r="V223" s="256"/>
      <c r="W223" s="256"/>
      <c r="X223" s="256"/>
      <c r="Y223" s="256"/>
      <c r="Z223" s="256"/>
      <c r="AA223" s="256"/>
      <c r="AB223" s="256"/>
      <c r="AC223" s="256"/>
      <c r="AD223" s="256"/>
      <c r="AE223" s="256"/>
      <c r="AF223" s="256"/>
      <c r="AG223" s="256"/>
      <c r="AH223" s="256"/>
      <c r="AI223" s="256"/>
      <c r="AJ223" s="256"/>
      <c r="AK223" s="256"/>
      <c r="AL223" s="256"/>
      <c r="AM223" s="363">
        <f>AM222</f>
        <v>0</v>
      </c>
      <c r="AN223" s="363">
        <f>AN222</f>
        <v>0</v>
      </c>
      <c r="AO223" s="363">
        <f t="shared" ref="AO223:AZ223" si="73">AO222</f>
        <v>0</v>
      </c>
      <c r="AP223" s="363">
        <f t="shared" si="73"/>
        <v>0</v>
      </c>
      <c r="AQ223" s="363">
        <f t="shared" si="73"/>
        <v>0</v>
      </c>
      <c r="AR223" s="363">
        <f t="shared" si="73"/>
        <v>0</v>
      </c>
      <c r="AS223" s="363">
        <f t="shared" si="73"/>
        <v>0</v>
      </c>
      <c r="AT223" s="363">
        <f t="shared" si="73"/>
        <v>0</v>
      </c>
      <c r="AU223" s="363">
        <f t="shared" si="73"/>
        <v>0</v>
      </c>
      <c r="AV223" s="363">
        <f t="shared" si="73"/>
        <v>0</v>
      </c>
      <c r="AW223" s="363">
        <f t="shared" si="73"/>
        <v>0</v>
      </c>
      <c r="AX223" s="363">
        <f t="shared" si="73"/>
        <v>0</v>
      </c>
      <c r="AY223" s="363">
        <f t="shared" si="73"/>
        <v>0</v>
      </c>
      <c r="AZ223" s="363">
        <f t="shared" si="73"/>
        <v>0</v>
      </c>
      <c r="BA223" s="445"/>
    </row>
    <row r="224" spans="1:53" ht="15" hidden="1" outlineLevel="1">
      <c r="B224" s="275"/>
      <c r="C224" s="266"/>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374"/>
      <c r="AN224" s="364"/>
      <c r="AO224" s="364"/>
      <c r="AP224" s="364"/>
      <c r="AQ224" s="364"/>
      <c r="AR224" s="364"/>
      <c r="AS224" s="364"/>
      <c r="AT224" s="364"/>
      <c r="AU224" s="364"/>
      <c r="AV224" s="364"/>
      <c r="AW224" s="364"/>
      <c r="AX224" s="364"/>
      <c r="AY224" s="364"/>
      <c r="AZ224" s="364"/>
      <c r="BA224" s="267"/>
    </row>
    <row r="225" spans="1:53" ht="15" hidden="1" outlineLevel="1">
      <c r="A225" s="449">
        <v>22</v>
      </c>
      <c r="B225" s="275" t="s">
        <v>9</v>
      </c>
      <c r="C225" s="252" t="s">
        <v>25</v>
      </c>
      <c r="D225" s="256"/>
      <c r="E225" s="256"/>
      <c r="F225" s="256"/>
      <c r="G225" s="256"/>
      <c r="H225" s="256"/>
      <c r="I225" s="256"/>
      <c r="J225" s="256"/>
      <c r="K225" s="256"/>
      <c r="L225" s="256"/>
      <c r="M225" s="256"/>
      <c r="N225" s="256"/>
      <c r="O225" s="256"/>
      <c r="P225" s="256"/>
      <c r="Q225" s="256"/>
      <c r="R225" s="256"/>
      <c r="S225" s="256"/>
      <c r="T225" s="256"/>
      <c r="U225" s="252"/>
      <c r="V225" s="256"/>
      <c r="W225" s="256"/>
      <c r="X225" s="256"/>
      <c r="Y225" s="256"/>
      <c r="Z225" s="256"/>
      <c r="AA225" s="256"/>
      <c r="AB225" s="256"/>
      <c r="AC225" s="256"/>
      <c r="AD225" s="256"/>
      <c r="AE225" s="256"/>
      <c r="AF225" s="256"/>
      <c r="AG225" s="256"/>
      <c r="AH225" s="256"/>
      <c r="AI225" s="256"/>
      <c r="AJ225" s="256"/>
      <c r="AK225" s="256"/>
      <c r="AL225" s="256"/>
      <c r="AM225" s="362"/>
      <c r="AN225" s="367"/>
      <c r="AO225" s="367"/>
      <c r="AP225" s="367"/>
      <c r="AQ225" s="367"/>
      <c r="AR225" s="367"/>
      <c r="AS225" s="367"/>
      <c r="AT225" s="367"/>
      <c r="AU225" s="367"/>
      <c r="AV225" s="367"/>
      <c r="AW225" s="367"/>
      <c r="AX225" s="367"/>
      <c r="AY225" s="367"/>
      <c r="AZ225" s="367"/>
      <c r="BA225" s="257">
        <f>SUM(AM225:AZ225)</f>
        <v>0</v>
      </c>
    </row>
    <row r="226" spans="1:53" ht="15" hidden="1" outlineLevel="1">
      <c r="B226" s="255" t="s">
        <v>243</v>
      </c>
      <c r="C226" s="252" t="s">
        <v>163</v>
      </c>
      <c r="D226" s="256"/>
      <c r="E226" s="256"/>
      <c r="F226" s="256"/>
      <c r="G226" s="256"/>
      <c r="H226" s="256"/>
      <c r="I226" s="256"/>
      <c r="J226" s="256"/>
      <c r="K226" s="256"/>
      <c r="L226" s="256"/>
      <c r="M226" s="256"/>
      <c r="N226" s="256"/>
      <c r="O226" s="256"/>
      <c r="P226" s="256"/>
      <c r="Q226" s="256"/>
      <c r="R226" s="256"/>
      <c r="S226" s="256"/>
      <c r="T226" s="256"/>
      <c r="U226" s="252"/>
      <c r="V226" s="256"/>
      <c r="W226" s="256"/>
      <c r="X226" s="256"/>
      <c r="Y226" s="256"/>
      <c r="Z226" s="256"/>
      <c r="AA226" s="256"/>
      <c r="AB226" s="256"/>
      <c r="AC226" s="256"/>
      <c r="AD226" s="256"/>
      <c r="AE226" s="256"/>
      <c r="AF226" s="256"/>
      <c r="AG226" s="256"/>
      <c r="AH226" s="256"/>
      <c r="AI226" s="256"/>
      <c r="AJ226" s="256"/>
      <c r="AK226" s="256"/>
      <c r="AL226" s="256"/>
      <c r="AM226" s="363">
        <f>AM225</f>
        <v>0</v>
      </c>
      <c r="AN226" s="363">
        <f>AN225</f>
        <v>0</v>
      </c>
      <c r="AO226" s="363">
        <f t="shared" ref="AO226:AZ226" si="74">AO225</f>
        <v>0</v>
      </c>
      <c r="AP226" s="363">
        <f t="shared" si="74"/>
        <v>0</v>
      </c>
      <c r="AQ226" s="363">
        <f t="shared" si="74"/>
        <v>0</v>
      </c>
      <c r="AR226" s="363">
        <f t="shared" si="74"/>
        <v>0</v>
      </c>
      <c r="AS226" s="363">
        <f t="shared" si="74"/>
        <v>0</v>
      </c>
      <c r="AT226" s="363">
        <f t="shared" si="74"/>
        <v>0</v>
      </c>
      <c r="AU226" s="363">
        <f t="shared" si="74"/>
        <v>0</v>
      </c>
      <c r="AV226" s="363">
        <f t="shared" si="74"/>
        <v>0</v>
      </c>
      <c r="AW226" s="363">
        <f t="shared" si="74"/>
        <v>0</v>
      </c>
      <c r="AX226" s="363">
        <f t="shared" si="74"/>
        <v>0</v>
      </c>
      <c r="AY226" s="363">
        <f t="shared" si="74"/>
        <v>0</v>
      </c>
      <c r="AZ226" s="363">
        <f t="shared" si="74"/>
        <v>0</v>
      </c>
      <c r="BA226" s="445"/>
    </row>
    <row r="227" spans="1:53" ht="15" hidden="1" outlineLevel="1">
      <c r="B227" s="275"/>
      <c r="C227" s="266"/>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c r="AA227" s="252"/>
      <c r="AB227" s="252"/>
      <c r="AC227" s="252"/>
      <c r="AD227" s="252"/>
      <c r="AE227" s="252"/>
      <c r="AF227" s="252"/>
      <c r="AG227" s="252"/>
      <c r="AH227" s="252"/>
      <c r="AI227" s="252"/>
      <c r="AJ227" s="252"/>
      <c r="AK227" s="252"/>
      <c r="AL227" s="252"/>
      <c r="AM227" s="364"/>
      <c r="AN227" s="364"/>
      <c r="AO227" s="364"/>
      <c r="AP227" s="364"/>
      <c r="AQ227" s="364"/>
      <c r="AR227" s="364"/>
      <c r="AS227" s="364"/>
      <c r="AT227" s="364"/>
      <c r="AU227" s="364"/>
      <c r="AV227" s="364"/>
      <c r="AW227" s="364"/>
      <c r="AX227" s="364"/>
      <c r="AY227" s="364"/>
      <c r="AZ227" s="364"/>
      <c r="BA227" s="267"/>
    </row>
    <row r="228" spans="1:53" ht="15.75" hidden="1" outlineLevel="1">
      <c r="A228" s="450"/>
      <c r="B228" s="249" t="s">
        <v>14</v>
      </c>
      <c r="C228" s="250"/>
      <c r="D228" s="251"/>
      <c r="E228" s="251"/>
      <c r="F228" s="251"/>
      <c r="G228" s="251"/>
      <c r="H228" s="251"/>
      <c r="I228" s="251"/>
      <c r="J228" s="251"/>
      <c r="K228" s="251"/>
      <c r="L228" s="251"/>
      <c r="M228" s="251"/>
      <c r="N228" s="251"/>
      <c r="O228" s="251"/>
      <c r="P228" s="251"/>
      <c r="Q228" s="251"/>
      <c r="R228" s="251"/>
      <c r="S228" s="251"/>
      <c r="T228" s="251"/>
      <c r="U228" s="251"/>
      <c r="V228" s="251"/>
      <c r="W228" s="250"/>
      <c r="X228" s="250"/>
      <c r="Y228" s="250"/>
      <c r="Z228" s="250"/>
      <c r="AA228" s="250"/>
      <c r="AB228" s="250"/>
      <c r="AC228" s="250"/>
      <c r="AD228" s="250"/>
      <c r="AE228" s="250"/>
      <c r="AF228" s="250"/>
      <c r="AG228" s="250"/>
      <c r="AH228" s="250"/>
      <c r="AI228" s="250"/>
      <c r="AJ228" s="250"/>
      <c r="AK228" s="250"/>
      <c r="AL228" s="250"/>
      <c r="AM228" s="366"/>
      <c r="AN228" s="366"/>
      <c r="AO228" s="366"/>
      <c r="AP228" s="366"/>
      <c r="AQ228" s="366"/>
      <c r="AR228" s="366"/>
      <c r="AS228" s="366"/>
      <c r="AT228" s="366"/>
      <c r="AU228" s="366"/>
      <c r="AV228" s="366"/>
      <c r="AW228" s="366"/>
      <c r="AX228" s="366"/>
      <c r="AY228" s="366"/>
      <c r="AZ228" s="366"/>
      <c r="BA228" s="253"/>
    </row>
    <row r="229" spans="1:53" ht="15" hidden="1" outlineLevel="1">
      <c r="A229" s="449">
        <v>23</v>
      </c>
      <c r="B229" s="275" t="s">
        <v>14</v>
      </c>
      <c r="C229" s="252" t="s">
        <v>25</v>
      </c>
      <c r="D229" s="256"/>
      <c r="E229" s="256"/>
      <c r="F229" s="256"/>
      <c r="G229" s="256"/>
      <c r="H229" s="256"/>
      <c r="I229" s="256"/>
      <c r="J229" s="256"/>
      <c r="K229" s="256"/>
      <c r="L229" s="256"/>
      <c r="M229" s="256"/>
      <c r="N229" s="256"/>
      <c r="O229" s="256"/>
      <c r="P229" s="256"/>
      <c r="Q229" s="256"/>
      <c r="R229" s="256"/>
      <c r="S229" s="256"/>
      <c r="T229" s="256"/>
      <c r="U229" s="252"/>
      <c r="V229" s="256"/>
      <c r="W229" s="256"/>
      <c r="X229" s="256"/>
      <c r="Y229" s="256"/>
      <c r="Z229" s="256"/>
      <c r="AA229" s="256"/>
      <c r="AB229" s="256"/>
      <c r="AC229" s="256"/>
      <c r="AD229" s="256"/>
      <c r="AE229" s="256"/>
      <c r="AF229" s="256"/>
      <c r="AG229" s="256"/>
      <c r="AH229" s="256"/>
      <c r="AI229" s="256"/>
      <c r="AJ229" s="256"/>
      <c r="AK229" s="256"/>
      <c r="AL229" s="256"/>
      <c r="AM229" s="417"/>
      <c r="AN229" s="362"/>
      <c r="AO229" s="362"/>
      <c r="AP229" s="362"/>
      <c r="AQ229" s="362"/>
      <c r="AR229" s="362"/>
      <c r="AS229" s="362"/>
      <c r="AT229" s="362"/>
      <c r="AU229" s="362"/>
      <c r="AV229" s="362"/>
      <c r="AW229" s="362"/>
      <c r="AX229" s="362"/>
      <c r="AY229" s="362"/>
      <c r="AZ229" s="362"/>
      <c r="BA229" s="257">
        <f>SUM(AM229:AZ229)</f>
        <v>0</v>
      </c>
    </row>
    <row r="230" spans="1:53" ht="15" hidden="1" outlineLevel="1">
      <c r="B230" s="255" t="s">
        <v>243</v>
      </c>
      <c r="C230" s="252" t="s">
        <v>163</v>
      </c>
      <c r="D230" s="256"/>
      <c r="E230" s="256"/>
      <c r="F230" s="256"/>
      <c r="G230" s="256"/>
      <c r="H230" s="256"/>
      <c r="I230" s="256"/>
      <c r="J230" s="256"/>
      <c r="K230" s="256"/>
      <c r="L230" s="256"/>
      <c r="M230" s="256"/>
      <c r="N230" s="256"/>
      <c r="O230" s="256"/>
      <c r="P230" s="256"/>
      <c r="Q230" s="256"/>
      <c r="R230" s="256"/>
      <c r="S230" s="256"/>
      <c r="T230" s="256"/>
      <c r="U230" s="415"/>
      <c r="V230" s="256"/>
      <c r="W230" s="256"/>
      <c r="X230" s="256"/>
      <c r="Y230" s="256"/>
      <c r="Z230" s="256"/>
      <c r="AA230" s="256"/>
      <c r="AB230" s="256"/>
      <c r="AC230" s="256"/>
      <c r="AD230" s="256"/>
      <c r="AE230" s="256"/>
      <c r="AF230" s="256"/>
      <c r="AG230" s="256"/>
      <c r="AH230" s="256"/>
      <c r="AI230" s="256"/>
      <c r="AJ230" s="256"/>
      <c r="AK230" s="256"/>
      <c r="AL230" s="256"/>
      <c r="AM230" s="363">
        <f>AM229</f>
        <v>0</v>
      </c>
      <c r="AN230" s="363">
        <f>AN229</f>
        <v>0</v>
      </c>
      <c r="AO230" s="363">
        <f t="shared" ref="AO230:AZ230" si="75">AO229</f>
        <v>0</v>
      </c>
      <c r="AP230" s="363">
        <f t="shared" si="75"/>
        <v>0</v>
      </c>
      <c r="AQ230" s="363">
        <f t="shared" si="75"/>
        <v>0</v>
      </c>
      <c r="AR230" s="363">
        <f t="shared" si="75"/>
        <v>0</v>
      </c>
      <c r="AS230" s="363">
        <f t="shared" si="75"/>
        <v>0</v>
      </c>
      <c r="AT230" s="363">
        <f t="shared" si="75"/>
        <v>0</v>
      </c>
      <c r="AU230" s="363">
        <f t="shared" si="75"/>
        <v>0</v>
      </c>
      <c r="AV230" s="363">
        <f t="shared" si="75"/>
        <v>0</v>
      </c>
      <c r="AW230" s="363">
        <f t="shared" si="75"/>
        <v>0</v>
      </c>
      <c r="AX230" s="363">
        <f t="shared" si="75"/>
        <v>0</v>
      </c>
      <c r="AY230" s="363">
        <f t="shared" si="75"/>
        <v>0</v>
      </c>
      <c r="AZ230" s="363">
        <f t="shared" si="75"/>
        <v>0</v>
      </c>
      <c r="BA230" s="445"/>
    </row>
    <row r="231" spans="1:53" ht="15" hidden="1" outlineLevel="1">
      <c r="B231" s="275"/>
      <c r="C231" s="266"/>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c r="AL231" s="252"/>
      <c r="AM231" s="364"/>
      <c r="AN231" s="364"/>
      <c r="AO231" s="364"/>
      <c r="AP231" s="364"/>
      <c r="AQ231" s="364"/>
      <c r="AR231" s="364"/>
      <c r="AS231" s="364"/>
      <c r="AT231" s="364"/>
      <c r="AU231" s="364"/>
      <c r="AV231" s="364"/>
      <c r="AW231" s="364"/>
      <c r="AX231" s="364"/>
      <c r="AY231" s="364"/>
      <c r="AZ231" s="364"/>
      <c r="BA231" s="267"/>
    </row>
    <row r="232" spans="1:53" s="254" customFormat="1" ht="15.75" hidden="1" outlineLevel="1">
      <c r="A232" s="450"/>
      <c r="B232" s="249" t="s">
        <v>484</v>
      </c>
      <c r="C232" s="250"/>
      <c r="D232" s="251"/>
      <c r="E232" s="251"/>
      <c r="F232" s="251"/>
      <c r="G232" s="251"/>
      <c r="H232" s="251"/>
      <c r="I232" s="251"/>
      <c r="J232" s="251"/>
      <c r="K232" s="251"/>
      <c r="L232" s="251"/>
      <c r="M232" s="251"/>
      <c r="N232" s="251"/>
      <c r="O232" s="251"/>
      <c r="P232" s="251"/>
      <c r="Q232" s="251"/>
      <c r="R232" s="251"/>
      <c r="S232" s="251"/>
      <c r="T232" s="251"/>
      <c r="U232" s="251"/>
      <c r="V232" s="251"/>
      <c r="W232" s="250"/>
      <c r="X232" s="250"/>
      <c r="Y232" s="250"/>
      <c r="Z232" s="250"/>
      <c r="AA232" s="250"/>
      <c r="AB232" s="250"/>
      <c r="AC232" s="250"/>
      <c r="AD232" s="250"/>
      <c r="AE232" s="250"/>
      <c r="AF232" s="250"/>
      <c r="AG232" s="250"/>
      <c r="AH232" s="250"/>
      <c r="AI232" s="250"/>
      <c r="AJ232" s="250"/>
      <c r="AK232" s="250"/>
      <c r="AL232" s="250"/>
      <c r="AM232" s="366"/>
      <c r="AN232" s="366"/>
      <c r="AO232" s="366"/>
      <c r="AP232" s="366"/>
      <c r="AQ232" s="366"/>
      <c r="AR232" s="366"/>
      <c r="AS232" s="366"/>
      <c r="AT232" s="366"/>
      <c r="AU232" s="366"/>
      <c r="AV232" s="366"/>
      <c r="AW232" s="366"/>
      <c r="AX232" s="366"/>
      <c r="AY232" s="366"/>
      <c r="AZ232" s="366"/>
      <c r="BA232" s="253"/>
    </row>
    <row r="233" spans="1:53" s="244" customFormat="1" ht="15" hidden="1" outlineLevel="1">
      <c r="A233" s="449">
        <v>24</v>
      </c>
      <c r="B233" s="275" t="s">
        <v>14</v>
      </c>
      <c r="C233" s="252" t="s">
        <v>25</v>
      </c>
      <c r="D233" s="256"/>
      <c r="E233" s="256"/>
      <c r="F233" s="256"/>
      <c r="G233" s="256"/>
      <c r="H233" s="256"/>
      <c r="I233" s="256"/>
      <c r="J233" s="256"/>
      <c r="K233" s="256"/>
      <c r="L233" s="256"/>
      <c r="M233" s="256"/>
      <c r="N233" s="256"/>
      <c r="O233" s="256"/>
      <c r="P233" s="256"/>
      <c r="Q233" s="256"/>
      <c r="R233" s="256"/>
      <c r="S233" s="256"/>
      <c r="T233" s="256"/>
      <c r="U233" s="252"/>
      <c r="V233" s="256"/>
      <c r="W233" s="256"/>
      <c r="X233" s="256"/>
      <c r="Y233" s="256"/>
      <c r="Z233" s="256"/>
      <c r="AA233" s="256"/>
      <c r="AB233" s="256"/>
      <c r="AC233" s="256"/>
      <c r="AD233" s="256"/>
      <c r="AE233" s="256"/>
      <c r="AF233" s="256"/>
      <c r="AG233" s="256"/>
      <c r="AH233" s="256"/>
      <c r="AI233" s="256"/>
      <c r="AJ233" s="256"/>
      <c r="AK233" s="256"/>
      <c r="AL233" s="256"/>
      <c r="AM233" s="362"/>
      <c r="AN233" s="362"/>
      <c r="AO233" s="362"/>
      <c r="AP233" s="362"/>
      <c r="AQ233" s="362"/>
      <c r="AR233" s="362"/>
      <c r="AS233" s="362"/>
      <c r="AT233" s="362"/>
      <c r="AU233" s="362"/>
      <c r="AV233" s="362"/>
      <c r="AW233" s="362"/>
      <c r="AX233" s="362"/>
      <c r="AY233" s="362"/>
      <c r="AZ233" s="362"/>
      <c r="BA233" s="257">
        <f>SUM(AM233:AZ233)</f>
        <v>0</v>
      </c>
    </row>
    <row r="234" spans="1:53" s="244" customFormat="1" ht="15" hidden="1" outlineLevel="1">
      <c r="A234" s="449"/>
      <c r="B234" s="275" t="s">
        <v>243</v>
      </c>
      <c r="C234" s="252" t="s">
        <v>163</v>
      </c>
      <c r="D234" s="256"/>
      <c r="E234" s="256"/>
      <c r="F234" s="256"/>
      <c r="G234" s="256"/>
      <c r="H234" s="256"/>
      <c r="I234" s="256"/>
      <c r="J234" s="256"/>
      <c r="K234" s="256"/>
      <c r="L234" s="256"/>
      <c r="M234" s="256"/>
      <c r="N234" s="256"/>
      <c r="O234" s="256"/>
      <c r="P234" s="256"/>
      <c r="Q234" s="256"/>
      <c r="R234" s="256"/>
      <c r="S234" s="256"/>
      <c r="T234" s="256"/>
      <c r="U234" s="415"/>
      <c r="V234" s="256"/>
      <c r="W234" s="256"/>
      <c r="X234" s="256"/>
      <c r="Y234" s="256"/>
      <c r="Z234" s="256"/>
      <c r="AA234" s="256"/>
      <c r="AB234" s="256"/>
      <c r="AC234" s="256"/>
      <c r="AD234" s="256"/>
      <c r="AE234" s="256"/>
      <c r="AF234" s="256"/>
      <c r="AG234" s="256"/>
      <c r="AH234" s="256"/>
      <c r="AI234" s="256"/>
      <c r="AJ234" s="256"/>
      <c r="AK234" s="256"/>
      <c r="AL234" s="256"/>
      <c r="AM234" s="363">
        <f>AM233</f>
        <v>0</v>
      </c>
      <c r="AN234" s="363">
        <f>AN233</f>
        <v>0</v>
      </c>
      <c r="AO234" s="363">
        <f t="shared" ref="AO234:AZ234" si="76">AO233</f>
        <v>0</v>
      </c>
      <c r="AP234" s="363">
        <f t="shared" si="76"/>
        <v>0</v>
      </c>
      <c r="AQ234" s="363">
        <f t="shared" si="76"/>
        <v>0</v>
      </c>
      <c r="AR234" s="363">
        <f t="shared" si="76"/>
        <v>0</v>
      </c>
      <c r="AS234" s="363">
        <f t="shared" si="76"/>
        <v>0</v>
      </c>
      <c r="AT234" s="363">
        <f t="shared" si="76"/>
        <v>0</v>
      </c>
      <c r="AU234" s="363">
        <f t="shared" si="76"/>
        <v>0</v>
      </c>
      <c r="AV234" s="363">
        <f t="shared" si="76"/>
        <v>0</v>
      </c>
      <c r="AW234" s="363">
        <f t="shared" si="76"/>
        <v>0</v>
      </c>
      <c r="AX234" s="363">
        <f t="shared" si="76"/>
        <v>0</v>
      </c>
      <c r="AY234" s="363">
        <f t="shared" si="76"/>
        <v>0</v>
      </c>
      <c r="AZ234" s="363">
        <f t="shared" si="76"/>
        <v>0</v>
      </c>
      <c r="BA234" s="445"/>
    </row>
    <row r="235" spans="1:53" s="244" customFormat="1" ht="15" hidden="1" outlineLevel="1">
      <c r="A235" s="449"/>
      <c r="B235" s="275"/>
      <c r="C235" s="266"/>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364"/>
      <c r="AN235" s="364"/>
      <c r="AO235" s="364"/>
      <c r="AP235" s="364"/>
      <c r="AQ235" s="364"/>
      <c r="AR235" s="364"/>
      <c r="AS235" s="364"/>
      <c r="AT235" s="364"/>
      <c r="AU235" s="364"/>
      <c r="AV235" s="364"/>
      <c r="AW235" s="364"/>
      <c r="AX235" s="364"/>
      <c r="AY235" s="364"/>
      <c r="AZ235" s="364"/>
      <c r="BA235" s="267"/>
    </row>
    <row r="236" spans="1:53" s="244" customFormat="1" ht="15" hidden="1" outlineLevel="1">
      <c r="A236" s="449">
        <v>25</v>
      </c>
      <c r="B236" s="274" t="s">
        <v>21</v>
      </c>
      <c r="C236" s="252" t="s">
        <v>25</v>
      </c>
      <c r="D236" s="256"/>
      <c r="E236" s="256"/>
      <c r="F236" s="256"/>
      <c r="G236" s="256"/>
      <c r="H236" s="256"/>
      <c r="I236" s="256"/>
      <c r="J236" s="256"/>
      <c r="K236" s="256"/>
      <c r="L236" s="256"/>
      <c r="M236" s="256"/>
      <c r="N236" s="256"/>
      <c r="O236" s="256"/>
      <c r="P236" s="256"/>
      <c r="Q236" s="256"/>
      <c r="R236" s="256"/>
      <c r="S236" s="256"/>
      <c r="T236" s="256"/>
      <c r="U236" s="256">
        <v>0</v>
      </c>
      <c r="V236" s="256"/>
      <c r="W236" s="256"/>
      <c r="X236" s="256"/>
      <c r="Y236" s="256"/>
      <c r="Z236" s="256"/>
      <c r="AA236" s="256"/>
      <c r="AB236" s="256"/>
      <c r="AC236" s="256"/>
      <c r="AD236" s="256"/>
      <c r="AE236" s="256"/>
      <c r="AF236" s="256"/>
      <c r="AG236" s="256"/>
      <c r="AH236" s="256"/>
      <c r="AI236" s="256"/>
      <c r="AJ236" s="256"/>
      <c r="AK236" s="256"/>
      <c r="AL236" s="256"/>
      <c r="AM236" s="367"/>
      <c r="AN236" s="367"/>
      <c r="AO236" s="367"/>
      <c r="AP236" s="367"/>
      <c r="AQ236" s="367"/>
      <c r="AR236" s="367"/>
      <c r="AS236" s="367"/>
      <c r="AT236" s="367"/>
      <c r="AU236" s="367"/>
      <c r="AV236" s="367"/>
      <c r="AW236" s="367"/>
      <c r="AX236" s="367"/>
      <c r="AY236" s="367"/>
      <c r="AZ236" s="367"/>
      <c r="BA236" s="257">
        <f>SUM(AM236:AZ236)</f>
        <v>0</v>
      </c>
    </row>
    <row r="237" spans="1:53" s="244" customFormat="1" ht="15" hidden="1" outlineLevel="1">
      <c r="A237" s="449"/>
      <c r="B237" s="275" t="s">
        <v>243</v>
      </c>
      <c r="C237" s="252" t="s">
        <v>163</v>
      </c>
      <c r="D237" s="256"/>
      <c r="E237" s="256"/>
      <c r="F237" s="256"/>
      <c r="G237" s="256"/>
      <c r="H237" s="256"/>
      <c r="I237" s="256"/>
      <c r="J237" s="256"/>
      <c r="K237" s="256"/>
      <c r="L237" s="256"/>
      <c r="M237" s="256"/>
      <c r="N237" s="256"/>
      <c r="O237" s="256"/>
      <c r="P237" s="256"/>
      <c r="Q237" s="256"/>
      <c r="R237" s="256"/>
      <c r="S237" s="256"/>
      <c r="T237" s="256"/>
      <c r="U237" s="256">
        <f>U236</f>
        <v>0</v>
      </c>
      <c r="V237" s="256"/>
      <c r="W237" s="256"/>
      <c r="X237" s="256"/>
      <c r="Y237" s="256"/>
      <c r="Z237" s="256"/>
      <c r="AA237" s="256"/>
      <c r="AB237" s="256"/>
      <c r="AC237" s="256"/>
      <c r="AD237" s="256"/>
      <c r="AE237" s="256"/>
      <c r="AF237" s="256"/>
      <c r="AG237" s="256"/>
      <c r="AH237" s="256"/>
      <c r="AI237" s="256"/>
      <c r="AJ237" s="256"/>
      <c r="AK237" s="256"/>
      <c r="AL237" s="256"/>
      <c r="AM237" s="363">
        <f>AM236</f>
        <v>0</v>
      </c>
      <c r="AN237" s="363">
        <f>AN236</f>
        <v>0</v>
      </c>
      <c r="AO237" s="363">
        <f t="shared" ref="AO237:AZ237" si="77">AO236</f>
        <v>0</v>
      </c>
      <c r="AP237" s="363">
        <f t="shared" si="77"/>
        <v>0</v>
      </c>
      <c r="AQ237" s="363">
        <f t="shared" si="77"/>
        <v>0</v>
      </c>
      <c r="AR237" s="363">
        <f t="shared" si="77"/>
        <v>0</v>
      </c>
      <c r="AS237" s="363">
        <f t="shared" si="77"/>
        <v>0</v>
      </c>
      <c r="AT237" s="363">
        <f t="shared" si="77"/>
        <v>0</v>
      </c>
      <c r="AU237" s="363">
        <f t="shared" si="77"/>
        <v>0</v>
      </c>
      <c r="AV237" s="363">
        <f t="shared" si="77"/>
        <v>0</v>
      </c>
      <c r="AW237" s="363">
        <f t="shared" si="77"/>
        <v>0</v>
      </c>
      <c r="AX237" s="363">
        <f t="shared" si="77"/>
        <v>0</v>
      </c>
      <c r="AY237" s="363">
        <f t="shared" si="77"/>
        <v>0</v>
      </c>
      <c r="AZ237" s="363">
        <f t="shared" si="77"/>
        <v>0</v>
      </c>
      <c r="BA237" s="445"/>
    </row>
    <row r="238" spans="1:53" s="244" customFormat="1" ht="15" hidden="1" outlineLevel="1">
      <c r="A238" s="449"/>
      <c r="B238" s="274"/>
      <c r="C238" s="27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AK238" s="252"/>
      <c r="AL238" s="252"/>
      <c r="AM238" s="368"/>
      <c r="AN238" s="369"/>
      <c r="AO238" s="368"/>
      <c r="AP238" s="368"/>
      <c r="AQ238" s="368"/>
      <c r="AR238" s="368"/>
      <c r="AS238" s="368"/>
      <c r="AT238" s="368"/>
      <c r="AU238" s="368"/>
      <c r="AV238" s="368"/>
      <c r="AW238" s="368"/>
      <c r="AX238" s="368"/>
      <c r="AY238" s="368"/>
      <c r="AZ238" s="368"/>
      <c r="BA238" s="273"/>
    </row>
    <row r="239" spans="1:53" ht="15.75" hidden="1" outlineLevel="1">
      <c r="A239" s="450"/>
      <c r="B239" s="249" t="s">
        <v>15</v>
      </c>
      <c r="C239" s="280"/>
      <c r="D239" s="251"/>
      <c r="E239" s="250"/>
      <c r="F239" s="250"/>
      <c r="G239" s="250"/>
      <c r="H239" s="250"/>
      <c r="I239" s="250"/>
      <c r="J239" s="250"/>
      <c r="K239" s="250"/>
      <c r="L239" s="250"/>
      <c r="M239" s="250"/>
      <c r="N239" s="250"/>
      <c r="O239" s="250"/>
      <c r="P239" s="250"/>
      <c r="Q239" s="250"/>
      <c r="R239" s="250"/>
      <c r="S239" s="250"/>
      <c r="T239" s="250"/>
      <c r="U239" s="252"/>
      <c r="V239" s="250"/>
      <c r="W239" s="250"/>
      <c r="X239" s="250"/>
      <c r="Y239" s="250"/>
      <c r="Z239" s="250"/>
      <c r="AA239" s="250"/>
      <c r="AB239" s="250"/>
      <c r="AC239" s="250"/>
      <c r="AD239" s="250"/>
      <c r="AE239" s="250"/>
      <c r="AF239" s="250"/>
      <c r="AG239" s="250"/>
      <c r="AH239" s="250"/>
      <c r="AI239" s="250"/>
      <c r="AJ239" s="250"/>
      <c r="AK239" s="250"/>
      <c r="AL239" s="250"/>
      <c r="AM239" s="366"/>
      <c r="AN239" s="366"/>
      <c r="AO239" s="366"/>
      <c r="AP239" s="366"/>
      <c r="AQ239" s="366"/>
      <c r="AR239" s="366"/>
      <c r="AS239" s="366"/>
      <c r="AT239" s="366"/>
      <c r="AU239" s="366"/>
      <c r="AV239" s="366"/>
      <c r="AW239" s="366"/>
      <c r="AX239" s="366"/>
      <c r="AY239" s="366"/>
      <c r="AZ239" s="366"/>
      <c r="BA239" s="253"/>
    </row>
    <row r="240" spans="1:53" ht="15" hidden="1" outlineLevel="1">
      <c r="A240" s="449">
        <v>26</v>
      </c>
      <c r="B240" s="281" t="s">
        <v>16</v>
      </c>
      <c r="C240" s="252" t="s">
        <v>25</v>
      </c>
      <c r="D240" s="256"/>
      <c r="E240" s="256"/>
      <c r="F240" s="256"/>
      <c r="G240" s="256"/>
      <c r="H240" s="256"/>
      <c r="I240" s="256"/>
      <c r="J240" s="256"/>
      <c r="K240" s="256"/>
      <c r="L240" s="256"/>
      <c r="M240" s="256"/>
      <c r="N240" s="256"/>
      <c r="O240" s="256"/>
      <c r="P240" s="256"/>
      <c r="Q240" s="256"/>
      <c r="R240" s="256"/>
      <c r="S240" s="256"/>
      <c r="T240" s="256"/>
      <c r="U240" s="256">
        <v>12</v>
      </c>
      <c r="V240" s="256"/>
      <c r="W240" s="256"/>
      <c r="X240" s="256"/>
      <c r="Y240" s="256"/>
      <c r="Z240" s="256"/>
      <c r="AA240" s="256"/>
      <c r="AB240" s="256"/>
      <c r="AC240" s="256"/>
      <c r="AD240" s="256"/>
      <c r="AE240" s="256"/>
      <c r="AF240" s="256"/>
      <c r="AG240" s="256"/>
      <c r="AH240" s="256"/>
      <c r="AI240" s="256"/>
      <c r="AJ240" s="256"/>
      <c r="AK240" s="256"/>
      <c r="AL240" s="256"/>
      <c r="AM240" s="378"/>
      <c r="AN240" s="367"/>
      <c r="AO240" s="416"/>
      <c r="AP240" s="367"/>
      <c r="AQ240" s="367"/>
      <c r="AR240" s="367"/>
      <c r="AS240" s="367"/>
      <c r="AT240" s="367"/>
      <c r="AU240" s="367"/>
      <c r="AV240" s="367"/>
      <c r="AW240" s="367"/>
      <c r="AX240" s="367"/>
      <c r="AY240" s="367"/>
      <c r="AZ240" s="367"/>
      <c r="BA240" s="257">
        <f>SUM(AM240:AZ240)</f>
        <v>0</v>
      </c>
    </row>
    <row r="241" spans="1:53" ht="15" hidden="1" outlineLevel="1">
      <c r="B241" s="255" t="s">
        <v>243</v>
      </c>
      <c r="C241" s="252" t="s">
        <v>163</v>
      </c>
      <c r="D241" s="256"/>
      <c r="E241" s="256"/>
      <c r="F241" s="256"/>
      <c r="G241" s="256"/>
      <c r="H241" s="256"/>
      <c r="I241" s="256"/>
      <c r="J241" s="256"/>
      <c r="K241" s="256"/>
      <c r="L241" s="256"/>
      <c r="M241" s="256"/>
      <c r="N241" s="256"/>
      <c r="O241" s="256"/>
      <c r="P241" s="256"/>
      <c r="Q241" s="256"/>
      <c r="R241" s="256"/>
      <c r="S241" s="256"/>
      <c r="T241" s="256"/>
      <c r="U241" s="256">
        <f>U240</f>
        <v>12</v>
      </c>
      <c r="V241" s="256"/>
      <c r="W241" s="256"/>
      <c r="X241" s="256"/>
      <c r="Y241" s="256"/>
      <c r="Z241" s="256"/>
      <c r="AA241" s="256"/>
      <c r="AB241" s="256"/>
      <c r="AC241" s="256"/>
      <c r="AD241" s="256"/>
      <c r="AE241" s="256"/>
      <c r="AF241" s="256"/>
      <c r="AG241" s="256"/>
      <c r="AH241" s="256"/>
      <c r="AI241" s="256"/>
      <c r="AJ241" s="256"/>
      <c r="AK241" s="256"/>
      <c r="AL241" s="256"/>
      <c r="AM241" s="363">
        <f>AM240</f>
        <v>0</v>
      </c>
      <c r="AN241" s="363">
        <f>AN240</f>
        <v>0</v>
      </c>
      <c r="AO241" s="363">
        <f t="shared" ref="AO241:AZ241" si="78">AO240</f>
        <v>0</v>
      </c>
      <c r="AP241" s="363">
        <f t="shared" si="78"/>
        <v>0</v>
      </c>
      <c r="AQ241" s="363">
        <f t="shared" si="78"/>
        <v>0</v>
      </c>
      <c r="AR241" s="363">
        <f t="shared" si="78"/>
        <v>0</v>
      </c>
      <c r="AS241" s="363">
        <f t="shared" si="78"/>
        <v>0</v>
      </c>
      <c r="AT241" s="363">
        <f t="shared" si="78"/>
        <v>0</v>
      </c>
      <c r="AU241" s="363">
        <f t="shared" si="78"/>
        <v>0</v>
      </c>
      <c r="AV241" s="363">
        <f t="shared" si="78"/>
        <v>0</v>
      </c>
      <c r="AW241" s="363">
        <f t="shared" si="78"/>
        <v>0</v>
      </c>
      <c r="AX241" s="363">
        <f t="shared" si="78"/>
        <v>0</v>
      </c>
      <c r="AY241" s="363">
        <f t="shared" si="78"/>
        <v>0</v>
      </c>
      <c r="AZ241" s="363">
        <f t="shared" si="78"/>
        <v>0</v>
      </c>
      <c r="BA241" s="445"/>
    </row>
    <row r="242" spans="1:53" ht="15" hidden="1" outlineLevel="1">
      <c r="B242" s="28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375"/>
      <c r="AN242" s="376"/>
      <c r="AO242" s="376"/>
      <c r="AP242" s="376"/>
      <c r="AQ242" s="376"/>
      <c r="AR242" s="376"/>
      <c r="AS242" s="376"/>
      <c r="AT242" s="376"/>
      <c r="AU242" s="376"/>
      <c r="AV242" s="376"/>
      <c r="AW242" s="376"/>
      <c r="AX242" s="376"/>
      <c r="AY242" s="376"/>
      <c r="AZ242" s="376"/>
      <c r="BA242" s="258"/>
    </row>
    <row r="243" spans="1:53" ht="15" hidden="1" outlineLevel="1">
      <c r="A243" s="449">
        <v>27</v>
      </c>
      <c r="B243" s="281" t="s">
        <v>17</v>
      </c>
      <c r="C243" s="252" t="s">
        <v>25</v>
      </c>
      <c r="D243" s="256"/>
      <c r="E243" s="256"/>
      <c r="F243" s="256"/>
      <c r="G243" s="256"/>
      <c r="H243" s="256"/>
      <c r="I243" s="256"/>
      <c r="J243" s="256"/>
      <c r="K243" s="256"/>
      <c r="L243" s="256"/>
      <c r="M243" s="256"/>
      <c r="N243" s="256"/>
      <c r="O243" s="256"/>
      <c r="P243" s="256"/>
      <c r="Q243" s="256"/>
      <c r="R243" s="256"/>
      <c r="S243" s="256"/>
      <c r="T243" s="256"/>
      <c r="U243" s="256">
        <v>12</v>
      </c>
      <c r="V243" s="256"/>
      <c r="W243" s="256"/>
      <c r="X243" s="256"/>
      <c r="Y243" s="256"/>
      <c r="Z243" s="256"/>
      <c r="AA243" s="256"/>
      <c r="AB243" s="256"/>
      <c r="AC243" s="256"/>
      <c r="AD243" s="256"/>
      <c r="AE243" s="256"/>
      <c r="AF243" s="256"/>
      <c r="AG243" s="256"/>
      <c r="AH243" s="256"/>
      <c r="AI243" s="256"/>
      <c r="AJ243" s="256"/>
      <c r="AK243" s="256"/>
      <c r="AL243" s="256"/>
      <c r="AM243" s="378"/>
      <c r="AN243" s="367"/>
      <c r="AO243" s="367"/>
      <c r="AP243" s="367"/>
      <c r="AQ243" s="367"/>
      <c r="AR243" s="367"/>
      <c r="AS243" s="367"/>
      <c r="AT243" s="367"/>
      <c r="AU243" s="367"/>
      <c r="AV243" s="367"/>
      <c r="AW243" s="367"/>
      <c r="AX243" s="367"/>
      <c r="AY243" s="367"/>
      <c r="AZ243" s="367"/>
      <c r="BA243" s="257">
        <f>SUM(AM243:AZ243)</f>
        <v>0</v>
      </c>
    </row>
    <row r="244" spans="1:53" ht="15" hidden="1" outlineLevel="1">
      <c r="B244" s="255" t="s">
        <v>243</v>
      </c>
      <c r="C244" s="252" t="s">
        <v>163</v>
      </c>
      <c r="D244" s="256"/>
      <c r="E244" s="256"/>
      <c r="F244" s="256"/>
      <c r="G244" s="256"/>
      <c r="H244" s="256"/>
      <c r="I244" s="256"/>
      <c r="J244" s="256"/>
      <c r="K244" s="256"/>
      <c r="L244" s="256"/>
      <c r="M244" s="256"/>
      <c r="N244" s="256"/>
      <c r="O244" s="256"/>
      <c r="P244" s="256"/>
      <c r="Q244" s="256"/>
      <c r="R244" s="256"/>
      <c r="S244" s="256"/>
      <c r="T244" s="256"/>
      <c r="U244" s="256">
        <f>U243</f>
        <v>12</v>
      </c>
      <c r="V244" s="256"/>
      <c r="W244" s="256"/>
      <c r="X244" s="256"/>
      <c r="Y244" s="256"/>
      <c r="Z244" s="256"/>
      <c r="AA244" s="256"/>
      <c r="AB244" s="256"/>
      <c r="AC244" s="256"/>
      <c r="AD244" s="256"/>
      <c r="AE244" s="256"/>
      <c r="AF244" s="256"/>
      <c r="AG244" s="256"/>
      <c r="AH244" s="256"/>
      <c r="AI244" s="256"/>
      <c r="AJ244" s="256"/>
      <c r="AK244" s="256"/>
      <c r="AL244" s="256"/>
      <c r="AM244" s="363">
        <f>AM243</f>
        <v>0</v>
      </c>
      <c r="AN244" s="363">
        <f>AN243</f>
        <v>0</v>
      </c>
      <c r="AO244" s="363">
        <f t="shared" ref="AO244:AZ244" si="79">AO243</f>
        <v>0</v>
      </c>
      <c r="AP244" s="363">
        <f t="shared" si="79"/>
        <v>0</v>
      </c>
      <c r="AQ244" s="363">
        <f t="shared" si="79"/>
        <v>0</v>
      </c>
      <c r="AR244" s="363">
        <f t="shared" si="79"/>
        <v>0</v>
      </c>
      <c r="AS244" s="363">
        <f t="shared" si="79"/>
        <v>0</v>
      </c>
      <c r="AT244" s="363">
        <f t="shared" si="79"/>
        <v>0</v>
      </c>
      <c r="AU244" s="363">
        <f t="shared" si="79"/>
        <v>0</v>
      </c>
      <c r="AV244" s="363">
        <f t="shared" si="79"/>
        <v>0</v>
      </c>
      <c r="AW244" s="363">
        <f t="shared" si="79"/>
        <v>0</v>
      </c>
      <c r="AX244" s="363">
        <f t="shared" si="79"/>
        <v>0</v>
      </c>
      <c r="AY244" s="363">
        <f t="shared" si="79"/>
        <v>0</v>
      </c>
      <c r="AZ244" s="363">
        <f t="shared" si="79"/>
        <v>0</v>
      </c>
      <c r="BA244" s="445"/>
    </row>
    <row r="245" spans="1:53" ht="15.75" hidden="1" outlineLevel="1">
      <c r="B245" s="283"/>
      <c r="C245" s="261"/>
      <c r="D245" s="252"/>
      <c r="E245" s="252"/>
      <c r="F245" s="252"/>
      <c r="G245" s="252"/>
      <c r="H245" s="252"/>
      <c r="I245" s="252"/>
      <c r="J245" s="252"/>
      <c r="K245" s="252"/>
      <c r="L245" s="252"/>
      <c r="M245" s="252"/>
      <c r="N245" s="252"/>
      <c r="O245" s="252"/>
      <c r="P245" s="252"/>
      <c r="Q245" s="252"/>
      <c r="R245" s="252"/>
      <c r="S245" s="252"/>
      <c r="T245" s="252"/>
      <c r="U245" s="261"/>
      <c r="V245" s="252"/>
      <c r="W245" s="252"/>
      <c r="X245" s="252"/>
      <c r="Y245" s="252"/>
      <c r="Z245" s="252"/>
      <c r="AA245" s="252"/>
      <c r="AB245" s="252"/>
      <c r="AC245" s="252"/>
      <c r="AD245" s="252"/>
      <c r="AE245" s="252"/>
      <c r="AF245" s="252"/>
      <c r="AG245" s="252"/>
      <c r="AH245" s="252"/>
      <c r="AI245" s="252"/>
      <c r="AJ245" s="252"/>
      <c r="AK245" s="252"/>
      <c r="AL245" s="252"/>
      <c r="AM245" s="364"/>
      <c r="AN245" s="364"/>
      <c r="AO245" s="364"/>
      <c r="AP245" s="364"/>
      <c r="AQ245" s="364"/>
      <c r="AR245" s="364"/>
      <c r="AS245" s="364"/>
      <c r="AT245" s="364"/>
      <c r="AU245" s="364"/>
      <c r="AV245" s="364"/>
      <c r="AW245" s="364"/>
      <c r="AX245" s="364"/>
      <c r="AY245" s="364"/>
      <c r="AZ245" s="364"/>
      <c r="BA245" s="267"/>
    </row>
    <row r="246" spans="1:53" ht="15" hidden="1" outlineLevel="1">
      <c r="A246" s="449">
        <v>28</v>
      </c>
      <c r="B246" s="281" t="s">
        <v>18</v>
      </c>
      <c r="C246" s="252" t="s">
        <v>25</v>
      </c>
      <c r="D246" s="256"/>
      <c r="E246" s="256"/>
      <c r="F246" s="256"/>
      <c r="G246" s="256"/>
      <c r="H246" s="256"/>
      <c r="I246" s="256"/>
      <c r="J246" s="256"/>
      <c r="K246" s="256"/>
      <c r="L246" s="256"/>
      <c r="M246" s="256"/>
      <c r="N246" s="256"/>
      <c r="O246" s="256"/>
      <c r="P246" s="256"/>
      <c r="Q246" s="256"/>
      <c r="R246" s="256"/>
      <c r="S246" s="256"/>
      <c r="T246" s="256"/>
      <c r="U246" s="256">
        <v>0</v>
      </c>
      <c r="V246" s="256"/>
      <c r="W246" s="256"/>
      <c r="X246" s="256"/>
      <c r="Y246" s="256"/>
      <c r="Z246" s="256"/>
      <c r="AA246" s="256"/>
      <c r="AB246" s="256"/>
      <c r="AC246" s="256"/>
      <c r="AD246" s="256"/>
      <c r="AE246" s="256"/>
      <c r="AF246" s="256"/>
      <c r="AG246" s="256"/>
      <c r="AH246" s="256"/>
      <c r="AI246" s="256"/>
      <c r="AJ246" s="256"/>
      <c r="AK246" s="256"/>
      <c r="AL246" s="256"/>
      <c r="AM246" s="378"/>
      <c r="AN246" s="367"/>
      <c r="AO246" s="367"/>
      <c r="AP246" s="367"/>
      <c r="AQ246" s="367"/>
      <c r="AR246" s="367"/>
      <c r="AS246" s="367"/>
      <c r="AT246" s="367"/>
      <c r="AU246" s="367"/>
      <c r="AV246" s="367"/>
      <c r="AW246" s="367"/>
      <c r="AX246" s="367"/>
      <c r="AY246" s="367"/>
      <c r="AZ246" s="367"/>
      <c r="BA246" s="257">
        <f>SUM(AM246:AZ246)</f>
        <v>0</v>
      </c>
    </row>
    <row r="247" spans="1:53" ht="15" hidden="1" outlineLevel="1">
      <c r="B247" s="255" t="s">
        <v>243</v>
      </c>
      <c r="C247" s="252" t="s">
        <v>163</v>
      </c>
      <c r="D247" s="256"/>
      <c r="E247" s="256"/>
      <c r="F247" s="256"/>
      <c r="G247" s="256"/>
      <c r="H247" s="256"/>
      <c r="I247" s="256"/>
      <c r="J247" s="256"/>
      <c r="K247" s="256"/>
      <c r="L247" s="256"/>
      <c r="M247" s="256"/>
      <c r="N247" s="256"/>
      <c r="O247" s="256"/>
      <c r="P247" s="256"/>
      <c r="Q247" s="256"/>
      <c r="R247" s="256"/>
      <c r="S247" s="256"/>
      <c r="T247" s="256"/>
      <c r="U247" s="256">
        <f>U246</f>
        <v>0</v>
      </c>
      <c r="V247" s="256"/>
      <c r="W247" s="256"/>
      <c r="X247" s="256"/>
      <c r="Y247" s="256"/>
      <c r="Z247" s="256"/>
      <c r="AA247" s="256"/>
      <c r="AB247" s="256"/>
      <c r="AC247" s="256"/>
      <c r="AD247" s="256"/>
      <c r="AE247" s="256"/>
      <c r="AF247" s="256"/>
      <c r="AG247" s="256"/>
      <c r="AH247" s="256"/>
      <c r="AI247" s="256"/>
      <c r="AJ247" s="256"/>
      <c r="AK247" s="256"/>
      <c r="AL247" s="256"/>
      <c r="AM247" s="363">
        <f>AM246</f>
        <v>0</v>
      </c>
      <c r="AN247" s="363">
        <f>AN246</f>
        <v>0</v>
      </c>
      <c r="AO247" s="363">
        <f t="shared" ref="AO247:AZ247" si="80">AO246</f>
        <v>0</v>
      </c>
      <c r="AP247" s="363">
        <f t="shared" si="80"/>
        <v>0</v>
      </c>
      <c r="AQ247" s="363">
        <f t="shared" si="80"/>
        <v>0</v>
      </c>
      <c r="AR247" s="363">
        <f t="shared" si="80"/>
        <v>0</v>
      </c>
      <c r="AS247" s="363">
        <f t="shared" si="80"/>
        <v>0</v>
      </c>
      <c r="AT247" s="363">
        <f t="shared" si="80"/>
        <v>0</v>
      </c>
      <c r="AU247" s="363">
        <f t="shared" si="80"/>
        <v>0</v>
      </c>
      <c r="AV247" s="363">
        <f t="shared" si="80"/>
        <v>0</v>
      </c>
      <c r="AW247" s="363">
        <f t="shared" si="80"/>
        <v>0</v>
      </c>
      <c r="AX247" s="363">
        <f t="shared" si="80"/>
        <v>0</v>
      </c>
      <c r="AY247" s="363">
        <f t="shared" si="80"/>
        <v>0</v>
      </c>
      <c r="AZ247" s="363">
        <f t="shared" si="80"/>
        <v>0</v>
      </c>
      <c r="BA247" s="445"/>
    </row>
    <row r="248" spans="1:53" ht="15" hidden="1" outlineLevel="1">
      <c r="B248" s="28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364"/>
      <c r="AN248" s="364"/>
      <c r="AO248" s="364"/>
      <c r="AP248" s="364"/>
      <c r="AQ248" s="364"/>
      <c r="AR248" s="364"/>
      <c r="AS248" s="364"/>
      <c r="AT248" s="364"/>
      <c r="AU248" s="364"/>
      <c r="AV248" s="364"/>
      <c r="AW248" s="364"/>
      <c r="AX248" s="364"/>
      <c r="AY248" s="364"/>
      <c r="AZ248" s="364"/>
      <c r="BA248" s="267"/>
    </row>
    <row r="249" spans="1:53" ht="15" hidden="1" outlineLevel="1">
      <c r="A249" s="449">
        <v>29</v>
      </c>
      <c r="B249" s="284" t="s">
        <v>19</v>
      </c>
      <c r="C249" s="252" t="s">
        <v>25</v>
      </c>
      <c r="D249" s="256"/>
      <c r="E249" s="256"/>
      <c r="F249" s="256"/>
      <c r="G249" s="256"/>
      <c r="H249" s="256"/>
      <c r="I249" s="256"/>
      <c r="J249" s="256"/>
      <c r="K249" s="256"/>
      <c r="L249" s="256"/>
      <c r="M249" s="256"/>
      <c r="N249" s="256"/>
      <c r="O249" s="256"/>
      <c r="P249" s="256"/>
      <c r="Q249" s="256"/>
      <c r="R249" s="256"/>
      <c r="S249" s="256"/>
      <c r="T249" s="256"/>
      <c r="U249" s="256">
        <v>0</v>
      </c>
      <c r="V249" s="256"/>
      <c r="W249" s="256"/>
      <c r="X249" s="256"/>
      <c r="Y249" s="256"/>
      <c r="Z249" s="256"/>
      <c r="AA249" s="256"/>
      <c r="AB249" s="256"/>
      <c r="AC249" s="256"/>
      <c r="AD249" s="256"/>
      <c r="AE249" s="256"/>
      <c r="AF249" s="256"/>
      <c r="AG249" s="256"/>
      <c r="AH249" s="256"/>
      <c r="AI249" s="256"/>
      <c r="AJ249" s="256"/>
      <c r="AK249" s="256"/>
      <c r="AL249" s="256"/>
      <c r="AM249" s="378"/>
      <c r="AN249" s="367"/>
      <c r="AO249" s="367"/>
      <c r="AP249" s="367"/>
      <c r="AQ249" s="367"/>
      <c r="AR249" s="367"/>
      <c r="AS249" s="367"/>
      <c r="AT249" s="367"/>
      <c r="AU249" s="367"/>
      <c r="AV249" s="367"/>
      <c r="AW249" s="367"/>
      <c r="AX249" s="367"/>
      <c r="AY249" s="367"/>
      <c r="AZ249" s="367"/>
      <c r="BA249" s="257">
        <f>SUM(AM249:AZ249)</f>
        <v>0</v>
      </c>
    </row>
    <row r="250" spans="1:53" ht="15" hidden="1" outlineLevel="1">
      <c r="B250" s="284" t="s">
        <v>243</v>
      </c>
      <c r="C250" s="252" t="s">
        <v>163</v>
      </c>
      <c r="D250" s="256"/>
      <c r="E250" s="256"/>
      <c r="F250" s="256"/>
      <c r="G250" s="256"/>
      <c r="H250" s="256"/>
      <c r="I250" s="256"/>
      <c r="J250" s="256"/>
      <c r="K250" s="256"/>
      <c r="L250" s="256"/>
      <c r="M250" s="256"/>
      <c r="N250" s="256"/>
      <c r="O250" s="256"/>
      <c r="P250" s="256"/>
      <c r="Q250" s="256"/>
      <c r="R250" s="256"/>
      <c r="S250" s="256"/>
      <c r="T250" s="256"/>
      <c r="U250" s="256">
        <f>U249</f>
        <v>0</v>
      </c>
      <c r="V250" s="256"/>
      <c r="W250" s="256"/>
      <c r="X250" s="256"/>
      <c r="Y250" s="256"/>
      <c r="Z250" s="256"/>
      <c r="AA250" s="256"/>
      <c r="AB250" s="256"/>
      <c r="AC250" s="256"/>
      <c r="AD250" s="256"/>
      <c r="AE250" s="256"/>
      <c r="AF250" s="256"/>
      <c r="AG250" s="256"/>
      <c r="AH250" s="256"/>
      <c r="AI250" s="256"/>
      <c r="AJ250" s="256"/>
      <c r="AK250" s="256"/>
      <c r="AL250" s="256"/>
      <c r="AM250" s="363">
        <f>AM249</f>
        <v>0</v>
      </c>
      <c r="AN250" s="363">
        <f t="shared" ref="AN250:AZ250" si="81">AN249</f>
        <v>0</v>
      </c>
      <c r="AO250" s="363">
        <f t="shared" si="81"/>
        <v>0</v>
      </c>
      <c r="AP250" s="363">
        <f t="shared" si="81"/>
        <v>0</v>
      </c>
      <c r="AQ250" s="363">
        <f t="shared" si="81"/>
        <v>0</v>
      </c>
      <c r="AR250" s="363">
        <f t="shared" si="81"/>
        <v>0</v>
      </c>
      <c r="AS250" s="363">
        <f t="shared" si="81"/>
        <v>0</v>
      </c>
      <c r="AT250" s="363">
        <f t="shared" si="81"/>
        <v>0</v>
      </c>
      <c r="AU250" s="363">
        <f t="shared" si="81"/>
        <v>0</v>
      </c>
      <c r="AV250" s="363">
        <f t="shared" si="81"/>
        <v>0</v>
      </c>
      <c r="AW250" s="363">
        <f t="shared" si="81"/>
        <v>0</v>
      </c>
      <c r="AX250" s="363">
        <f t="shared" si="81"/>
        <v>0</v>
      </c>
      <c r="AY250" s="363">
        <f t="shared" si="81"/>
        <v>0</v>
      </c>
      <c r="AZ250" s="363">
        <f t="shared" si="81"/>
        <v>0</v>
      </c>
      <c r="BA250" s="445"/>
    </row>
    <row r="251" spans="1:53" ht="15" hidden="1" outlineLevel="1">
      <c r="B251" s="284"/>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375"/>
      <c r="AN251" s="375"/>
      <c r="AO251" s="375"/>
      <c r="AP251" s="375"/>
      <c r="AQ251" s="375"/>
      <c r="AR251" s="375"/>
      <c r="AS251" s="375"/>
      <c r="AT251" s="375"/>
      <c r="AU251" s="375"/>
      <c r="AV251" s="375"/>
      <c r="AW251" s="375"/>
      <c r="AX251" s="375"/>
      <c r="AY251" s="375"/>
      <c r="AZ251" s="375"/>
      <c r="BA251" s="273"/>
    </row>
    <row r="252" spans="1:53" s="244" customFormat="1" ht="15" hidden="1" outlineLevel="1">
      <c r="A252" s="449">
        <v>30</v>
      </c>
      <c r="B252" s="284" t="s">
        <v>485</v>
      </c>
      <c r="C252" s="252" t="s">
        <v>25</v>
      </c>
      <c r="D252" s="256"/>
      <c r="E252" s="256"/>
      <c r="F252" s="256"/>
      <c r="G252" s="256"/>
      <c r="H252" s="256"/>
      <c r="I252" s="256"/>
      <c r="J252" s="256"/>
      <c r="K252" s="256"/>
      <c r="L252" s="256"/>
      <c r="M252" s="256"/>
      <c r="N252" s="256"/>
      <c r="O252" s="256"/>
      <c r="P252" s="256"/>
      <c r="Q252" s="256"/>
      <c r="R252" s="256"/>
      <c r="S252" s="256"/>
      <c r="T252" s="256"/>
      <c r="U252" s="256">
        <v>0</v>
      </c>
      <c r="V252" s="256"/>
      <c r="W252" s="256"/>
      <c r="X252" s="256"/>
      <c r="Y252" s="256"/>
      <c r="Z252" s="256"/>
      <c r="AA252" s="256"/>
      <c r="AB252" s="256"/>
      <c r="AC252" s="256"/>
      <c r="AD252" s="256"/>
      <c r="AE252" s="256"/>
      <c r="AF252" s="256"/>
      <c r="AG252" s="256"/>
      <c r="AH252" s="256"/>
      <c r="AI252" s="256"/>
      <c r="AJ252" s="256"/>
      <c r="AK252" s="256"/>
      <c r="AL252" s="256"/>
      <c r="AM252" s="362"/>
      <c r="AN252" s="362"/>
      <c r="AO252" s="362"/>
      <c r="AP252" s="362"/>
      <c r="AQ252" s="362"/>
      <c r="AR252" s="362"/>
      <c r="AS252" s="362"/>
      <c r="AT252" s="362"/>
      <c r="AU252" s="362"/>
      <c r="AV252" s="362"/>
      <c r="AW252" s="362"/>
      <c r="AX252" s="362"/>
      <c r="AY252" s="362"/>
      <c r="AZ252" s="362"/>
      <c r="BA252" s="257">
        <f>SUM(AM252:AZ252)</f>
        <v>0</v>
      </c>
    </row>
    <row r="253" spans="1:53" s="244" customFormat="1" ht="15" hidden="1" outlineLevel="1">
      <c r="A253" s="449"/>
      <c r="B253" s="284" t="s">
        <v>243</v>
      </c>
      <c r="C253" s="252" t="s">
        <v>163</v>
      </c>
      <c r="D253" s="256"/>
      <c r="E253" s="256"/>
      <c r="F253" s="256"/>
      <c r="G253" s="256"/>
      <c r="H253" s="256"/>
      <c r="I253" s="256"/>
      <c r="J253" s="256"/>
      <c r="K253" s="256"/>
      <c r="L253" s="256"/>
      <c r="M253" s="256"/>
      <c r="N253" s="256"/>
      <c r="O253" s="256"/>
      <c r="P253" s="256"/>
      <c r="Q253" s="256"/>
      <c r="R253" s="256"/>
      <c r="S253" s="256"/>
      <c r="T253" s="256"/>
      <c r="U253" s="256">
        <f>U252</f>
        <v>0</v>
      </c>
      <c r="V253" s="256"/>
      <c r="W253" s="256"/>
      <c r="X253" s="256"/>
      <c r="Y253" s="256"/>
      <c r="Z253" s="256"/>
      <c r="AA253" s="256"/>
      <c r="AB253" s="256"/>
      <c r="AC253" s="256"/>
      <c r="AD253" s="256"/>
      <c r="AE253" s="256"/>
      <c r="AF253" s="256"/>
      <c r="AG253" s="256"/>
      <c r="AH253" s="256"/>
      <c r="AI253" s="256"/>
      <c r="AJ253" s="256"/>
      <c r="AK253" s="256"/>
      <c r="AL253" s="256"/>
      <c r="AM253" s="363">
        <f>AM252</f>
        <v>0</v>
      </c>
      <c r="AN253" s="363">
        <f t="shared" ref="AN253:AZ253" si="82">AN252</f>
        <v>0</v>
      </c>
      <c r="AO253" s="363">
        <f t="shared" si="82"/>
        <v>0</v>
      </c>
      <c r="AP253" s="363">
        <f t="shared" si="82"/>
        <v>0</v>
      </c>
      <c r="AQ253" s="363">
        <f t="shared" si="82"/>
        <v>0</v>
      </c>
      <c r="AR253" s="363">
        <f t="shared" si="82"/>
        <v>0</v>
      </c>
      <c r="AS253" s="363">
        <f t="shared" si="82"/>
        <v>0</v>
      </c>
      <c r="AT253" s="363">
        <f t="shared" si="82"/>
        <v>0</v>
      </c>
      <c r="AU253" s="363">
        <f t="shared" si="82"/>
        <v>0</v>
      </c>
      <c r="AV253" s="363">
        <f t="shared" si="82"/>
        <v>0</v>
      </c>
      <c r="AW253" s="363">
        <f t="shared" si="82"/>
        <v>0</v>
      </c>
      <c r="AX253" s="363">
        <f t="shared" si="82"/>
        <v>0</v>
      </c>
      <c r="AY253" s="363">
        <f t="shared" si="82"/>
        <v>0</v>
      </c>
      <c r="AZ253" s="363">
        <f t="shared" si="82"/>
        <v>0</v>
      </c>
      <c r="BA253" s="445"/>
    </row>
    <row r="254" spans="1:53" s="244" customFormat="1" ht="15" hidden="1" outlineLevel="1">
      <c r="A254" s="449"/>
      <c r="B254" s="284"/>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364"/>
      <c r="AN254" s="364"/>
      <c r="AO254" s="364"/>
      <c r="AP254" s="364"/>
      <c r="AQ254" s="364"/>
      <c r="AR254" s="364"/>
      <c r="AS254" s="364"/>
      <c r="AT254" s="364"/>
      <c r="AU254" s="364"/>
      <c r="AV254" s="364"/>
      <c r="AW254" s="364"/>
      <c r="AX254" s="364"/>
      <c r="AY254" s="364"/>
      <c r="AZ254" s="364"/>
      <c r="BA254" s="273"/>
    </row>
    <row r="255" spans="1:53" s="244" customFormat="1" ht="15.75" hidden="1" outlineLevel="1">
      <c r="A255" s="449"/>
      <c r="B255" s="249" t="s">
        <v>486</v>
      </c>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364"/>
      <c r="AN255" s="364"/>
      <c r="AO255" s="364"/>
      <c r="AP255" s="364"/>
      <c r="AQ255" s="364"/>
      <c r="AR255" s="364"/>
      <c r="AS255" s="364"/>
      <c r="AT255" s="364"/>
      <c r="AU255" s="364"/>
      <c r="AV255" s="364"/>
      <c r="AW255" s="364"/>
      <c r="AX255" s="364"/>
      <c r="AY255" s="364"/>
      <c r="AZ255" s="364"/>
      <c r="BA255" s="273"/>
    </row>
    <row r="256" spans="1:53" s="244" customFormat="1" ht="15" hidden="1" outlineLevel="1">
      <c r="A256" s="449">
        <v>31</v>
      </c>
      <c r="B256" s="284" t="s">
        <v>487</v>
      </c>
      <c r="C256" s="252" t="s">
        <v>25</v>
      </c>
      <c r="D256" s="256"/>
      <c r="E256" s="256"/>
      <c r="F256" s="256"/>
      <c r="G256" s="256"/>
      <c r="H256" s="256"/>
      <c r="I256" s="256"/>
      <c r="J256" s="256"/>
      <c r="K256" s="256"/>
      <c r="L256" s="256"/>
      <c r="M256" s="256"/>
      <c r="N256" s="256"/>
      <c r="O256" s="256"/>
      <c r="P256" s="256"/>
      <c r="Q256" s="256"/>
      <c r="R256" s="256"/>
      <c r="S256" s="256"/>
      <c r="T256" s="256"/>
      <c r="U256" s="256">
        <v>0</v>
      </c>
      <c r="V256" s="256"/>
      <c r="W256" s="256"/>
      <c r="X256" s="256"/>
      <c r="Y256" s="256"/>
      <c r="Z256" s="256"/>
      <c r="AA256" s="256"/>
      <c r="AB256" s="256"/>
      <c r="AC256" s="256"/>
      <c r="AD256" s="256"/>
      <c r="AE256" s="256"/>
      <c r="AF256" s="256"/>
      <c r="AG256" s="256"/>
      <c r="AH256" s="256"/>
      <c r="AI256" s="256"/>
      <c r="AJ256" s="256"/>
      <c r="AK256" s="256"/>
      <c r="AL256" s="256"/>
      <c r="AM256" s="362"/>
      <c r="AN256" s="362"/>
      <c r="AO256" s="362"/>
      <c r="AP256" s="362"/>
      <c r="AQ256" s="362"/>
      <c r="AR256" s="362"/>
      <c r="AS256" s="362"/>
      <c r="AT256" s="362"/>
      <c r="AU256" s="362"/>
      <c r="AV256" s="362"/>
      <c r="AW256" s="362"/>
      <c r="AX256" s="362"/>
      <c r="AY256" s="362"/>
      <c r="AZ256" s="362"/>
      <c r="BA256" s="257">
        <f>SUM(AM256:AZ256)</f>
        <v>0</v>
      </c>
    </row>
    <row r="257" spans="1:53" s="244" customFormat="1" ht="15" hidden="1" outlineLevel="1">
      <c r="A257" s="449"/>
      <c r="B257" s="284" t="s">
        <v>243</v>
      </c>
      <c r="C257" s="252" t="s">
        <v>163</v>
      </c>
      <c r="D257" s="256"/>
      <c r="E257" s="256"/>
      <c r="F257" s="256"/>
      <c r="G257" s="256"/>
      <c r="H257" s="256"/>
      <c r="I257" s="256"/>
      <c r="J257" s="256"/>
      <c r="K257" s="256"/>
      <c r="L257" s="256"/>
      <c r="M257" s="256"/>
      <c r="N257" s="256"/>
      <c r="O257" s="256"/>
      <c r="P257" s="256"/>
      <c r="Q257" s="256"/>
      <c r="R257" s="256"/>
      <c r="S257" s="256"/>
      <c r="T257" s="256"/>
      <c r="U257" s="256">
        <f>U256</f>
        <v>0</v>
      </c>
      <c r="V257" s="256"/>
      <c r="W257" s="256"/>
      <c r="X257" s="256"/>
      <c r="Y257" s="256"/>
      <c r="Z257" s="256"/>
      <c r="AA257" s="256"/>
      <c r="AB257" s="256"/>
      <c r="AC257" s="256"/>
      <c r="AD257" s="256"/>
      <c r="AE257" s="256"/>
      <c r="AF257" s="256"/>
      <c r="AG257" s="256"/>
      <c r="AH257" s="256"/>
      <c r="AI257" s="256"/>
      <c r="AJ257" s="256"/>
      <c r="AK257" s="256"/>
      <c r="AL257" s="256"/>
      <c r="AM257" s="363">
        <f>AM256</f>
        <v>0</v>
      </c>
      <c r="AN257" s="363">
        <f t="shared" ref="AN257:AZ257" si="83">AN256</f>
        <v>0</v>
      </c>
      <c r="AO257" s="363">
        <f t="shared" si="83"/>
        <v>0</v>
      </c>
      <c r="AP257" s="363">
        <f t="shared" si="83"/>
        <v>0</v>
      </c>
      <c r="AQ257" s="363">
        <f t="shared" si="83"/>
        <v>0</v>
      </c>
      <c r="AR257" s="363">
        <f t="shared" si="83"/>
        <v>0</v>
      </c>
      <c r="AS257" s="363">
        <f t="shared" si="83"/>
        <v>0</v>
      </c>
      <c r="AT257" s="363">
        <f t="shared" si="83"/>
        <v>0</v>
      </c>
      <c r="AU257" s="363">
        <f t="shared" si="83"/>
        <v>0</v>
      </c>
      <c r="AV257" s="363">
        <f t="shared" si="83"/>
        <v>0</v>
      </c>
      <c r="AW257" s="363">
        <f t="shared" si="83"/>
        <v>0</v>
      </c>
      <c r="AX257" s="363">
        <f t="shared" si="83"/>
        <v>0</v>
      </c>
      <c r="AY257" s="363">
        <f t="shared" si="83"/>
        <v>0</v>
      </c>
      <c r="AZ257" s="363">
        <f t="shared" si="83"/>
        <v>0</v>
      </c>
      <c r="BA257" s="445"/>
    </row>
    <row r="258" spans="1:53" s="244" customFormat="1" ht="15" hidden="1" outlineLevel="1">
      <c r="A258" s="449"/>
      <c r="B258" s="284"/>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252"/>
      <c r="AL258" s="252"/>
      <c r="AM258" s="364"/>
      <c r="AN258" s="364"/>
      <c r="AO258" s="364"/>
      <c r="AP258" s="364"/>
      <c r="AQ258" s="364"/>
      <c r="AR258" s="364"/>
      <c r="AS258" s="364"/>
      <c r="AT258" s="364"/>
      <c r="AU258" s="364"/>
      <c r="AV258" s="364"/>
      <c r="AW258" s="364"/>
      <c r="AX258" s="364"/>
      <c r="AY258" s="364"/>
      <c r="AZ258" s="364"/>
      <c r="BA258" s="273"/>
    </row>
    <row r="259" spans="1:53" s="244" customFormat="1" ht="15" hidden="1" outlineLevel="1">
      <c r="A259" s="449">
        <v>32</v>
      </c>
      <c r="B259" s="284" t="s">
        <v>488</v>
      </c>
      <c r="C259" s="252" t="s">
        <v>25</v>
      </c>
      <c r="D259" s="256"/>
      <c r="E259" s="256"/>
      <c r="F259" s="256"/>
      <c r="G259" s="256"/>
      <c r="H259" s="256"/>
      <c r="I259" s="256"/>
      <c r="J259" s="256"/>
      <c r="K259" s="256"/>
      <c r="L259" s="256"/>
      <c r="M259" s="256"/>
      <c r="N259" s="256"/>
      <c r="O259" s="256"/>
      <c r="P259" s="256"/>
      <c r="Q259" s="256"/>
      <c r="R259" s="256"/>
      <c r="S259" s="256"/>
      <c r="T259" s="256"/>
      <c r="U259" s="256">
        <v>0</v>
      </c>
      <c r="V259" s="256"/>
      <c r="W259" s="256"/>
      <c r="X259" s="256"/>
      <c r="Y259" s="256"/>
      <c r="Z259" s="256"/>
      <c r="AA259" s="256"/>
      <c r="AB259" s="256"/>
      <c r="AC259" s="256"/>
      <c r="AD259" s="256"/>
      <c r="AE259" s="256"/>
      <c r="AF259" s="256"/>
      <c r="AG259" s="256"/>
      <c r="AH259" s="256"/>
      <c r="AI259" s="256"/>
      <c r="AJ259" s="256"/>
      <c r="AK259" s="256"/>
      <c r="AL259" s="256"/>
      <c r="AM259" s="362"/>
      <c r="AN259" s="362"/>
      <c r="AO259" s="362"/>
      <c r="AP259" s="362"/>
      <c r="AQ259" s="362"/>
      <c r="AR259" s="362"/>
      <c r="AS259" s="362"/>
      <c r="AT259" s="362"/>
      <c r="AU259" s="362"/>
      <c r="AV259" s="362"/>
      <c r="AW259" s="362"/>
      <c r="AX259" s="362"/>
      <c r="AY259" s="362"/>
      <c r="AZ259" s="362"/>
      <c r="BA259" s="257">
        <f>SUM(AM259:AZ259)</f>
        <v>0</v>
      </c>
    </row>
    <row r="260" spans="1:53" s="244" customFormat="1" ht="15" hidden="1" outlineLevel="1">
      <c r="A260" s="449"/>
      <c r="B260" s="284" t="s">
        <v>243</v>
      </c>
      <c r="C260" s="252" t="s">
        <v>163</v>
      </c>
      <c r="D260" s="256"/>
      <c r="E260" s="256"/>
      <c r="F260" s="256"/>
      <c r="G260" s="256"/>
      <c r="H260" s="256"/>
      <c r="I260" s="256"/>
      <c r="J260" s="256"/>
      <c r="K260" s="256"/>
      <c r="L260" s="256"/>
      <c r="M260" s="256"/>
      <c r="N260" s="256"/>
      <c r="O260" s="256"/>
      <c r="P260" s="256"/>
      <c r="Q260" s="256"/>
      <c r="R260" s="256"/>
      <c r="S260" s="256"/>
      <c r="T260" s="256"/>
      <c r="U260" s="256">
        <f>U259</f>
        <v>0</v>
      </c>
      <c r="V260" s="256"/>
      <c r="W260" s="256"/>
      <c r="X260" s="256"/>
      <c r="Y260" s="256"/>
      <c r="Z260" s="256"/>
      <c r="AA260" s="256"/>
      <c r="AB260" s="256"/>
      <c r="AC260" s="256"/>
      <c r="AD260" s="256"/>
      <c r="AE260" s="256"/>
      <c r="AF260" s="256"/>
      <c r="AG260" s="256"/>
      <c r="AH260" s="256"/>
      <c r="AI260" s="256"/>
      <c r="AJ260" s="256"/>
      <c r="AK260" s="256"/>
      <c r="AL260" s="256"/>
      <c r="AM260" s="363">
        <f>AM259</f>
        <v>0</v>
      </c>
      <c r="AN260" s="363">
        <f t="shared" ref="AN260:AZ260" si="84">AN259</f>
        <v>0</v>
      </c>
      <c r="AO260" s="363">
        <f t="shared" si="84"/>
        <v>0</v>
      </c>
      <c r="AP260" s="363">
        <f t="shared" si="84"/>
        <v>0</v>
      </c>
      <c r="AQ260" s="363">
        <f t="shared" si="84"/>
        <v>0</v>
      </c>
      <c r="AR260" s="363">
        <f t="shared" si="84"/>
        <v>0</v>
      </c>
      <c r="AS260" s="363">
        <f t="shared" si="84"/>
        <v>0</v>
      </c>
      <c r="AT260" s="363">
        <f t="shared" si="84"/>
        <v>0</v>
      </c>
      <c r="AU260" s="363">
        <f t="shared" si="84"/>
        <v>0</v>
      </c>
      <c r="AV260" s="363">
        <f t="shared" si="84"/>
        <v>0</v>
      </c>
      <c r="AW260" s="363">
        <f t="shared" si="84"/>
        <v>0</v>
      </c>
      <c r="AX260" s="363">
        <f t="shared" si="84"/>
        <v>0</v>
      </c>
      <c r="AY260" s="363">
        <f t="shared" si="84"/>
        <v>0</v>
      </c>
      <c r="AZ260" s="363">
        <f t="shared" si="84"/>
        <v>0</v>
      </c>
      <c r="BA260" s="445"/>
    </row>
    <row r="261" spans="1:53" s="244" customFormat="1" ht="15" hidden="1" outlineLevel="1">
      <c r="A261" s="449"/>
      <c r="B261" s="284"/>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AK261" s="252"/>
      <c r="AL261" s="252"/>
      <c r="AM261" s="364"/>
      <c r="AN261" s="364"/>
      <c r="AO261" s="364"/>
      <c r="AP261" s="364"/>
      <c r="AQ261" s="364"/>
      <c r="AR261" s="364"/>
      <c r="AS261" s="364"/>
      <c r="AT261" s="364"/>
      <c r="AU261" s="364"/>
      <c r="AV261" s="364"/>
      <c r="AW261" s="364"/>
      <c r="AX261" s="364"/>
      <c r="AY261" s="364"/>
      <c r="AZ261" s="364"/>
      <c r="BA261" s="273"/>
    </row>
    <row r="262" spans="1:53" s="244" customFormat="1" ht="15" hidden="1" outlineLevel="1">
      <c r="A262" s="449">
        <v>33</v>
      </c>
      <c r="B262" s="284" t="s">
        <v>489</v>
      </c>
      <c r="C262" s="252" t="s">
        <v>25</v>
      </c>
      <c r="D262" s="256"/>
      <c r="E262" s="256"/>
      <c r="F262" s="256"/>
      <c r="G262" s="256"/>
      <c r="H262" s="256"/>
      <c r="I262" s="256"/>
      <c r="J262" s="256"/>
      <c r="K262" s="256"/>
      <c r="L262" s="256"/>
      <c r="M262" s="256"/>
      <c r="N262" s="256"/>
      <c r="O262" s="256"/>
      <c r="P262" s="256"/>
      <c r="Q262" s="256"/>
      <c r="R262" s="256"/>
      <c r="S262" s="256"/>
      <c r="T262" s="256"/>
      <c r="U262" s="256">
        <v>12</v>
      </c>
      <c r="V262" s="256"/>
      <c r="W262" s="256"/>
      <c r="X262" s="256"/>
      <c r="Y262" s="256"/>
      <c r="Z262" s="256"/>
      <c r="AA262" s="256"/>
      <c r="AB262" s="256"/>
      <c r="AC262" s="256"/>
      <c r="AD262" s="256"/>
      <c r="AE262" s="256"/>
      <c r="AF262" s="256"/>
      <c r="AG262" s="256"/>
      <c r="AH262" s="256"/>
      <c r="AI262" s="256"/>
      <c r="AJ262" s="256"/>
      <c r="AK262" s="256"/>
      <c r="AL262" s="256"/>
      <c r="AM262" s="362"/>
      <c r="AN262" s="362"/>
      <c r="AO262" s="362"/>
      <c r="AP262" s="362"/>
      <c r="AQ262" s="362"/>
      <c r="AR262" s="362"/>
      <c r="AS262" s="362"/>
      <c r="AT262" s="362"/>
      <c r="AU262" s="362"/>
      <c r="AV262" s="362"/>
      <c r="AW262" s="362"/>
      <c r="AX262" s="362"/>
      <c r="AY262" s="362"/>
      <c r="AZ262" s="362"/>
      <c r="BA262" s="257">
        <f>SUM(AM262:AZ262)</f>
        <v>0</v>
      </c>
    </row>
    <row r="263" spans="1:53" s="244" customFormat="1" ht="15" hidden="1" outlineLevel="1">
      <c r="A263" s="449"/>
      <c r="B263" s="284" t="s">
        <v>243</v>
      </c>
      <c r="C263" s="252" t="s">
        <v>163</v>
      </c>
      <c r="D263" s="256"/>
      <c r="E263" s="256"/>
      <c r="F263" s="256"/>
      <c r="G263" s="256"/>
      <c r="H263" s="256"/>
      <c r="I263" s="256"/>
      <c r="J263" s="256"/>
      <c r="K263" s="256"/>
      <c r="L263" s="256"/>
      <c r="M263" s="256"/>
      <c r="N263" s="256"/>
      <c r="O263" s="256"/>
      <c r="P263" s="256"/>
      <c r="Q263" s="256"/>
      <c r="R263" s="256"/>
      <c r="S263" s="256"/>
      <c r="T263" s="256"/>
      <c r="U263" s="256">
        <f>U262</f>
        <v>12</v>
      </c>
      <c r="V263" s="256"/>
      <c r="W263" s="256"/>
      <c r="X263" s="256"/>
      <c r="Y263" s="256"/>
      <c r="Z263" s="256"/>
      <c r="AA263" s="256"/>
      <c r="AB263" s="256"/>
      <c r="AC263" s="256"/>
      <c r="AD263" s="256"/>
      <c r="AE263" s="256"/>
      <c r="AF263" s="256"/>
      <c r="AG263" s="256"/>
      <c r="AH263" s="256"/>
      <c r="AI263" s="256"/>
      <c r="AJ263" s="256"/>
      <c r="AK263" s="256"/>
      <c r="AL263" s="256"/>
      <c r="AM263" s="363">
        <f>AM262</f>
        <v>0</v>
      </c>
      <c r="AN263" s="363">
        <f t="shared" ref="AN263:AZ263" si="85">AN262</f>
        <v>0</v>
      </c>
      <c r="AO263" s="363">
        <f t="shared" si="85"/>
        <v>0</v>
      </c>
      <c r="AP263" s="363">
        <f t="shared" si="85"/>
        <v>0</v>
      </c>
      <c r="AQ263" s="363">
        <f t="shared" si="85"/>
        <v>0</v>
      </c>
      <c r="AR263" s="363">
        <f t="shared" si="85"/>
        <v>0</v>
      </c>
      <c r="AS263" s="363">
        <f t="shared" si="85"/>
        <v>0</v>
      </c>
      <c r="AT263" s="363">
        <f t="shared" si="85"/>
        <v>0</v>
      </c>
      <c r="AU263" s="363">
        <f t="shared" si="85"/>
        <v>0</v>
      </c>
      <c r="AV263" s="363">
        <f t="shared" si="85"/>
        <v>0</v>
      </c>
      <c r="AW263" s="363">
        <f t="shared" si="85"/>
        <v>0</v>
      </c>
      <c r="AX263" s="363">
        <f t="shared" si="85"/>
        <v>0</v>
      </c>
      <c r="AY263" s="363">
        <f t="shared" si="85"/>
        <v>0</v>
      </c>
      <c r="AZ263" s="363">
        <f t="shared" si="85"/>
        <v>0</v>
      </c>
      <c r="BA263" s="445"/>
    </row>
    <row r="264" spans="1:53" ht="15" hidden="1" outlineLevel="1">
      <c r="B264" s="275"/>
      <c r="C264" s="285"/>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52"/>
      <c r="AG264" s="252"/>
      <c r="AH264" s="252"/>
      <c r="AI264" s="252"/>
      <c r="AJ264" s="252"/>
      <c r="AK264" s="252"/>
      <c r="AL264" s="252"/>
      <c r="AM264" s="262"/>
      <c r="AN264" s="262"/>
      <c r="AO264" s="262"/>
      <c r="AP264" s="262"/>
      <c r="AQ264" s="262"/>
      <c r="AR264" s="262"/>
      <c r="AS264" s="262"/>
      <c r="AT264" s="262"/>
      <c r="AU264" s="262"/>
      <c r="AV264" s="262"/>
      <c r="AW264" s="262"/>
      <c r="AX264" s="262"/>
      <c r="AY264" s="262"/>
      <c r="AZ264" s="262"/>
      <c r="BA264" s="267"/>
    </row>
    <row r="265" spans="1:53" ht="15.75" collapsed="1">
      <c r="B265" s="287" t="s">
        <v>244</v>
      </c>
      <c r="C265" s="289"/>
      <c r="D265" s="289">
        <f>SUM(D160:D263)</f>
        <v>0</v>
      </c>
      <c r="E265" s="289"/>
      <c r="F265" s="289"/>
      <c r="G265" s="289"/>
      <c r="H265" s="289"/>
      <c r="I265" s="289"/>
      <c r="J265" s="289"/>
      <c r="K265" s="289"/>
      <c r="L265" s="289"/>
      <c r="M265" s="289"/>
      <c r="N265" s="289"/>
      <c r="O265" s="289"/>
      <c r="P265" s="289"/>
      <c r="Q265" s="289"/>
      <c r="R265" s="289"/>
      <c r="S265" s="289"/>
      <c r="T265" s="289"/>
      <c r="U265" s="289"/>
      <c r="V265" s="289">
        <f>SUM(V160:V263)</f>
        <v>0</v>
      </c>
      <c r="W265" s="289"/>
      <c r="X265" s="289"/>
      <c r="Y265" s="289"/>
      <c r="Z265" s="289"/>
      <c r="AA265" s="289"/>
      <c r="AB265" s="289"/>
      <c r="AC265" s="289"/>
      <c r="AD265" s="289"/>
      <c r="AE265" s="289"/>
      <c r="AF265" s="289"/>
      <c r="AG265" s="289"/>
      <c r="AH265" s="289"/>
      <c r="AI265" s="289"/>
      <c r="AJ265" s="289"/>
      <c r="AK265" s="289"/>
      <c r="AL265" s="289"/>
      <c r="AM265" s="289">
        <f>IF(AM159="kWh",SUMPRODUCT(D160:D263,AM160:AM263))</f>
        <v>0</v>
      </c>
      <c r="AN265" s="289">
        <f>IF(AN159="kWh",SUMPRODUCT(D160:D263,AN160:AN263))</f>
        <v>0</v>
      </c>
      <c r="AO265" s="289">
        <f>IF(AO159="kW",SUMPRODUCT(U160:U263,V160:V263,AO160:AO263),SUMPRODUCT(D160:D263,AO160:AO263))</f>
        <v>0</v>
      </c>
      <c r="AP265" s="289">
        <f>IF(AP159="kW",SUMPRODUCT(U160:U263,V160:V263,AP160:AP263),SUMPRODUCT(D160:D263,AP160:AP263))</f>
        <v>0</v>
      </c>
      <c r="AQ265" s="289">
        <f>IF(AQ159="kW",SUMPRODUCT(U160:U263,V160:V263,AQ160:AQ263),SUMPRODUCT(D160:D263,AQ160:AQ263))</f>
        <v>0</v>
      </c>
      <c r="AR265" s="289">
        <f>IF(AR159="kW",SUMPRODUCT(U160:U263,V160:V263,AR160:AR263),SUMPRODUCT(D160:D263,AR160:AR263))</f>
        <v>0</v>
      </c>
      <c r="AS265" s="289">
        <f>IF(AS159="kW",SUMPRODUCT(U160:U263,V160:V263,AS160:AS263),SUMPRODUCT(D160:D263,AS160:AS263))</f>
        <v>0</v>
      </c>
      <c r="AT265" s="289">
        <f>IF(AT159="kW",SUMPRODUCT(U160:U263,V160:V263,AT160:AT263),SUMPRODUCT(D160:D263,AT160:AT263))</f>
        <v>0</v>
      </c>
      <c r="AU265" s="289">
        <f>IF(AU159="kW",SUMPRODUCT(U160:U263,V160:V263,AU160:AU263),SUMPRODUCT(D160:D263,AU160:AU263))</f>
        <v>0</v>
      </c>
      <c r="AV265" s="289">
        <f>IF(AV159="kW",SUMPRODUCT(U160:U263,V160:V263,AV160:AV263),SUMPRODUCT(D160:D263,AV160:AV263))</f>
        <v>0</v>
      </c>
      <c r="AW265" s="289">
        <f>IF(AW159="kW",SUMPRODUCT(U160:U263,V160:V263,AW160:AW263),SUMPRODUCT(D160:D263,AW160:AW263))</f>
        <v>0</v>
      </c>
      <c r="AX265" s="289">
        <f>IF(AX159="kW",SUMPRODUCT(U160:U263,V160:V263,AX160:AX263),SUMPRODUCT(D160:D263,AX160:AX263))</f>
        <v>0</v>
      </c>
      <c r="AY265" s="289">
        <f>IF(AY159="kW",SUMPRODUCT(U160:U263,V160:V263,AY160:AY263),SUMPRODUCT(D160:D263,AY160:AY263))</f>
        <v>0</v>
      </c>
      <c r="AZ265" s="289">
        <f>IF(AZ159="kW",SUMPRODUCT(U160:U263,V160:V263,AZ160:AZ263),SUMPRODUCT(D160:D263,AZ160:AZ263))</f>
        <v>0</v>
      </c>
      <c r="BA265" s="290"/>
    </row>
    <row r="266" spans="1:53" ht="15.75">
      <c r="B266" s="291" t="s">
        <v>245</v>
      </c>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f>HLOOKUP(AM158,'2. LRAMVA Threshold'!$B$42:$Q$53,4,FALSE)</f>
        <v>0</v>
      </c>
      <c r="AN266" s="288">
        <f>HLOOKUP(AN158,'2. LRAMVA Threshold'!$B$42:$Q$53,4,FALSE)</f>
        <v>0</v>
      </c>
      <c r="AO266" s="288">
        <f>HLOOKUP(AO158,'2. LRAMVA Threshold'!$B$42:$Q$53,4,FALSE)</f>
        <v>0</v>
      </c>
      <c r="AP266" s="288">
        <f>HLOOKUP(AP158,'2. LRAMVA Threshold'!$B$42:$Q$53,4,FALSE)</f>
        <v>0</v>
      </c>
      <c r="AQ266" s="288">
        <f>HLOOKUP(AQ158,'2. LRAMVA Threshold'!$B$42:$Q$53,4,FALSE)</f>
        <v>0</v>
      </c>
      <c r="AR266" s="288">
        <f>HLOOKUP(AR158,'2. LRAMVA Threshold'!$B$42:$Q$53,4,FALSE)</f>
        <v>0</v>
      </c>
      <c r="AS266" s="288">
        <f>HLOOKUP(AS158,'2. LRAMVA Threshold'!$B$42:$Q$53,4,FALSE)</f>
        <v>0</v>
      </c>
      <c r="AT266" s="288">
        <f>HLOOKUP(AT158,'2. LRAMVA Threshold'!$B$42:$Q$53,4,FALSE)</f>
        <v>0</v>
      </c>
      <c r="AU266" s="288">
        <f>HLOOKUP(AU158,'2. LRAMVA Threshold'!$B$42:$Q$53,4,FALSE)</f>
        <v>0</v>
      </c>
      <c r="AV266" s="288">
        <f>HLOOKUP(AV158,'2. LRAMVA Threshold'!$B$42:$Q$53,4,FALSE)</f>
        <v>0</v>
      </c>
      <c r="AW266" s="288">
        <f>HLOOKUP(AW158,'2. LRAMVA Threshold'!$B$42:$Q$53,4,FALSE)</f>
        <v>0</v>
      </c>
      <c r="AX266" s="288">
        <f>HLOOKUP(AX158,'2. LRAMVA Threshold'!$B$42:$Q$53,4,FALSE)</f>
        <v>0</v>
      </c>
      <c r="AY266" s="288">
        <f>HLOOKUP(AY158,'2. LRAMVA Threshold'!$B$42:$Q$53,4,FALSE)</f>
        <v>0</v>
      </c>
      <c r="AZ266" s="288">
        <f>HLOOKUP(AZ158,'2. LRAMVA Threshold'!$B$42:$Q$53,4,FALSE)</f>
        <v>0</v>
      </c>
      <c r="BA266" s="292"/>
    </row>
    <row r="267" spans="1:53" ht="15">
      <c r="B267" s="284"/>
      <c r="C267" s="293"/>
      <c r="D267" s="294"/>
      <c r="E267" s="294"/>
      <c r="F267" s="294"/>
      <c r="G267" s="294"/>
      <c r="H267" s="294"/>
      <c r="I267" s="294"/>
      <c r="J267" s="294"/>
      <c r="K267" s="294"/>
      <c r="L267" s="294"/>
      <c r="M267" s="294"/>
      <c r="N267" s="294"/>
      <c r="O267" s="294"/>
      <c r="P267" s="294"/>
      <c r="Q267" s="294"/>
      <c r="R267" s="294"/>
      <c r="S267" s="294"/>
      <c r="T267" s="294"/>
      <c r="U267" s="294"/>
      <c r="V267" s="295"/>
      <c r="W267" s="294"/>
      <c r="X267" s="294"/>
      <c r="Y267" s="294"/>
      <c r="Z267" s="264"/>
      <c r="AA267" s="264"/>
      <c r="AB267" s="264"/>
      <c r="AC267" s="264"/>
      <c r="AD267" s="294"/>
      <c r="AE267" s="294"/>
      <c r="AF267" s="294"/>
      <c r="AG267" s="294"/>
      <c r="AH267" s="294"/>
      <c r="AI267" s="294"/>
      <c r="AJ267" s="294"/>
      <c r="AK267" s="294"/>
      <c r="AL267" s="294"/>
      <c r="AM267" s="261"/>
      <c r="AN267" s="261"/>
      <c r="AO267" s="261"/>
      <c r="AP267" s="261"/>
      <c r="AQ267" s="261"/>
      <c r="AR267" s="261"/>
      <c r="AS267" s="261"/>
      <c r="AT267" s="261"/>
      <c r="AU267" s="261"/>
      <c r="AV267" s="261"/>
      <c r="AW267" s="261"/>
      <c r="AX267" s="261"/>
      <c r="AY267" s="261"/>
      <c r="AZ267" s="261"/>
      <c r="BA267" s="296"/>
    </row>
    <row r="268" spans="1:53" ht="15">
      <c r="B268" s="284" t="s">
        <v>165</v>
      </c>
      <c r="C268" s="297"/>
      <c r="D268" s="297"/>
      <c r="E268" s="330"/>
      <c r="F268" s="330"/>
      <c r="G268" s="330"/>
      <c r="H268" s="330"/>
      <c r="I268" s="330"/>
      <c r="J268" s="330"/>
      <c r="K268" s="330"/>
      <c r="L268" s="330"/>
      <c r="M268" s="330"/>
      <c r="N268" s="330"/>
      <c r="O268" s="330"/>
      <c r="P268" s="330"/>
      <c r="Q268" s="330"/>
      <c r="R268" s="330"/>
      <c r="S268" s="330"/>
      <c r="T268" s="330"/>
      <c r="U268" s="330"/>
      <c r="V268" s="252"/>
      <c r="W268" s="299"/>
      <c r="X268" s="299"/>
      <c r="Y268" s="299"/>
      <c r="Z268" s="298"/>
      <c r="AA268" s="298"/>
      <c r="AB268" s="298"/>
      <c r="AC268" s="298"/>
      <c r="AD268" s="299"/>
      <c r="AE268" s="299"/>
      <c r="AF268" s="299"/>
      <c r="AG268" s="299"/>
      <c r="AH268" s="299"/>
      <c r="AI268" s="299"/>
      <c r="AJ268" s="299"/>
      <c r="AK268" s="299"/>
      <c r="AL268" s="299"/>
      <c r="AM268" s="730">
        <f>HLOOKUP(AM$20,'3.  Distribution Rates'!$C$122:$P$133,4,FALSE)</f>
        <v>0</v>
      </c>
      <c r="AN268" s="730">
        <f>HLOOKUP(AN$20,'3.  Distribution Rates'!$C$122:$P$133,4,FALSE)</f>
        <v>0</v>
      </c>
      <c r="AO268" s="300">
        <f>HLOOKUP(AO$20,'3.  Distribution Rates'!$C$122:$P$133,4,FALSE)</f>
        <v>0</v>
      </c>
      <c r="AP268" s="300">
        <f>HLOOKUP(AP$20,'3.  Distribution Rates'!$C$122:$P$133,4,FALSE)</f>
        <v>0</v>
      </c>
      <c r="AQ268" s="300">
        <f>HLOOKUP(AQ$20,'3.  Distribution Rates'!$C$122:$P$133,4,FALSE)</f>
        <v>0</v>
      </c>
      <c r="AR268" s="300">
        <f>HLOOKUP(AR$20,'3.  Distribution Rates'!$C$122:$P$133,4,FALSE)</f>
        <v>0</v>
      </c>
      <c r="AS268" s="300">
        <f>HLOOKUP(AS$20,'3.  Distribution Rates'!$C$122:$P$133,4,FALSE)</f>
        <v>0</v>
      </c>
      <c r="AT268" s="300">
        <f>HLOOKUP(AT$20,'3.  Distribution Rates'!$C$122:$P$133,4,FALSE)</f>
        <v>0</v>
      </c>
      <c r="AU268" s="300">
        <f>HLOOKUP(AU$20,'3.  Distribution Rates'!$C$122:$P$133,4,FALSE)</f>
        <v>0</v>
      </c>
      <c r="AV268" s="300">
        <f>HLOOKUP(AV$20,'3.  Distribution Rates'!$C$122:$P$133,4,FALSE)</f>
        <v>0</v>
      </c>
      <c r="AW268" s="300">
        <f>HLOOKUP(AW$20,'3.  Distribution Rates'!$C$122:$P$133,4,FALSE)</f>
        <v>0</v>
      </c>
      <c r="AX268" s="300">
        <f>HLOOKUP(AX$20,'3.  Distribution Rates'!$C$122:$P$133,4,FALSE)</f>
        <v>0</v>
      </c>
      <c r="AY268" s="300">
        <f>HLOOKUP(AY$20,'3.  Distribution Rates'!$C$122:$P$133,4,FALSE)</f>
        <v>0</v>
      </c>
      <c r="AZ268" s="300">
        <f>HLOOKUP(AZ$20,'3.  Distribution Rates'!$C$122:$P$133,4,FALSE)</f>
        <v>0</v>
      </c>
      <c r="BA268" s="331"/>
    </row>
    <row r="269" spans="1:53" ht="15">
      <c r="B269" s="255" t="s">
        <v>154</v>
      </c>
      <c r="C269" s="302"/>
      <c r="D269" s="244"/>
      <c r="E269" s="241"/>
      <c r="F269" s="241"/>
      <c r="G269" s="241"/>
      <c r="H269" s="241"/>
      <c r="I269" s="241"/>
      <c r="J269" s="241"/>
      <c r="K269" s="241"/>
      <c r="L269" s="241"/>
      <c r="M269" s="241"/>
      <c r="N269" s="241"/>
      <c r="O269" s="241"/>
      <c r="P269" s="241"/>
      <c r="Q269" s="241"/>
      <c r="R269" s="241"/>
      <c r="S269" s="241"/>
      <c r="T269" s="241"/>
      <c r="U269" s="241"/>
      <c r="V269" s="252"/>
      <c r="W269" s="241"/>
      <c r="X269" s="241"/>
      <c r="Y269" s="241"/>
      <c r="Z269" s="244"/>
      <c r="AA269" s="244"/>
      <c r="AB269" s="244"/>
      <c r="AC269" s="244"/>
      <c r="AD269" s="241"/>
      <c r="AE269" s="241"/>
      <c r="AF269" s="241"/>
      <c r="AG269" s="241"/>
      <c r="AH269" s="241"/>
      <c r="AI269" s="241"/>
      <c r="AJ269" s="241"/>
      <c r="AK269" s="241"/>
      <c r="AL269" s="241"/>
      <c r="AM269" s="332">
        <f>AM135*AM268</f>
        <v>0</v>
      </c>
      <c r="AN269" s="332">
        <f>AN135*AN268</f>
        <v>0</v>
      </c>
      <c r="AO269" s="332">
        <f t="shared" ref="AO269:AZ269" si="86">AO135*AO268</f>
        <v>0</v>
      </c>
      <c r="AP269" s="332">
        <f t="shared" si="86"/>
        <v>0</v>
      </c>
      <c r="AQ269" s="332">
        <f t="shared" si="86"/>
        <v>0</v>
      </c>
      <c r="AR269" s="332">
        <f t="shared" si="86"/>
        <v>0</v>
      </c>
      <c r="AS269" s="332">
        <f t="shared" si="86"/>
        <v>0</v>
      </c>
      <c r="AT269" s="332">
        <f t="shared" si="86"/>
        <v>0</v>
      </c>
      <c r="AU269" s="332">
        <f t="shared" si="86"/>
        <v>0</v>
      </c>
      <c r="AV269" s="332">
        <f t="shared" si="86"/>
        <v>0</v>
      </c>
      <c r="AW269" s="332">
        <f t="shared" si="86"/>
        <v>0</v>
      </c>
      <c r="AX269" s="332">
        <f t="shared" si="86"/>
        <v>0</v>
      </c>
      <c r="AY269" s="332">
        <f t="shared" si="86"/>
        <v>0</v>
      </c>
      <c r="AZ269" s="332">
        <f t="shared" si="86"/>
        <v>0</v>
      </c>
      <c r="BA269" s="544">
        <f>SUM(AM269:AZ269)</f>
        <v>0</v>
      </c>
    </row>
    <row r="270" spans="1:53" ht="15">
      <c r="B270" s="255" t="s">
        <v>155</v>
      </c>
      <c r="C270" s="302"/>
      <c r="D270" s="244"/>
      <c r="E270" s="241"/>
      <c r="F270" s="241"/>
      <c r="G270" s="241"/>
      <c r="H270" s="241"/>
      <c r="I270" s="241"/>
      <c r="J270" s="241"/>
      <c r="K270" s="241"/>
      <c r="L270" s="241"/>
      <c r="M270" s="241"/>
      <c r="N270" s="241"/>
      <c r="O270" s="241"/>
      <c r="P270" s="241"/>
      <c r="Q270" s="241"/>
      <c r="R270" s="241"/>
      <c r="S270" s="241"/>
      <c r="T270" s="241"/>
      <c r="U270" s="241"/>
      <c r="V270" s="252"/>
      <c r="W270" s="241"/>
      <c r="X270" s="241"/>
      <c r="Y270" s="241"/>
      <c r="Z270" s="244"/>
      <c r="AA270" s="244"/>
      <c r="AB270" s="244"/>
      <c r="AC270" s="244"/>
      <c r="AD270" s="241"/>
      <c r="AE270" s="241"/>
      <c r="AF270" s="241"/>
      <c r="AG270" s="241"/>
      <c r="AH270" s="241"/>
      <c r="AI270" s="241"/>
      <c r="AJ270" s="241"/>
      <c r="AK270" s="241"/>
      <c r="AL270" s="241"/>
      <c r="AM270" s="332">
        <f t="shared" ref="AM270:AZ270" si="87">AM265*AM268</f>
        <v>0</v>
      </c>
      <c r="AN270" s="332">
        <f t="shared" si="87"/>
        <v>0</v>
      </c>
      <c r="AO270" s="333">
        <f t="shared" si="87"/>
        <v>0</v>
      </c>
      <c r="AP270" s="332">
        <f t="shared" si="87"/>
        <v>0</v>
      </c>
      <c r="AQ270" s="332">
        <f t="shared" si="87"/>
        <v>0</v>
      </c>
      <c r="AR270" s="333">
        <f t="shared" si="87"/>
        <v>0</v>
      </c>
      <c r="AS270" s="332">
        <f t="shared" si="87"/>
        <v>0</v>
      </c>
      <c r="AT270" s="332">
        <f t="shared" si="87"/>
        <v>0</v>
      </c>
      <c r="AU270" s="333">
        <f t="shared" si="87"/>
        <v>0</v>
      </c>
      <c r="AV270" s="332">
        <f t="shared" si="87"/>
        <v>0</v>
      </c>
      <c r="AW270" s="332">
        <f t="shared" si="87"/>
        <v>0</v>
      </c>
      <c r="AX270" s="333">
        <f t="shared" si="87"/>
        <v>0</v>
      </c>
      <c r="AY270" s="332">
        <f t="shared" si="87"/>
        <v>0</v>
      </c>
      <c r="AZ270" s="332">
        <f t="shared" si="87"/>
        <v>0</v>
      </c>
      <c r="BA270" s="544">
        <f>SUM(AM270:AZ270)</f>
        <v>0</v>
      </c>
    </row>
    <row r="271" spans="1:53" s="334" customFormat="1" ht="15.75">
      <c r="A271" s="451"/>
      <c r="B271" s="306" t="s">
        <v>253</v>
      </c>
      <c r="C271" s="302"/>
      <c r="D271" s="264"/>
      <c r="E271" s="294"/>
      <c r="F271" s="294"/>
      <c r="G271" s="294"/>
      <c r="H271" s="294"/>
      <c r="I271" s="294"/>
      <c r="J271" s="294"/>
      <c r="K271" s="294"/>
      <c r="L271" s="294"/>
      <c r="M271" s="294"/>
      <c r="N271" s="294"/>
      <c r="O271" s="294"/>
      <c r="P271" s="294"/>
      <c r="Q271" s="294"/>
      <c r="R271" s="294"/>
      <c r="S271" s="294"/>
      <c r="T271" s="294"/>
      <c r="U271" s="294"/>
      <c r="V271" s="261"/>
      <c r="W271" s="294"/>
      <c r="X271" s="294"/>
      <c r="Y271" s="294"/>
      <c r="Z271" s="264"/>
      <c r="AA271" s="264"/>
      <c r="AB271" s="264"/>
      <c r="AC271" s="264"/>
      <c r="AD271" s="294"/>
      <c r="AE271" s="294"/>
      <c r="AF271" s="294"/>
      <c r="AG271" s="294"/>
      <c r="AH271" s="294"/>
      <c r="AI271" s="294"/>
      <c r="AJ271" s="294"/>
      <c r="AK271" s="294"/>
      <c r="AL271" s="294"/>
      <c r="AM271" s="303">
        <f>SUM(AM269:AM270)</f>
        <v>0</v>
      </c>
      <c r="AN271" s="303">
        <f t="shared" ref="AN271:AS271" si="88">SUM(AN269:AN270)</f>
        <v>0</v>
      </c>
      <c r="AO271" s="303">
        <f t="shared" si="88"/>
        <v>0</v>
      </c>
      <c r="AP271" s="303">
        <f t="shared" si="88"/>
        <v>0</v>
      </c>
      <c r="AQ271" s="303">
        <f t="shared" si="88"/>
        <v>0</v>
      </c>
      <c r="AR271" s="303">
        <f t="shared" si="88"/>
        <v>0</v>
      </c>
      <c r="AS271" s="303">
        <f t="shared" si="88"/>
        <v>0</v>
      </c>
      <c r="AT271" s="303">
        <f t="shared" ref="AT271:AZ271" si="89">SUM(AT269:AT270)</f>
        <v>0</v>
      </c>
      <c r="AU271" s="303">
        <f t="shared" si="89"/>
        <v>0</v>
      </c>
      <c r="AV271" s="303">
        <f t="shared" si="89"/>
        <v>0</v>
      </c>
      <c r="AW271" s="303">
        <f t="shared" si="89"/>
        <v>0</v>
      </c>
      <c r="AX271" s="303">
        <f t="shared" si="89"/>
        <v>0</v>
      </c>
      <c r="AY271" s="303">
        <f t="shared" si="89"/>
        <v>0</v>
      </c>
      <c r="AZ271" s="303">
        <f t="shared" si="89"/>
        <v>0</v>
      </c>
      <c r="BA271" s="360">
        <f>SUM(BA269:BA270)</f>
        <v>0</v>
      </c>
    </row>
    <row r="272" spans="1:53" s="334" customFormat="1" ht="15.75">
      <c r="A272" s="451"/>
      <c r="B272" s="306" t="s">
        <v>246</v>
      </c>
      <c r="C272" s="302"/>
      <c r="D272" s="307"/>
      <c r="E272" s="294"/>
      <c r="F272" s="294"/>
      <c r="G272" s="294"/>
      <c r="H272" s="294"/>
      <c r="I272" s="294"/>
      <c r="J272" s="294"/>
      <c r="K272" s="294"/>
      <c r="L272" s="294"/>
      <c r="M272" s="294"/>
      <c r="N272" s="294"/>
      <c r="O272" s="294"/>
      <c r="P272" s="294"/>
      <c r="Q272" s="294"/>
      <c r="R272" s="294"/>
      <c r="S272" s="294"/>
      <c r="T272" s="294"/>
      <c r="U272" s="294"/>
      <c r="V272" s="261"/>
      <c r="W272" s="294"/>
      <c r="X272" s="294"/>
      <c r="Y272" s="294"/>
      <c r="Z272" s="264"/>
      <c r="AA272" s="264"/>
      <c r="AB272" s="264"/>
      <c r="AC272" s="264"/>
      <c r="AD272" s="294"/>
      <c r="AE272" s="294"/>
      <c r="AF272" s="294"/>
      <c r="AG272" s="294"/>
      <c r="AH272" s="294"/>
      <c r="AI272" s="294"/>
      <c r="AJ272" s="294"/>
      <c r="AK272" s="294"/>
      <c r="AL272" s="294"/>
      <c r="AM272" s="304">
        <f t="shared" ref="AM272:AS272" si="90">AM266*AM268</f>
        <v>0</v>
      </c>
      <c r="AN272" s="304">
        <f t="shared" si="90"/>
        <v>0</v>
      </c>
      <c r="AO272" s="304">
        <f t="shared" si="90"/>
        <v>0</v>
      </c>
      <c r="AP272" s="304">
        <f t="shared" si="90"/>
        <v>0</v>
      </c>
      <c r="AQ272" s="304">
        <f t="shared" si="90"/>
        <v>0</v>
      </c>
      <c r="AR272" s="304">
        <f t="shared" si="90"/>
        <v>0</v>
      </c>
      <c r="AS272" s="304">
        <f t="shared" si="90"/>
        <v>0</v>
      </c>
      <c r="AT272" s="304">
        <f t="shared" ref="AT272:AZ272" si="91">AT266*AT268</f>
        <v>0</v>
      </c>
      <c r="AU272" s="304">
        <f t="shared" si="91"/>
        <v>0</v>
      </c>
      <c r="AV272" s="304">
        <f t="shared" si="91"/>
        <v>0</v>
      </c>
      <c r="AW272" s="304">
        <f t="shared" si="91"/>
        <v>0</v>
      </c>
      <c r="AX272" s="304">
        <f t="shared" si="91"/>
        <v>0</v>
      </c>
      <c r="AY272" s="304">
        <f t="shared" si="91"/>
        <v>0</v>
      </c>
      <c r="AZ272" s="304">
        <f t="shared" si="91"/>
        <v>0</v>
      </c>
      <c r="BA272" s="360">
        <f>SUM(AM272:AZ272)</f>
        <v>0</v>
      </c>
    </row>
    <row r="273" spans="1:55" s="334" customFormat="1" ht="15.75">
      <c r="A273" s="451"/>
      <c r="B273" s="306" t="s">
        <v>254</v>
      </c>
      <c r="C273" s="302"/>
      <c r="D273" s="307"/>
      <c r="E273" s="294"/>
      <c r="F273" s="294"/>
      <c r="G273" s="294"/>
      <c r="H273" s="294"/>
      <c r="I273" s="294"/>
      <c r="J273" s="294"/>
      <c r="K273" s="294"/>
      <c r="L273" s="294"/>
      <c r="M273" s="294"/>
      <c r="N273" s="294"/>
      <c r="O273" s="294"/>
      <c r="P273" s="294"/>
      <c r="Q273" s="294"/>
      <c r="R273" s="294"/>
      <c r="S273" s="294"/>
      <c r="T273" s="294"/>
      <c r="U273" s="294"/>
      <c r="V273" s="261"/>
      <c r="W273" s="294"/>
      <c r="X273" s="294"/>
      <c r="Y273" s="294"/>
      <c r="Z273" s="307"/>
      <c r="AA273" s="307"/>
      <c r="AB273" s="307"/>
      <c r="AC273" s="307"/>
      <c r="AD273" s="294"/>
      <c r="AE273" s="294"/>
      <c r="AF273" s="294"/>
      <c r="AG273" s="294"/>
      <c r="AH273" s="294"/>
      <c r="AI273" s="294"/>
      <c r="AJ273" s="294"/>
      <c r="AK273" s="294"/>
      <c r="AL273" s="294"/>
      <c r="BA273" s="360">
        <f>BA271-BA272</f>
        <v>0</v>
      </c>
    </row>
    <row r="274" spans="1:55" ht="15">
      <c r="B274" s="284"/>
      <c r="C274" s="307"/>
      <c r="D274" s="307"/>
      <c r="E274" s="294"/>
      <c r="F274" s="294"/>
      <c r="G274" s="294"/>
      <c r="H274" s="294"/>
      <c r="I274" s="294"/>
      <c r="J274" s="294"/>
      <c r="K274" s="294"/>
      <c r="L274" s="294"/>
      <c r="M274" s="294"/>
      <c r="N274" s="294"/>
      <c r="O274" s="294"/>
      <c r="P274" s="294"/>
      <c r="Q274" s="294"/>
      <c r="R274" s="294"/>
      <c r="S274" s="294"/>
      <c r="T274" s="294"/>
      <c r="U274" s="294"/>
      <c r="V274" s="261"/>
      <c r="W274" s="294"/>
      <c r="X274" s="294"/>
      <c r="Y274" s="294"/>
      <c r="Z274" s="307"/>
      <c r="AA274" s="302"/>
      <c r="AB274" s="307"/>
      <c r="AC274" s="307"/>
      <c r="AD274" s="294"/>
      <c r="AE274" s="294"/>
      <c r="AF274" s="294"/>
      <c r="AG274" s="294"/>
      <c r="AH274" s="294"/>
      <c r="AI274" s="294"/>
      <c r="AJ274" s="294"/>
      <c r="AK274" s="294"/>
      <c r="AL274" s="294"/>
      <c r="BA274" s="305"/>
    </row>
    <row r="275" spans="1:55" ht="15">
      <c r="B275" s="255" t="s">
        <v>70</v>
      </c>
      <c r="C275" s="312"/>
      <c r="D275" s="241"/>
      <c r="E275" s="241"/>
      <c r="F275" s="241"/>
      <c r="G275" s="241"/>
      <c r="H275" s="241"/>
      <c r="I275" s="241"/>
      <c r="J275" s="241"/>
      <c r="K275" s="241"/>
      <c r="L275" s="241"/>
      <c r="M275" s="241"/>
      <c r="N275" s="241"/>
      <c r="O275" s="241"/>
      <c r="P275" s="241"/>
      <c r="Q275" s="241"/>
      <c r="R275" s="241"/>
      <c r="S275" s="241"/>
      <c r="T275" s="241"/>
      <c r="U275" s="241"/>
      <c r="V275" s="313"/>
      <c r="W275" s="241"/>
      <c r="X275" s="241"/>
      <c r="Y275" s="241"/>
      <c r="Z275" s="265"/>
      <c r="AA275" s="244"/>
      <c r="AB275" s="244"/>
      <c r="AC275" s="241"/>
      <c r="AD275" s="241"/>
      <c r="AE275" s="244"/>
      <c r="AF275" s="244"/>
      <c r="AG275" s="244"/>
      <c r="AH275" s="244"/>
      <c r="AI275" s="244"/>
      <c r="AJ275" s="244"/>
      <c r="AK275" s="244"/>
      <c r="AL275" s="244"/>
      <c r="AM275" s="252">
        <f>SUMPRODUCT($E$160:$E$263,AM160:AM263)</f>
        <v>0</v>
      </c>
      <c r="AN275" s="252">
        <f>SUMPRODUCT($E$160:$E$263,AN160:AN263)</f>
        <v>0</v>
      </c>
      <c r="AO275" s="252">
        <f>IF(AO159="kW",SUMPRODUCT(U160:U263,W160:W263,AO160:AO263),SUMPRODUCT(E160:E263,AO160:AO263))</f>
        <v>0</v>
      </c>
      <c r="AP275" s="252">
        <f>IF(AP159="kW",SUMPRODUCT(U160:U263,W160:W263,AP160:AP263),SUMPRODUCT(E160:E263,AP160:AP263))</f>
        <v>0</v>
      </c>
      <c r="AQ275" s="252">
        <f>IF(AQ159="kW",SUMPRODUCT(U160:U263,W160:W263,AQ160:AQ263),SUMPRODUCT(E160:E263,AQ160:AQ263))</f>
        <v>0</v>
      </c>
      <c r="AR275" s="252">
        <f>IF(AR159="kW",SUMPRODUCT(U160:U263,W160:W263,AR160:AR263),SUMPRODUCT(E160:E263, AR160:AR263))</f>
        <v>0</v>
      </c>
      <c r="AS275" s="252">
        <f>IF(AS159="kW",SUMPRODUCT(U160:U263,W160:W263,AS160:AS263),SUMPRODUCT(E160:E263,AS160:AS263))</f>
        <v>0</v>
      </c>
      <c r="AT275" s="252">
        <f>IF(AT159="kW",SUMPRODUCT(U160:U263,W160:W263,AT160:AT263),SUMPRODUCT(E160:E263,AT160:AT263))</f>
        <v>0</v>
      </c>
      <c r="AU275" s="252">
        <f>IF(AU159="kW",SUMPRODUCT(U160:U263,W160:W263,AU160:AU263),SUMPRODUCT(E160:E263,AU160:AU263))</f>
        <v>0</v>
      </c>
      <c r="AV275" s="252">
        <f>IF(AV159="kW",SUMPRODUCT(U160:U263,W160:W263,AV160:AV263),SUMPRODUCT(E160:E263,AV160:AV263))</f>
        <v>0</v>
      </c>
      <c r="AW275" s="252">
        <f>IF(AW159="kW",SUMPRODUCT(U160:U263,W160:W263,AW160:AW263),SUMPRODUCT(E160:E263,AW160:AW263))</f>
        <v>0</v>
      </c>
      <c r="AX275" s="252">
        <f>IF(AX159="kW",SUMPRODUCT(U160:U263,W160:W263,AX160:AX263),SUMPRODUCT(E160:E263,AX160:AX263))</f>
        <v>0</v>
      </c>
      <c r="AY275" s="252">
        <f>IF(AY159="kW",SUMPRODUCT(U160:U263,W160:W263,AY160:AY263),SUMPRODUCT(E160:E263,AY160:AY263))</f>
        <v>0</v>
      </c>
      <c r="AZ275" s="252">
        <f>IF(AZ159="kW",SUMPRODUCT(U160:U263,W160:W263,AZ160:AZ263),SUMPRODUCT(E160:E263,AZ160:AZ263))</f>
        <v>0</v>
      </c>
      <c r="BA275" s="305"/>
      <c r="BC275" s="244"/>
    </row>
    <row r="276" spans="1:55" ht="15">
      <c r="B276" s="255" t="s">
        <v>71</v>
      </c>
      <c r="C276" s="312"/>
      <c r="D276" s="241"/>
      <c r="E276" s="241"/>
      <c r="F276" s="241"/>
      <c r="G276" s="241"/>
      <c r="H276" s="241"/>
      <c r="I276" s="241"/>
      <c r="J276" s="241"/>
      <c r="K276" s="241"/>
      <c r="L276" s="241"/>
      <c r="M276" s="241"/>
      <c r="N276" s="241"/>
      <c r="O276" s="241"/>
      <c r="P276" s="241"/>
      <c r="Q276" s="241"/>
      <c r="R276" s="241"/>
      <c r="S276" s="241"/>
      <c r="T276" s="241"/>
      <c r="U276" s="241"/>
      <c r="V276" s="313"/>
      <c r="W276" s="241"/>
      <c r="X276" s="241"/>
      <c r="Y276" s="241"/>
      <c r="Z276" s="265"/>
      <c r="AA276" s="244"/>
      <c r="AB276" s="244"/>
      <c r="AC276" s="241"/>
      <c r="AD276" s="241"/>
      <c r="AE276" s="244"/>
      <c r="AF276" s="244"/>
      <c r="AG276" s="244"/>
      <c r="AH276" s="244"/>
      <c r="AI276" s="244"/>
      <c r="AJ276" s="244"/>
      <c r="AK276" s="244"/>
      <c r="AL276" s="244"/>
      <c r="AM276" s="252">
        <f>SUMPRODUCT($F$160:$F$263,AM160:AM263)</f>
        <v>0</v>
      </c>
      <c r="AN276" s="252">
        <f>SUMPRODUCT($F$160:$F$263,AN160:AN263)</f>
        <v>0</v>
      </c>
      <c r="AO276" s="252">
        <f>IF(AO159="kW",SUMPRODUCT(U160:U263,X160:X263,AO160:AO263),SUMPRODUCT(F160:F263,AO160:AO263))</f>
        <v>0</v>
      </c>
      <c r="AP276" s="252">
        <f>IF(AP159="kW",SUMPRODUCT(U160:U263,X160:X263,AP160:AP263),SUMPRODUCT(F160:F263,AP160:AP263))</f>
        <v>0</v>
      </c>
      <c r="AQ276" s="252">
        <f>IF(AQ159="kW",SUMPRODUCT(U160:U263,X160:X263,AQ160:AQ263),SUMPRODUCT(F160:F263, AQ160:AQ263))</f>
        <v>0</v>
      </c>
      <c r="AR276" s="252">
        <f>IF(AR159="kW",SUMPRODUCT(U160:U263,X160:X263,AR160:AR263),SUMPRODUCT(F160:F263, AR160:AR263))</f>
        <v>0</v>
      </c>
      <c r="AS276" s="252">
        <f>IF(AS159="kW",SUMPRODUCT(U160:U263,X160:X263,AS160:AS263),SUMPRODUCT(F160:F263,AS160:AS263))</f>
        <v>0</v>
      </c>
      <c r="AT276" s="252">
        <f>IF(AT159="kW",SUMPRODUCT(U160:U263,X160:X263,AT160:AT263),SUMPRODUCT(F160:F263,AT160:AT263))</f>
        <v>0</v>
      </c>
      <c r="AU276" s="252">
        <f>IF(AU159="kW",SUMPRODUCT(U160:U263,X160:X263,AU160:AU263),SUMPRODUCT(F160:F263,AU160:AU263))</f>
        <v>0</v>
      </c>
      <c r="AV276" s="252">
        <f>IF(AV159="kW",SUMPRODUCT(U160:U263,X160:X263,AV160:AV263),SUMPRODUCT(F160:F263,AV160:AV263))</f>
        <v>0</v>
      </c>
      <c r="AW276" s="252">
        <f>IF(AW159="kW",SUMPRODUCT(U160:U263,X160:X263,AW160:AW263),SUMPRODUCT(F160:F263,AW160:AW263))</f>
        <v>0</v>
      </c>
      <c r="AX276" s="252">
        <f>IF(AX159="kW",SUMPRODUCT(U160:U263,X160:X263,AX160:AX263),SUMPRODUCT(F160:F263,AX160:AX263))</f>
        <v>0</v>
      </c>
      <c r="AY276" s="252">
        <f>IF(AY159="kW",SUMPRODUCT(U160:U263,X160:X263,AY160:AY263),SUMPRODUCT(F160:F263,AY160:AY263))</f>
        <v>0</v>
      </c>
      <c r="AZ276" s="252">
        <f>IF(AZ159="kW",SUMPRODUCT(U160:U263,X160:X263,AZ160:AZ263),SUMPRODUCT(F160:F263,AZ160:AZ263))</f>
        <v>0</v>
      </c>
      <c r="BA276" s="296"/>
    </row>
    <row r="277" spans="1:55" ht="15">
      <c r="B277" s="284" t="s">
        <v>189</v>
      </c>
      <c r="C277" s="312"/>
      <c r="D277" s="241"/>
      <c r="E277" s="241"/>
      <c r="F277" s="241"/>
      <c r="G277" s="241"/>
      <c r="H277" s="241"/>
      <c r="I277" s="241"/>
      <c r="J277" s="241"/>
      <c r="K277" s="241"/>
      <c r="L277" s="241"/>
      <c r="M277" s="241"/>
      <c r="N277" s="241"/>
      <c r="O277" s="241"/>
      <c r="P277" s="241"/>
      <c r="Q277" s="241"/>
      <c r="R277" s="241"/>
      <c r="S277" s="241"/>
      <c r="T277" s="241"/>
      <c r="U277" s="241"/>
      <c r="V277" s="313"/>
      <c r="W277" s="241"/>
      <c r="X277" s="241"/>
      <c r="Y277" s="241"/>
      <c r="Z277" s="265"/>
      <c r="AA277" s="244"/>
      <c r="AB277" s="244"/>
      <c r="AC277" s="241"/>
      <c r="AD277" s="241"/>
      <c r="AE277" s="244"/>
      <c r="AF277" s="244"/>
      <c r="AG277" s="244"/>
      <c r="AH277" s="244"/>
      <c r="AI277" s="244"/>
      <c r="AJ277" s="244"/>
      <c r="AK277" s="244"/>
      <c r="AL277" s="244"/>
      <c r="AM277" s="252">
        <f>SUMPRODUCT($G$160:$G$263,AM160:AM263)</f>
        <v>0</v>
      </c>
      <c r="AN277" s="252">
        <f>SUMPRODUCT($G$160:$G$263,AN160:AN263)</f>
        <v>0</v>
      </c>
      <c r="AO277" s="252">
        <f>IF(AO159="kW",SUMPRODUCT(U160:U263,Y160:Y263,AO160:AO263),SUMPRODUCT(G160:G263,AO160:AO263))</f>
        <v>0</v>
      </c>
      <c r="AP277" s="252">
        <f>IF(AP159="kW",SUMPRODUCT(U160:U263,Y160:Y263,AP160:AP263),SUMPRODUCT(G160:G263,AP160:AP263))</f>
        <v>0</v>
      </c>
      <c r="AQ277" s="252">
        <f>IF(AQ159="kW",SUMPRODUCT(U160:U263,Y160:Y263,AQ160:AQ263),SUMPRODUCT(G160:G263, AQ160:AQ263))</f>
        <v>0</v>
      </c>
      <c r="AR277" s="252">
        <f>IF(AR159="kW",SUMPRODUCT(U160:U263,Y160:Y263,AR160:AR263),SUMPRODUCT(G160:G263, AR160:AR263))</f>
        <v>0</v>
      </c>
      <c r="AS277" s="252">
        <f>IF(AS159="kW",SUMPRODUCT(U160:U263,Y160:Y263,AS160:AS263),SUMPRODUCT(G160:G263,AS160:AS263))</f>
        <v>0</v>
      </c>
      <c r="AT277" s="252">
        <f>IF(AT159="kW",SUMPRODUCT(U160:U263,Y160:Y263,AT160:AT263),SUMPRODUCT(G160:G263,AT160:AT263))</f>
        <v>0</v>
      </c>
      <c r="AU277" s="252">
        <f>IF(AU159="kW",SUMPRODUCT(U160:U263,Y160:Y263,AU160:AU263),SUMPRODUCT(G160:G263,AU160:AU263))</f>
        <v>0</v>
      </c>
      <c r="AV277" s="252">
        <f>IF(AV159="kW",SUMPRODUCT(U160:U263,Y160:Y263,AV160:AV263),SUMPRODUCT(G160:G263,AV160:AV263))</f>
        <v>0</v>
      </c>
      <c r="AW277" s="252">
        <f>IF(AW159="kW",SUMPRODUCT(U160:U263,Y160:Y263,AW160:AW263),SUMPRODUCT(G160:G263,AW160:AW263))</f>
        <v>0</v>
      </c>
      <c r="AX277" s="252">
        <f>IF(AX159="kW",SUMPRODUCT(U160:U263,Y160:Y263,AX160:AX263),SUMPRODUCT(G160:G263,AX160:AX263))</f>
        <v>0</v>
      </c>
      <c r="AY277" s="252">
        <f>IF(AY159="kW",SUMPRODUCT(U160:U263,Y160:Y263,AY160:AY263),SUMPRODUCT(G160:G263,AY160:AY263))</f>
        <v>0</v>
      </c>
      <c r="AZ277" s="252">
        <f>IF(AZ159="kW",SUMPRODUCT(U160:U263,Y160:Y263,AZ160:AZ263),SUMPRODUCT(G160:G263,AZ160:AZ263))</f>
        <v>0</v>
      </c>
      <c r="BA277" s="296"/>
    </row>
    <row r="278" spans="1:55" ht="15">
      <c r="B278" s="284" t="s">
        <v>190</v>
      </c>
      <c r="C278" s="312"/>
      <c r="D278" s="241"/>
      <c r="E278" s="241"/>
      <c r="F278" s="241"/>
      <c r="G278" s="241"/>
      <c r="H278" s="241"/>
      <c r="I278" s="241"/>
      <c r="J278" s="241"/>
      <c r="K278" s="241"/>
      <c r="L278" s="241"/>
      <c r="M278" s="241"/>
      <c r="N278" s="241"/>
      <c r="O278" s="241"/>
      <c r="P278" s="241"/>
      <c r="Q278" s="241"/>
      <c r="R278" s="241"/>
      <c r="S278" s="241"/>
      <c r="T278" s="241"/>
      <c r="U278" s="241"/>
      <c r="V278" s="313"/>
      <c r="W278" s="241"/>
      <c r="X278" s="241"/>
      <c r="Y278" s="241"/>
      <c r="Z278" s="265"/>
      <c r="AA278" s="244"/>
      <c r="AB278" s="244"/>
      <c r="AC278" s="241"/>
      <c r="AD278" s="241"/>
      <c r="AE278" s="244"/>
      <c r="AF278" s="244"/>
      <c r="AG278" s="244"/>
      <c r="AH278" s="244"/>
      <c r="AI278" s="244"/>
      <c r="AJ278" s="244"/>
      <c r="AK278" s="244"/>
      <c r="AL278" s="244"/>
      <c r="AM278" s="252">
        <f>SUMPRODUCT($H$160:$H$263,AM160:AM263)</f>
        <v>0</v>
      </c>
      <c r="AN278" s="252">
        <f>SUMPRODUCT($H$160:$H$263,AN160:AN263)</f>
        <v>0</v>
      </c>
      <c r="AO278" s="252">
        <f>IF(AO159="kW",SUMPRODUCT(U160:U263,Z160:Z263,AO160:AO263),SUMPRODUCT(H160:H263,AO160:AO263))</f>
        <v>0</v>
      </c>
      <c r="AP278" s="252">
        <f>IF(AP159="kW",SUMPRODUCT(U160:U263,Z160:Z263,AP160:AP263),SUMPRODUCT(H160:H263,AP160:AP263))</f>
        <v>0</v>
      </c>
      <c r="AQ278" s="252">
        <f>IF(AQ159="kW",SUMPRODUCT(U160:U263,Z160:Z263,AQ160:AQ263),SUMPRODUCT(H160:H263, AQ160:AQ263))</f>
        <v>0</v>
      </c>
      <c r="AR278" s="252">
        <f>IF(AR159="kW",SUMPRODUCT(U160:U263,Z160:Z263,AR160:AR263),SUMPRODUCT(H160:H263, AR160:AR263))</f>
        <v>0</v>
      </c>
      <c r="AS278" s="252">
        <f>IF(AS159="kW",SUMPRODUCT(U160:U263,Z160:Z263,AS160:AS263),SUMPRODUCT(H160:H263,AS160:AS263))</f>
        <v>0</v>
      </c>
      <c r="AT278" s="252">
        <f>IF(AT159="kW",SUMPRODUCT(U160:U263,Z160:Z263,AT160:AT263),SUMPRODUCT(H160:H263,AT160:AT263))</f>
        <v>0</v>
      </c>
      <c r="AU278" s="252">
        <f>IF(AU159="kW",SUMPRODUCT(U160:U263,Z160:Z263,AU160:AU263),SUMPRODUCT(H160:H263,AU160:AU263))</f>
        <v>0</v>
      </c>
      <c r="AV278" s="252">
        <f>IF(AV159="kW",SUMPRODUCT(U160:U263,Z160:Z263,AV160:AV263),SUMPRODUCT(H160:H263,AV160:AV263))</f>
        <v>0</v>
      </c>
      <c r="AW278" s="252">
        <f>IF(AW159="kW",SUMPRODUCT(U160:U263,Z160:Z263,AW160:AW263),SUMPRODUCT(H160:H263,AW160:AW263))</f>
        <v>0</v>
      </c>
      <c r="AX278" s="252">
        <f>IF(AX159="kW",SUMPRODUCT(U160:U263,Z160:Z263,AX160:AX263),SUMPRODUCT(H160:H263,AX160:AX263))</f>
        <v>0</v>
      </c>
      <c r="AY278" s="252">
        <f>IF(AY159="kW",SUMPRODUCT(U160:U263,Z160:Z263,AY160:AY263),SUMPRODUCT(H160:H263,AY160:AY263))</f>
        <v>0</v>
      </c>
      <c r="AZ278" s="252">
        <f>IF(AZ159="kW",SUMPRODUCT(U160:U263,Z160:Z263,AZ160:AZ263),SUMPRODUCT(H160:H263,AZ160:AZ263))</f>
        <v>0</v>
      </c>
      <c r="BA278" s="296"/>
    </row>
    <row r="279" spans="1:55" ht="15">
      <c r="B279" s="284" t="s">
        <v>191</v>
      </c>
      <c r="C279" s="312"/>
      <c r="D279" s="241"/>
      <c r="E279" s="241"/>
      <c r="F279" s="241"/>
      <c r="G279" s="241"/>
      <c r="H279" s="241"/>
      <c r="I279" s="241"/>
      <c r="J279" s="241"/>
      <c r="K279" s="241"/>
      <c r="L279" s="241"/>
      <c r="M279" s="241"/>
      <c r="N279" s="241"/>
      <c r="O279" s="241"/>
      <c r="P279" s="241"/>
      <c r="Q279" s="241"/>
      <c r="R279" s="241"/>
      <c r="S279" s="241"/>
      <c r="T279" s="241"/>
      <c r="U279" s="241"/>
      <c r="V279" s="313"/>
      <c r="W279" s="241"/>
      <c r="X279" s="241"/>
      <c r="Y279" s="241"/>
      <c r="Z279" s="265"/>
      <c r="AA279" s="244"/>
      <c r="AB279" s="244"/>
      <c r="AC279" s="241"/>
      <c r="AD279" s="241"/>
      <c r="AE279" s="244"/>
      <c r="AF279" s="244"/>
      <c r="AG279" s="244"/>
      <c r="AH279" s="244"/>
      <c r="AI279" s="244"/>
      <c r="AJ279" s="244"/>
      <c r="AK279" s="244"/>
      <c r="AL279" s="244"/>
      <c r="AM279" s="252">
        <f>SUMPRODUCT($I$160:$I$263,AM160:AM263)</f>
        <v>0</v>
      </c>
      <c r="AN279" s="252">
        <f>SUMPRODUCT($I$160:$I$263,AN160:AN263)</f>
        <v>0</v>
      </c>
      <c r="AO279" s="252">
        <f>IF(AO159="kW",SUMPRODUCT(U160:U263,AA160:AA263,AO160:AO263),SUMPRODUCT(I160:I263,AO160:AO263))</f>
        <v>0</v>
      </c>
      <c r="AP279" s="252">
        <f>IF(AP159="kW",SUMPRODUCT(U160:U263,AA160:AA263,AP160:AP263),SUMPRODUCT(I160:I263,AP160:AP263))</f>
        <v>0</v>
      </c>
      <c r="AQ279" s="252">
        <f>IF(AQ159="kW",SUMPRODUCT(U160:U263,AA160:AA263,AQ160:AQ263),SUMPRODUCT(I160:I263, AQ160:AQ263))</f>
        <v>0</v>
      </c>
      <c r="AR279" s="252">
        <f>IF(AR159="kW",SUMPRODUCT(U160:U263,AA160:AA263,AR160:AR263),SUMPRODUCT(I160:I263, AR160:AR263))</f>
        <v>0</v>
      </c>
      <c r="AS279" s="252">
        <f>IF(AS159="kW",SUMPRODUCT(U160:U263,AA160:AA263,AS160:AS263),SUMPRODUCT(I160:I263,AS160:AS263))</f>
        <v>0</v>
      </c>
      <c r="AT279" s="252">
        <f>IF(AT159="kW",SUMPRODUCT(U160:U263,AA160:AA263,AT160:AT263),SUMPRODUCT(I160:I263,AT160:AT263))</f>
        <v>0</v>
      </c>
      <c r="AU279" s="252">
        <f>IF(AU159="kW",SUMPRODUCT(U160:U263,AA160:AA263,AU160:AU263),SUMPRODUCT(I160:I263,AU160:AU263))</f>
        <v>0</v>
      </c>
      <c r="AV279" s="252">
        <f>IF(AV159="kW",SUMPRODUCT(U160:U263,AA160:AA263,AV160:AV263),SUMPRODUCT(I160:I263,AV160:AV263))</f>
        <v>0</v>
      </c>
      <c r="AW279" s="252">
        <f>IF(AW159="kW",SUMPRODUCT(U160:U263,AA160:AA263,AW160:AW263),SUMPRODUCT(I160:I263,AW160:AW263))</f>
        <v>0</v>
      </c>
      <c r="AX279" s="252">
        <f>IF(AX159="kW",SUMPRODUCT(U160:U263,AA160:AA263,AX160:AX263),SUMPRODUCT(I160:I263,AX160:AX263))</f>
        <v>0</v>
      </c>
      <c r="AY279" s="252">
        <f>IF(AY159="kW",SUMPRODUCT(U160:U263,AA160:AA263,AY160:AY263),SUMPRODUCT(I160:I263,AY160:AY263))</f>
        <v>0</v>
      </c>
      <c r="AZ279" s="252">
        <f>IF(AZ159="kW",SUMPRODUCT(U160:U263,AA160:AA263,AZ160:AZ263),SUMPRODUCT(I160:I263,AZ160:AZ263))</f>
        <v>0</v>
      </c>
      <c r="BA279" s="296"/>
    </row>
    <row r="280" spans="1:55" ht="15">
      <c r="B280" s="284" t="s">
        <v>192</v>
      </c>
      <c r="C280" s="312"/>
      <c r="D280" s="244"/>
      <c r="E280" s="244"/>
      <c r="F280" s="244"/>
      <c r="G280" s="244"/>
      <c r="H280" s="244"/>
      <c r="I280" s="244"/>
      <c r="J280" s="244"/>
      <c r="K280" s="244"/>
      <c r="L280" s="244"/>
      <c r="M280" s="244"/>
      <c r="N280" s="244"/>
      <c r="O280" s="244"/>
      <c r="P280" s="244"/>
      <c r="Q280" s="244"/>
      <c r="R280" s="244"/>
      <c r="S280" s="244"/>
      <c r="T280" s="244"/>
      <c r="U280" s="244"/>
      <c r="V280" s="313"/>
      <c r="W280" s="244"/>
      <c r="X280" s="244"/>
      <c r="Y280" s="244"/>
      <c r="Z280" s="265"/>
      <c r="AA280" s="244"/>
      <c r="AB280" s="244"/>
      <c r="AC280" s="244"/>
      <c r="AD280" s="244"/>
      <c r="AE280" s="244"/>
      <c r="AF280" s="244"/>
      <c r="AG280" s="244"/>
      <c r="AH280" s="244"/>
      <c r="AI280" s="244"/>
      <c r="AJ280" s="244"/>
      <c r="AK280" s="244"/>
      <c r="AL280" s="244"/>
      <c r="AM280" s="252">
        <f>SUMPRODUCT($J$160:$J$263,AM160:AM263)</f>
        <v>0</v>
      </c>
      <c r="AN280" s="252">
        <f>SUMPRODUCT($J$160:$J$263,AN160:AN263)</f>
        <v>0</v>
      </c>
      <c r="AO280" s="252">
        <f>IF(AO159="kW",SUMPRODUCT(U160:U263,AB160:AB263,AO160:AO263),SUMPRODUCT(J160:J263,AO160:AO263))</f>
        <v>0</v>
      </c>
      <c r="AP280" s="252">
        <f>IF(AP159="kW",SUMPRODUCT(U160:U263,AB160:AB263,AP160:AP263),SUMPRODUCT(J160:J263,AP160:AP263))</f>
        <v>0</v>
      </c>
      <c r="AQ280" s="252">
        <f>IF(AQ159="kW",SUMPRODUCT(U160:U263,AB160:AB263,AQ160:AQ263),SUMPRODUCT(J160:J263, AQ160:AQ263))</f>
        <v>0</v>
      </c>
      <c r="AR280" s="252">
        <f>IF(AR159="kW",SUMPRODUCT(U160:U263,AB160:AB263,AR160:AR263),SUMPRODUCT(J160:J263, AR160:AR263))</f>
        <v>0</v>
      </c>
      <c r="AS280" s="252">
        <f>IF(AS159="kW",SUMPRODUCT(U160:U263,AB160:AB263,AS160:AS263),SUMPRODUCT(J160:J263,AS160:AS263))</f>
        <v>0</v>
      </c>
      <c r="AT280" s="252">
        <f>IF(AT159="kW",SUMPRODUCT(U160:U263,AB160:AB263,AT160:AT263),SUMPRODUCT(J160:J263,AT160:AT263))</f>
        <v>0</v>
      </c>
      <c r="AU280" s="252">
        <f>IF(AU159="kW",SUMPRODUCT(U160:U263,AB160:AB263,AU160:AU263),SUMPRODUCT(J160:J263,AU160:AU263))</f>
        <v>0</v>
      </c>
      <c r="AV280" s="252">
        <f>IF(AV159="kW",SUMPRODUCT(U160:U263,AB160:AB263,AV160:AV263),SUMPRODUCT(J160:J263,AV160:AV263))</f>
        <v>0</v>
      </c>
      <c r="AW280" s="252">
        <f>IF(AW159="kW",SUMPRODUCT(U160:U263,AB160:AB263,AW160:AW263),SUMPRODUCT(J160:J263,AW160:AW263))</f>
        <v>0</v>
      </c>
      <c r="AX280" s="252">
        <f>IF(AX159="kW",SUMPRODUCT(U160:U263,AB160:AB263,AX160:AX263),SUMPRODUCT(J160:J263,AX160:AX263))</f>
        <v>0</v>
      </c>
      <c r="AY280" s="252">
        <f>IF(AY159="kW",SUMPRODUCT(U160:U263,AB160:AB263,AY160:AY263),SUMPRODUCT(J160:J263,AY160:AY263))</f>
        <v>0</v>
      </c>
      <c r="AZ280" s="252">
        <f>IF(AZ159="kW",SUMPRODUCT(U160:U263,AB160:AB263,AZ160:AZ263),SUMPRODUCT(J160:J263,AZ160:AZ263))</f>
        <v>0</v>
      </c>
      <c r="BA280" s="296"/>
    </row>
    <row r="281" spans="1:55" ht="15">
      <c r="B281" s="284" t="s">
        <v>193</v>
      </c>
      <c r="C281" s="312"/>
      <c r="D281" s="295"/>
      <c r="E281" s="295"/>
      <c r="F281" s="295"/>
      <c r="G281" s="295"/>
      <c r="H281" s="295"/>
      <c r="I281" s="295"/>
      <c r="J281" s="295"/>
      <c r="K281" s="295"/>
      <c r="L281" s="295"/>
      <c r="M281" s="295"/>
      <c r="N281" s="295"/>
      <c r="O281" s="295"/>
      <c r="P281" s="295"/>
      <c r="Q281" s="295"/>
      <c r="R281" s="295"/>
      <c r="S281" s="295"/>
      <c r="T281" s="295"/>
      <c r="U281" s="295"/>
      <c r="V281" s="244"/>
      <c r="W281" s="241"/>
      <c r="X281" s="241"/>
      <c r="Y281" s="244"/>
      <c r="Z281" s="265"/>
      <c r="AA281" s="244"/>
      <c r="AB281" s="244"/>
      <c r="AC281" s="313"/>
      <c r="AD281" s="313"/>
      <c r="AE281" s="244"/>
      <c r="AF281" s="244"/>
      <c r="AG281" s="244"/>
      <c r="AH281" s="244"/>
      <c r="AI281" s="244"/>
      <c r="AJ281" s="244"/>
      <c r="AK281" s="244"/>
      <c r="AL281" s="244"/>
      <c r="AM281" s="252">
        <f>SUMPRODUCT($K$160:$K$263,AM160:AM263)</f>
        <v>0</v>
      </c>
      <c r="AN281" s="252">
        <f>SUMPRODUCT($K$160:$K$263,AN160:AN263)</f>
        <v>0</v>
      </c>
      <c r="AO281" s="252">
        <f>IF(AO159="kW",SUMPRODUCT(U160:U263,AC160:AC263,AO160:AO263),SUMPRODUCT(K160:K263,AO160:AO263))</f>
        <v>0</v>
      </c>
      <c r="AP281" s="252">
        <f>IF(AP159="kW",SUMPRODUCT(U160:U263,AC160:AC263,AP160:AP263),SUMPRODUCT(K160:K263,AP160:AP263))</f>
        <v>0</v>
      </c>
      <c r="AQ281" s="252">
        <f>IF(AQ159="kW",SUMPRODUCT(U160:U263,AC160:AC263,AQ160:AQ263),SUMPRODUCT(K160:K263, AQ160:AQ263))</f>
        <v>0</v>
      </c>
      <c r="AR281" s="252">
        <f>IF(AR159="kW",SUMPRODUCT(U160:U263,AC160:AC263,AR160:AR263),SUMPRODUCT(K160:K263, AR160:AR263))</f>
        <v>0</v>
      </c>
      <c r="AS281" s="252">
        <f>IF(AS159="kW",SUMPRODUCT(U160:U263,AC160:AC263,AS160:AS263),SUMPRODUCT(K160:K263,AS160:AS263))</f>
        <v>0</v>
      </c>
      <c r="AT281" s="252">
        <f>IF(AT159="kW",SUMPRODUCT(U160:U263,AC160:AC263,AT160:AT263),SUMPRODUCT(K160:K263,AT160:AT263))</f>
        <v>0</v>
      </c>
      <c r="AU281" s="252">
        <f>IF(AU159="kW",SUMPRODUCT(U160:U263,AC160:AC263,AU160:AU263),SUMPRODUCT(K160:K263,AU160:AU263))</f>
        <v>0</v>
      </c>
      <c r="AV281" s="252">
        <f>IF(AV159="kW",SUMPRODUCT(U160:U263,AC160:AC263,AV160:AV263),SUMPRODUCT(K160:K263,AV160:AV263))</f>
        <v>0</v>
      </c>
      <c r="AW281" s="252">
        <f>IF(AW159="kW",SUMPRODUCT(U160:U263,AC160:AC263,AW160:AW263),SUMPRODUCT(K160:K263,AW160:AW263))</f>
        <v>0</v>
      </c>
      <c r="AX281" s="252">
        <f>IF(AX159="kW",SUMPRODUCT(U160:U263,AC160:AC263,AX160:AX263),SUMPRODUCT(K160:K263,AX160:AX263))</f>
        <v>0</v>
      </c>
      <c r="AY281" s="252">
        <f>IF(AY159="kW",SUMPRODUCT(U160:U263,AC160:AC263,AY160:AY263),SUMPRODUCT(K160:K263,AY160:AY263))</f>
        <v>0</v>
      </c>
      <c r="AZ281" s="252">
        <f>IF(AZ159="kW",SUMPRODUCT(U160:U263,AC160:AC263,AZ160:AZ263),SUMPRODUCT(K160:K263,AZ160:AZ263))</f>
        <v>0</v>
      </c>
      <c r="BA281" s="296"/>
    </row>
    <row r="282" spans="1:55" ht="15">
      <c r="B282" s="284" t="s">
        <v>194</v>
      </c>
      <c r="C282" s="312"/>
      <c r="D282" s="295"/>
      <c r="E282" s="295"/>
      <c r="F282" s="295"/>
      <c r="G282" s="295"/>
      <c r="H282" s="295"/>
      <c r="I282" s="295"/>
      <c r="J282" s="295"/>
      <c r="K282" s="295"/>
      <c r="L282" s="295"/>
      <c r="M282" s="295"/>
      <c r="N282" s="295"/>
      <c r="O282" s="295"/>
      <c r="P282" s="295"/>
      <c r="Q282" s="295"/>
      <c r="R282" s="295"/>
      <c r="S282" s="295"/>
      <c r="T282" s="295"/>
      <c r="U282" s="295"/>
      <c r="V282" s="244"/>
      <c r="W282" s="241"/>
      <c r="X282" s="241"/>
      <c r="Y282" s="244"/>
      <c r="Z282" s="265"/>
      <c r="AA282" s="244"/>
      <c r="AB282" s="244"/>
      <c r="AC282" s="313"/>
      <c r="AD282" s="313"/>
      <c r="AE282" s="244"/>
      <c r="AF282" s="244"/>
      <c r="AG282" s="244"/>
      <c r="AH282" s="244"/>
      <c r="AI282" s="244"/>
      <c r="AJ282" s="244"/>
      <c r="AK282" s="244"/>
      <c r="AL282" s="244"/>
      <c r="AM282" s="252">
        <f>SUMPRODUCT($L$160:$L$263,AM160:AM263)</f>
        <v>0</v>
      </c>
      <c r="AN282" s="252">
        <f>SUMPRODUCT($L$160:$L$263,AN160:AN263)</f>
        <v>0</v>
      </c>
      <c r="AO282" s="252">
        <f>IF(AO159="kW",SUMPRODUCT($U$160:$U$263,$AD$160:$AD$263,AO160:AO263),SUMPRODUCT($L$160:$L$263,AO160:AO263))</f>
        <v>0</v>
      </c>
      <c r="AP282" s="252">
        <f t="shared" ref="AP282:AZ282" si="92">IF(AP159="kW",SUMPRODUCT($U$160:$U$263,$AD$160:$AD$263,AP160:AP263),SUMPRODUCT($L$160:$L$263,AP160:AP263))</f>
        <v>0</v>
      </c>
      <c r="AQ282" s="252">
        <f t="shared" si="92"/>
        <v>0</v>
      </c>
      <c r="AR282" s="252">
        <f t="shared" si="92"/>
        <v>0</v>
      </c>
      <c r="AS282" s="252">
        <f t="shared" si="92"/>
        <v>0</v>
      </c>
      <c r="AT282" s="252">
        <f t="shared" si="92"/>
        <v>0</v>
      </c>
      <c r="AU282" s="252">
        <f t="shared" si="92"/>
        <v>0</v>
      </c>
      <c r="AV282" s="252">
        <f t="shared" si="92"/>
        <v>0</v>
      </c>
      <c r="AW282" s="252">
        <f t="shared" si="92"/>
        <v>0</v>
      </c>
      <c r="AX282" s="252">
        <f t="shared" si="92"/>
        <v>0</v>
      </c>
      <c r="AY282" s="252">
        <f t="shared" si="92"/>
        <v>0</v>
      </c>
      <c r="AZ282" s="252">
        <f t="shared" si="92"/>
        <v>0</v>
      </c>
      <c r="BA282" s="296"/>
    </row>
    <row r="283" spans="1:55" ht="15">
      <c r="B283" s="284" t="s">
        <v>892</v>
      </c>
      <c r="C283" s="312"/>
      <c r="D283" s="295"/>
      <c r="E283" s="295"/>
      <c r="F283" s="295"/>
      <c r="G283" s="295"/>
      <c r="H283" s="295"/>
      <c r="I283" s="295"/>
      <c r="J283" s="295"/>
      <c r="K283" s="295"/>
      <c r="L283" s="295"/>
      <c r="M283" s="295"/>
      <c r="N283" s="295"/>
      <c r="O283" s="295"/>
      <c r="P283" s="295"/>
      <c r="Q283" s="295"/>
      <c r="R283" s="295"/>
      <c r="S283" s="295"/>
      <c r="T283" s="295"/>
      <c r="U283" s="295"/>
      <c r="V283" s="244"/>
      <c r="W283" s="241"/>
      <c r="X283" s="241"/>
      <c r="Y283" s="244"/>
      <c r="Z283" s="265"/>
      <c r="AA283" s="244"/>
      <c r="AB283" s="244"/>
      <c r="AC283" s="313"/>
      <c r="AD283" s="313"/>
      <c r="AE283" s="244"/>
      <c r="AF283" s="244"/>
      <c r="AG283" s="244"/>
      <c r="AH283" s="244"/>
      <c r="AI283" s="244"/>
      <c r="AJ283" s="244"/>
      <c r="AK283" s="244"/>
      <c r="AL283" s="244"/>
      <c r="AM283" s="252">
        <f>SUMPRODUCT($M$160:$M$263,AM160:AM263)</f>
        <v>0</v>
      </c>
      <c r="AN283" s="252">
        <f>SUMPRODUCT($M$160:$M$263,AN160:AN263)</f>
        <v>0</v>
      </c>
      <c r="AO283" s="252">
        <f>IF(AO159="kW",SUMPRODUCT($U$160:$U$263,$AE$160:$AE$263,AO160:AO263),SUMPRODUCT($M$160:$M$263,AO160:AO263))</f>
        <v>0</v>
      </c>
      <c r="AP283" s="252">
        <f t="shared" ref="AP283:AZ283" si="93">IF(AP159="kW",SUMPRODUCT($U$160:$U$263,$AE$160:$AE$263,AP160:AP263),SUMPRODUCT($M$160:$M$263,AP160:AP263))</f>
        <v>0</v>
      </c>
      <c r="AQ283" s="252">
        <f t="shared" si="93"/>
        <v>0</v>
      </c>
      <c r="AR283" s="252">
        <f t="shared" si="93"/>
        <v>0</v>
      </c>
      <c r="AS283" s="252">
        <f t="shared" si="93"/>
        <v>0</v>
      </c>
      <c r="AT283" s="252">
        <f t="shared" si="93"/>
        <v>0</v>
      </c>
      <c r="AU283" s="252">
        <f t="shared" si="93"/>
        <v>0</v>
      </c>
      <c r="AV283" s="252">
        <f t="shared" si="93"/>
        <v>0</v>
      </c>
      <c r="AW283" s="252">
        <f t="shared" si="93"/>
        <v>0</v>
      </c>
      <c r="AX283" s="252">
        <f t="shared" si="93"/>
        <v>0</v>
      </c>
      <c r="AY283" s="252">
        <f t="shared" si="93"/>
        <v>0</v>
      </c>
      <c r="AZ283" s="252">
        <f t="shared" si="93"/>
        <v>0</v>
      </c>
      <c r="BA283" s="296"/>
    </row>
    <row r="284" spans="1:55" ht="15">
      <c r="B284" s="284" t="s">
        <v>893</v>
      </c>
      <c r="C284" s="312"/>
      <c r="D284" s="295"/>
      <c r="E284" s="295"/>
      <c r="F284" s="295"/>
      <c r="G284" s="295"/>
      <c r="H284" s="295"/>
      <c r="I284" s="295"/>
      <c r="J284" s="295"/>
      <c r="K284" s="295"/>
      <c r="L284" s="295"/>
      <c r="M284" s="295"/>
      <c r="N284" s="295"/>
      <c r="O284" s="295"/>
      <c r="P284" s="295"/>
      <c r="Q284" s="295"/>
      <c r="R284" s="295"/>
      <c r="S284" s="295"/>
      <c r="T284" s="295"/>
      <c r="U284" s="295"/>
      <c r="V284" s="244"/>
      <c r="W284" s="241"/>
      <c r="X284" s="241"/>
      <c r="Y284" s="244"/>
      <c r="Z284" s="265"/>
      <c r="AA284" s="244"/>
      <c r="AB284" s="244"/>
      <c r="AC284" s="313"/>
      <c r="AD284" s="313"/>
      <c r="AE284" s="244"/>
      <c r="AF284" s="244"/>
      <c r="AG284" s="244"/>
      <c r="AH284" s="244"/>
      <c r="AI284" s="244"/>
      <c r="AJ284" s="244"/>
      <c r="AK284" s="244"/>
      <c r="AL284" s="244"/>
      <c r="AM284" s="252">
        <f>SUMPRODUCT($N$160:$N$263,AM160:AM263)</f>
        <v>0</v>
      </c>
      <c r="AN284" s="252">
        <f>SUMPRODUCT($N$160:$N$263,AN160:AN263)</f>
        <v>0</v>
      </c>
      <c r="AO284" s="252">
        <f>IF(AO159="kW",SUMPRODUCT($U$160:$U$263,$AF$160:$AF$263,AO160:AO263),SUMPRODUCT($N$160:$N$263,AO160:AO263))</f>
        <v>0</v>
      </c>
      <c r="AP284" s="252">
        <f t="shared" ref="AP284:AZ284" si="94">IF(AP159="kW",SUMPRODUCT($U$160:$U$263,$AF$160:$AF$263,AP160:AP263),SUMPRODUCT($N$160:$N$263,AP160:AP263))</f>
        <v>0</v>
      </c>
      <c r="AQ284" s="252">
        <f t="shared" si="94"/>
        <v>0</v>
      </c>
      <c r="AR284" s="252">
        <f t="shared" si="94"/>
        <v>0</v>
      </c>
      <c r="AS284" s="252">
        <f t="shared" si="94"/>
        <v>0</v>
      </c>
      <c r="AT284" s="252">
        <f t="shared" si="94"/>
        <v>0</v>
      </c>
      <c r="AU284" s="252">
        <f t="shared" si="94"/>
        <v>0</v>
      </c>
      <c r="AV284" s="252">
        <f t="shared" si="94"/>
        <v>0</v>
      </c>
      <c r="AW284" s="252">
        <f t="shared" si="94"/>
        <v>0</v>
      </c>
      <c r="AX284" s="252">
        <f t="shared" si="94"/>
        <v>0</v>
      </c>
      <c r="AY284" s="252">
        <f t="shared" si="94"/>
        <v>0</v>
      </c>
      <c r="AZ284" s="252">
        <f t="shared" si="94"/>
        <v>0</v>
      </c>
      <c r="BA284" s="296"/>
    </row>
    <row r="285" spans="1:55" ht="15">
      <c r="B285" s="284" t="s">
        <v>894</v>
      </c>
      <c r="C285" s="312"/>
      <c r="D285" s="295"/>
      <c r="E285" s="295"/>
      <c r="F285" s="295"/>
      <c r="G285" s="295"/>
      <c r="H285" s="295"/>
      <c r="I285" s="295"/>
      <c r="J285" s="295"/>
      <c r="K285" s="295"/>
      <c r="L285" s="295"/>
      <c r="M285" s="295"/>
      <c r="N285" s="295"/>
      <c r="O285" s="295"/>
      <c r="P285" s="295"/>
      <c r="Q285" s="295"/>
      <c r="R285" s="295"/>
      <c r="S285" s="295"/>
      <c r="T285" s="295"/>
      <c r="U285" s="295"/>
      <c r="V285" s="244"/>
      <c r="W285" s="241"/>
      <c r="X285" s="241"/>
      <c r="Y285" s="244"/>
      <c r="Z285" s="265"/>
      <c r="AA285" s="244"/>
      <c r="AB285" s="244"/>
      <c r="AC285" s="313"/>
      <c r="AD285" s="313"/>
      <c r="AE285" s="244"/>
      <c r="AF285" s="244"/>
      <c r="AG285" s="244"/>
      <c r="AH285" s="244"/>
      <c r="AI285" s="244"/>
      <c r="AJ285" s="244"/>
      <c r="AK285" s="244"/>
      <c r="AL285" s="244"/>
      <c r="AM285" s="252">
        <f>SUMPRODUCT($O$160:$O$263,AM160:AM263)</f>
        <v>0</v>
      </c>
      <c r="AN285" s="252">
        <f>SUMPRODUCT($O$160:$O$263,AN160:AN263)</f>
        <v>0</v>
      </c>
      <c r="AO285" s="252">
        <f>IF(AO159="kW",SUMPRODUCT($U$160:$U$263,$AG$160:$AG$263,AO160:AO263),SUMPRODUCT($O$160:$O$263,AO160:AO263))</f>
        <v>0</v>
      </c>
      <c r="AP285" s="252">
        <f t="shared" ref="AP285:AZ285" si="95">IF(AP159="kW",SUMPRODUCT($U$160:$U$263,$AG$160:$AG$263,AP160:AP263),SUMPRODUCT($O$160:$O$263,AP160:AP263))</f>
        <v>0</v>
      </c>
      <c r="AQ285" s="252">
        <f t="shared" si="95"/>
        <v>0</v>
      </c>
      <c r="AR285" s="252">
        <f t="shared" si="95"/>
        <v>0</v>
      </c>
      <c r="AS285" s="252">
        <f t="shared" si="95"/>
        <v>0</v>
      </c>
      <c r="AT285" s="252">
        <f t="shared" si="95"/>
        <v>0</v>
      </c>
      <c r="AU285" s="252">
        <f t="shared" si="95"/>
        <v>0</v>
      </c>
      <c r="AV285" s="252">
        <f t="shared" si="95"/>
        <v>0</v>
      </c>
      <c r="AW285" s="252">
        <f t="shared" si="95"/>
        <v>0</v>
      </c>
      <c r="AX285" s="252">
        <f t="shared" si="95"/>
        <v>0</v>
      </c>
      <c r="AY285" s="252">
        <f t="shared" si="95"/>
        <v>0</v>
      </c>
      <c r="AZ285" s="252">
        <f t="shared" si="95"/>
        <v>0</v>
      </c>
      <c r="BA285" s="296"/>
    </row>
    <row r="286" spans="1:55" ht="15">
      <c r="B286" s="284" t="s">
        <v>895</v>
      </c>
      <c r="C286" s="312"/>
      <c r="D286" s="295"/>
      <c r="E286" s="295"/>
      <c r="F286" s="295"/>
      <c r="G286" s="295"/>
      <c r="H286" s="295"/>
      <c r="I286" s="295"/>
      <c r="J286" s="295"/>
      <c r="K286" s="295"/>
      <c r="L286" s="295"/>
      <c r="M286" s="295"/>
      <c r="N286" s="295"/>
      <c r="O286" s="295"/>
      <c r="P286" s="295"/>
      <c r="Q286" s="295"/>
      <c r="R286" s="295"/>
      <c r="S286" s="295"/>
      <c r="T286" s="295"/>
      <c r="U286" s="295"/>
      <c r="V286" s="244"/>
      <c r="W286" s="241"/>
      <c r="X286" s="241"/>
      <c r="Y286" s="244"/>
      <c r="Z286" s="265"/>
      <c r="AA286" s="244"/>
      <c r="AB286" s="244"/>
      <c r="AC286" s="313"/>
      <c r="AD286" s="313"/>
      <c r="AE286" s="244"/>
      <c r="AF286" s="244"/>
      <c r="AG286" s="244"/>
      <c r="AH286" s="244"/>
      <c r="AI286" s="244"/>
      <c r="AJ286" s="244"/>
      <c r="AK286" s="244"/>
      <c r="AL286" s="244"/>
      <c r="AM286" s="252">
        <f>SUMPRODUCT($P$160:$P$263,AM160:AM263)</f>
        <v>0</v>
      </c>
      <c r="AN286" s="252">
        <f>SUMPRODUCT($P$160:$P$263,AN160:AN263)</f>
        <v>0</v>
      </c>
      <c r="AO286" s="252">
        <f>IF(AO159="kW",SUMPRODUCT($U$160:$U$263,$AH$160:$AH$263,AO160:AO263),SUMPRODUCT($P$160:$P$263,AO160:AO263))</f>
        <v>0</v>
      </c>
      <c r="AP286" s="252">
        <f t="shared" ref="AP286:AZ286" si="96">IF(AP159="kW",SUMPRODUCT($U$160:$U$263,$AH$160:$AH$263,AP160:AP263),SUMPRODUCT($P$160:$P$263,AP160:AP263))</f>
        <v>0</v>
      </c>
      <c r="AQ286" s="252">
        <f t="shared" si="96"/>
        <v>0</v>
      </c>
      <c r="AR286" s="252">
        <f t="shared" si="96"/>
        <v>0</v>
      </c>
      <c r="AS286" s="252">
        <f t="shared" si="96"/>
        <v>0</v>
      </c>
      <c r="AT286" s="252">
        <f t="shared" si="96"/>
        <v>0</v>
      </c>
      <c r="AU286" s="252">
        <f t="shared" si="96"/>
        <v>0</v>
      </c>
      <c r="AV286" s="252">
        <f t="shared" si="96"/>
        <v>0</v>
      </c>
      <c r="AW286" s="252">
        <f t="shared" si="96"/>
        <v>0</v>
      </c>
      <c r="AX286" s="252">
        <f t="shared" si="96"/>
        <v>0</v>
      </c>
      <c r="AY286" s="252">
        <f t="shared" si="96"/>
        <v>0</v>
      </c>
      <c r="AZ286" s="252">
        <f t="shared" si="96"/>
        <v>0</v>
      </c>
      <c r="BA286" s="296"/>
    </row>
    <row r="287" spans="1:55" ht="15">
      <c r="B287" s="284" t="s">
        <v>896</v>
      </c>
      <c r="C287" s="312"/>
      <c r="D287" s="295"/>
      <c r="E287" s="295"/>
      <c r="F287" s="295"/>
      <c r="G287" s="295"/>
      <c r="H287" s="295"/>
      <c r="I287" s="295"/>
      <c r="J287" s="295"/>
      <c r="K287" s="295"/>
      <c r="L287" s="295"/>
      <c r="M287" s="295"/>
      <c r="N287" s="295"/>
      <c r="O287" s="295"/>
      <c r="P287" s="295"/>
      <c r="Q287" s="295"/>
      <c r="R287" s="295"/>
      <c r="S287" s="295"/>
      <c r="T287" s="295"/>
      <c r="U287" s="295"/>
      <c r="V287" s="244"/>
      <c r="W287" s="241"/>
      <c r="X287" s="241"/>
      <c r="Y287" s="244"/>
      <c r="Z287" s="265"/>
      <c r="AA287" s="244"/>
      <c r="AB287" s="244"/>
      <c r="AC287" s="313"/>
      <c r="AD287" s="313"/>
      <c r="AE287" s="244"/>
      <c r="AF287" s="244"/>
      <c r="AG287" s="244"/>
      <c r="AH287" s="244"/>
      <c r="AI287" s="244"/>
      <c r="AJ287" s="244"/>
      <c r="AK287" s="244"/>
      <c r="AL287" s="244"/>
      <c r="AM287" s="252">
        <f>SUMPRODUCT($Q$160:$Q263,AM160:AM263)</f>
        <v>0</v>
      </c>
      <c r="AN287" s="252">
        <f>SUMPRODUCT($Q$160:$Q263,AN160:AN263)</f>
        <v>0</v>
      </c>
      <c r="AO287" s="252">
        <f>IF(AO159="kW",SUMPRODUCT($U$160:$U$263,$AI$160:$AI$263,AO160:AO263),SUMPRODUCT($Q$160:$Q$263,AO160:AO263))</f>
        <v>0</v>
      </c>
      <c r="AP287" s="252">
        <f t="shared" ref="AP287:AZ287" si="97">IF(AP159="kW",SUMPRODUCT($U$160:$U$263,$AI$160:$AI$263,AP160:AP263),SUMPRODUCT($Q$160:$Q$263,AP160:AP263))</f>
        <v>0</v>
      </c>
      <c r="AQ287" s="252">
        <f t="shared" si="97"/>
        <v>0</v>
      </c>
      <c r="AR287" s="252">
        <f t="shared" si="97"/>
        <v>0</v>
      </c>
      <c r="AS287" s="252">
        <f t="shared" si="97"/>
        <v>0</v>
      </c>
      <c r="AT287" s="252">
        <f t="shared" si="97"/>
        <v>0</v>
      </c>
      <c r="AU287" s="252">
        <f t="shared" si="97"/>
        <v>0</v>
      </c>
      <c r="AV287" s="252">
        <f t="shared" si="97"/>
        <v>0</v>
      </c>
      <c r="AW287" s="252">
        <f t="shared" si="97"/>
        <v>0</v>
      </c>
      <c r="AX287" s="252">
        <f t="shared" si="97"/>
        <v>0</v>
      </c>
      <c r="AY287" s="252">
        <f t="shared" si="97"/>
        <v>0</v>
      </c>
      <c r="AZ287" s="252">
        <f t="shared" si="97"/>
        <v>0</v>
      </c>
      <c r="BA287" s="296"/>
    </row>
    <row r="288" spans="1:55" ht="15">
      <c r="B288" s="284" t="s">
        <v>897</v>
      </c>
      <c r="C288" s="312"/>
      <c r="D288" s="295"/>
      <c r="E288" s="295"/>
      <c r="F288" s="295"/>
      <c r="G288" s="295"/>
      <c r="H288" s="295"/>
      <c r="I288" s="295"/>
      <c r="J288" s="295"/>
      <c r="K288" s="295"/>
      <c r="L288" s="295"/>
      <c r="M288" s="295"/>
      <c r="N288" s="295"/>
      <c r="O288" s="295"/>
      <c r="P288" s="295"/>
      <c r="Q288" s="295"/>
      <c r="R288" s="295"/>
      <c r="S288" s="295"/>
      <c r="T288" s="295"/>
      <c r="U288" s="295"/>
      <c r="V288" s="244"/>
      <c r="W288" s="241"/>
      <c r="X288" s="241"/>
      <c r="Y288" s="244"/>
      <c r="Z288" s="265"/>
      <c r="AA288" s="244"/>
      <c r="AB288" s="244"/>
      <c r="AC288" s="313"/>
      <c r="AD288" s="313"/>
      <c r="AE288" s="244"/>
      <c r="AF288" s="244"/>
      <c r="AG288" s="244"/>
      <c r="AH288" s="244"/>
      <c r="AI288" s="244"/>
      <c r="AJ288" s="244"/>
      <c r="AK288" s="244"/>
      <c r="AL288" s="244"/>
      <c r="AM288" s="252">
        <f>SUMPRODUCT($R$160:$R$263,AM160:AM263)</f>
        <v>0</v>
      </c>
      <c r="AN288" s="252">
        <f>SUMPRODUCT($R$160:$R$263,AN160:AN263)</f>
        <v>0</v>
      </c>
      <c r="AO288" s="252">
        <f>IF(AO159="kW",SUMPRODUCT($U$160:$U$263,$AJ$160:$AJ$263,AO160:AO263),SUMPRODUCT($R$160:$R$263,AO160:AO263))</f>
        <v>0</v>
      </c>
      <c r="AP288" s="252">
        <f t="shared" ref="AP288:AZ288" si="98">IF(AP159="kW",SUMPRODUCT($U$160:$U$263,$AJ$160:$AJ$263,AP160:AP263),SUMPRODUCT($R$160:$R$263,AP160:AP263))</f>
        <v>0</v>
      </c>
      <c r="AQ288" s="252">
        <f t="shared" si="98"/>
        <v>0</v>
      </c>
      <c r="AR288" s="252">
        <f t="shared" si="98"/>
        <v>0</v>
      </c>
      <c r="AS288" s="252">
        <f t="shared" si="98"/>
        <v>0</v>
      </c>
      <c r="AT288" s="252">
        <f t="shared" si="98"/>
        <v>0</v>
      </c>
      <c r="AU288" s="252">
        <f t="shared" si="98"/>
        <v>0</v>
      </c>
      <c r="AV288" s="252">
        <f t="shared" si="98"/>
        <v>0</v>
      </c>
      <c r="AW288" s="252">
        <f t="shared" si="98"/>
        <v>0</v>
      </c>
      <c r="AX288" s="252">
        <f t="shared" si="98"/>
        <v>0</v>
      </c>
      <c r="AY288" s="252">
        <f t="shared" si="98"/>
        <v>0</v>
      </c>
      <c r="AZ288" s="252">
        <f t="shared" si="98"/>
        <v>0</v>
      </c>
      <c r="BA288" s="296"/>
    </row>
    <row r="289" spans="1:53" ht="15">
      <c r="B289" s="335" t="s">
        <v>898</v>
      </c>
      <c r="C289" s="315"/>
      <c r="D289" s="336"/>
      <c r="E289" s="336"/>
      <c r="F289" s="336"/>
      <c r="G289" s="336"/>
      <c r="H289" s="336"/>
      <c r="I289" s="336"/>
      <c r="J289" s="336"/>
      <c r="K289" s="336"/>
      <c r="L289" s="336"/>
      <c r="M289" s="336"/>
      <c r="N289" s="336"/>
      <c r="O289" s="336"/>
      <c r="P289" s="336"/>
      <c r="Q289" s="336"/>
      <c r="R289" s="336"/>
      <c r="S289" s="336"/>
      <c r="T289" s="336"/>
      <c r="U289" s="336"/>
      <c r="V289" s="337"/>
      <c r="W289" s="338"/>
      <c r="X289" s="338"/>
      <c r="Y289" s="339"/>
      <c r="Z289" s="320"/>
      <c r="AA289" s="339"/>
      <c r="AB289" s="339"/>
      <c r="AC289" s="337"/>
      <c r="AD289" s="337"/>
      <c r="AE289" s="339"/>
      <c r="AF289" s="339"/>
      <c r="AG289" s="339"/>
      <c r="AH289" s="339"/>
      <c r="AI289" s="339"/>
      <c r="AJ289" s="339"/>
      <c r="AK289" s="339"/>
      <c r="AL289" s="339"/>
      <c r="AM289" s="286">
        <f>SUMPRODUCT($S$160:$S$263,AM160:AM263)</f>
        <v>0</v>
      </c>
      <c r="AN289" s="286">
        <f>SUMPRODUCT($S$160:$S$263,AN160:AN263)</f>
        <v>0</v>
      </c>
      <c r="AO289" s="286">
        <f>IF(AO159="kW",SUMPRODUCT($U$160:$U$263,$AK$160:$AK$263,AO160:AO263),SUMPRODUCT($S$160:$S$263,AO160:AO263))</f>
        <v>0</v>
      </c>
      <c r="AP289" s="286">
        <f t="shared" ref="AP289:AZ289" si="99">IF(AP159="kW",SUMPRODUCT($U$160:$U$263,$AK$160:$AK$263,AP160:AP263),SUMPRODUCT($S$160:$S$263,AP160:AP263))</f>
        <v>0</v>
      </c>
      <c r="AQ289" s="286">
        <f t="shared" si="99"/>
        <v>0</v>
      </c>
      <c r="AR289" s="286">
        <f t="shared" si="99"/>
        <v>0</v>
      </c>
      <c r="AS289" s="286">
        <f t="shared" si="99"/>
        <v>0</v>
      </c>
      <c r="AT289" s="286">
        <f t="shared" si="99"/>
        <v>0</v>
      </c>
      <c r="AU289" s="286">
        <f t="shared" si="99"/>
        <v>0</v>
      </c>
      <c r="AV289" s="286">
        <f t="shared" si="99"/>
        <v>0</v>
      </c>
      <c r="AW289" s="286">
        <f t="shared" si="99"/>
        <v>0</v>
      </c>
      <c r="AX289" s="286">
        <f t="shared" si="99"/>
        <v>0</v>
      </c>
      <c r="AY289" s="286">
        <f t="shared" si="99"/>
        <v>0</v>
      </c>
      <c r="AZ289" s="286">
        <f t="shared" si="99"/>
        <v>0</v>
      </c>
      <c r="BA289" s="340"/>
    </row>
    <row r="290" spans="1:53" ht="18.75" customHeight="1">
      <c r="B290" s="323" t="s">
        <v>586</v>
      </c>
      <c r="C290" s="341"/>
      <c r="D290" s="342"/>
      <c r="E290" s="342"/>
      <c r="F290" s="342"/>
      <c r="G290" s="342"/>
      <c r="H290" s="342"/>
      <c r="I290" s="342"/>
      <c r="J290" s="342"/>
      <c r="K290" s="342"/>
      <c r="L290" s="342"/>
      <c r="M290" s="342"/>
      <c r="N290" s="342"/>
      <c r="O290" s="342"/>
      <c r="P290" s="342"/>
      <c r="Q290" s="342"/>
      <c r="R290" s="342"/>
      <c r="S290" s="342"/>
      <c r="T290" s="342"/>
      <c r="U290" s="342"/>
      <c r="V290" s="342"/>
      <c r="W290" s="342"/>
      <c r="X290" s="342"/>
      <c r="Y290" s="342"/>
      <c r="Z290" s="326"/>
      <c r="AA290" s="327"/>
      <c r="AB290" s="342"/>
      <c r="AC290" s="342"/>
      <c r="AD290" s="342"/>
      <c r="AE290" s="342"/>
      <c r="AF290" s="342"/>
      <c r="AG290" s="342"/>
      <c r="AH290" s="342"/>
      <c r="AI290" s="342"/>
      <c r="AJ290" s="342"/>
      <c r="AK290" s="342"/>
      <c r="AL290" s="342"/>
      <c r="AM290" s="343"/>
      <c r="AN290" s="343"/>
      <c r="AO290" s="343"/>
      <c r="AP290" s="343"/>
      <c r="AQ290" s="343"/>
      <c r="AR290" s="343"/>
      <c r="AS290" s="343"/>
      <c r="AT290" s="343"/>
      <c r="AU290" s="343"/>
      <c r="AV290" s="343"/>
      <c r="AW290" s="343"/>
      <c r="AX290" s="343"/>
      <c r="AY290" s="343"/>
      <c r="AZ290" s="343"/>
      <c r="BA290" s="343"/>
    </row>
    <row r="292" spans="1:53" ht="15.75">
      <c r="B292" s="242" t="s">
        <v>247</v>
      </c>
      <c r="C292" s="243"/>
      <c r="D292" s="514" t="s">
        <v>522</v>
      </c>
      <c r="E292" s="512"/>
      <c r="V292" s="243"/>
      <c r="AM292" s="232"/>
      <c r="AN292" s="230"/>
      <c r="AO292" s="230"/>
      <c r="AP292" s="230"/>
      <c r="AQ292" s="230"/>
      <c r="AR292" s="230"/>
      <c r="AS292" s="230"/>
      <c r="AT292" s="230"/>
      <c r="AU292" s="230"/>
      <c r="AV292" s="230"/>
      <c r="AW292" s="230"/>
      <c r="AX292" s="230"/>
      <c r="AY292" s="230"/>
      <c r="AZ292" s="230"/>
      <c r="BA292" s="230"/>
    </row>
    <row r="293" spans="1:53" ht="33" customHeight="1">
      <c r="B293" s="941" t="s">
        <v>211</v>
      </c>
      <c r="C293" s="943" t="s">
        <v>33</v>
      </c>
      <c r="D293" s="245" t="s">
        <v>420</v>
      </c>
      <c r="E293" s="952" t="s">
        <v>209</v>
      </c>
      <c r="F293" s="953"/>
      <c r="G293" s="953"/>
      <c r="H293" s="953"/>
      <c r="I293" s="953"/>
      <c r="J293" s="953"/>
      <c r="K293" s="953"/>
      <c r="L293" s="953"/>
      <c r="M293" s="953"/>
      <c r="N293" s="953"/>
      <c r="O293" s="953"/>
      <c r="P293" s="953"/>
      <c r="Q293" s="953"/>
      <c r="R293" s="953"/>
      <c r="S293" s="953"/>
      <c r="T293" s="954"/>
      <c r="U293" s="950" t="s">
        <v>213</v>
      </c>
      <c r="V293" s="245" t="s">
        <v>421</v>
      </c>
      <c r="W293" s="947" t="s">
        <v>212</v>
      </c>
      <c r="X293" s="948"/>
      <c r="Y293" s="948"/>
      <c r="Z293" s="948"/>
      <c r="AA293" s="948"/>
      <c r="AB293" s="948"/>
      <c r="AC293" s="948"/>
      <c r="AD293" s="948"/>
      <c r="AE293" s="948"/>
      <c r="AF293" s="948"/>
      <c r="AG293" s="948"/>
      <c r="AH293" s="948"/>
      <c r="AI293" s="948"/>
      <c r="AJ293" s="948"/>
      <c r="AK293" s="948"/>
      <c r="AL293" s="955"/>
      <c r="AM293" s="947" t="s">
        <v>242</v>
      </c>
      <c r="AN293" s="948"/>
      <c r="AO293" s="948"/>
      <c r="AP293" s="948"/>
      <c r="AQ293" s="948"/>
      <c r="AR293" s="948"/>
      <c r="AS293" s="948"/>
      <c r="AT293" s="948"/>
      <c r="AU293" s="948"/>
      <c r="AV293" s="948"/>
      <c r="AW293" s="948"/>
      <c r="AX293" s="948"/>
      <c r="AY293" s="948"/>
      <c r="AZ293" s="948"/>
      <c r="BA293" s="949"/>
    </row>
    <row r="294" spans="1:53" ht="60.75" customHeight="1">
      <c r="B294" s="942"/>
      <c r="C294" s="944"/>
      <c r="D294" s="246">
        <v>2013</v>
      </c>
      <c r="E294" s="246">
        <v>2014</v>
      </c>
      <c r="F294" s="246">
        <v>2015</v>
      </c>
      <c r="G294" s="246">
        <v>2016</v>
      </c>
      <c r="H294" s="246">
        <v>2017</v>
      </c>
      <c r="I294" s="246">
        <v>2018</v>
      </c>
      <c r="J294" s="246">
        <v>2019</v>
      </c>
      <c r="K294" s="246">
        <v>2020</v>
      </c>
      <c r="L294" s="246">
        <v>2021</v>
      </c>
      <c r="M294" s="246">
        <v>2022</v>
      </c>
      <c r="N294" s="246">
        <v>2023</v>
      </c>
      <c r="O294" s="246">
        <v>2024</v>
      </c>
      <c r="P294" s="246">
        <v>2025</v>
      </c>
      <c r="Q294" s="246">
        <v>2026</v>
      </c>
      <c r="R294" s="246">
        <v>2027</v>
      </c>
      <c r="S294" s="246">
        <v>2028</v>
      </c>
      <c r="T294" s="246">
        <v>2029</v>
      </c>
      <c r="U294" s="951"/>
      <c r="V294" s="246">
        <v>2013</v>
      </c>
      <c r="W294" s="246">
        <v>2014</v>
      </c>
      <c r="X294" s="246">
        <v>2015</v>
      </c>
      <c r="Y294" s="246">
        <v>2016</v>
      </c>
      <c r="Z294" s="246">
        <v>2017</v>
      </c>
      <c r="AA294" s="246">
        <v>2018</v>
      </c>
      <c r="AB294" s="246">
        <v>2019</v>
      </c>
      <c r="AC294" s="246">
        <v>2020</v>
      </c>
      <c r="AD294" s="246">
        <v>2021</v>
      </c>
      <c r="AE294" s="246">
        <v>2022</v>
      </c>
      <c r="AF294" s="246">
        <v>2023</v>
      </c>
      <c r="AG294" s="246">
        <v>2024</v>
      </c>
      <c r="AH294" s="246">
        <v>2025</v>
      </c>
      <c r="AI294" s="246">
        <v>2026</v>
      </c>
      <c r="AJ294" s="246">
        <v>2027</v>
      </c>
      <c r="AK294" s="246">
        <v>2028</v>
      </c>
      <c r="AL294" s="246">
        <v>2029</v>
      </c>
      <c r="AM294" s="246" t="str">
        <f>'1.  LRAMVA Summary'!D53</f>
        <v>Residential</v>
      </c>
      <c r="AN294" s="246" t="str">
        <f>'1.  LRAMVA Summary'!E53</f>
        <v>GS&lt;50 kW</v>
      </c>
      <c r="AO294" s="246" t="str">
        <f>'1.  LRAMVA Summary'!F53</f>
        <v>GS&gt;50 kW</v>
      </c>
      <c r="AP294" s="246" t="str">
        <f>'1.  LRAMVA Summary'!G53</f>
        <v>Unmetered Scattered Load</v>
      </c>
      <c r="AQ294" s="246" t="str">
        <f>'1.  LRAMVA Summary'!H53</f>
        <v>Streetlighting</v>
      </c>
      <c r="AR294" s="246" t="str">
        <f>'1.  LRAMVA Summary'!I53</f>
        <v/>
      </c>
      <c r="AS294" s="246" t="str">
        <f>'1.  LRAMVA Summary'!J53</f>
        <v/>
      </c>
      <c r="AT294" s="246" t="str">
        <f>'1.  LRAMVA Summary'!K53</f>
        <v/>
      </c>
      <c r="AU294" s="246" t="str">
        <f>'1.  LRAMVA Summary'!L53</f>
        <v/>
      </c>
      <c r="AV294" s="246" t="str">
        <f>'1.  LRAMVA Summary'!M53</f>
        <v/>
      </c>
      <c r="AW294" s="246" t="str">
        <f>'1.  LRAMVA Summary'!N53</f>
        <v/>
      </c>
      <c r="AX294" s="246" t="str">
        <f>'1.  LRAMVA Summary'!O53</f>
        <v/>
      </c>
      <c r="AY294" s="246" t="str">
        <f>'1.  LRAMVA Summary'!P53</f>
        <v/>
      </c>
      <c r="AZ294" s="246" t="str">
        <f>'1.  LRAMVA Summary'!Q53</f>
        <v/>
      </c>
      <c r="BA294" s="248" t="str">
        <f>'1.  LRAMVA Summary'!R53</f>
        <v>Total</v>
      </c>
    </row>
    <row r="295" spans="1:53" ht="15" customHeight="1">
      <c r="A295" s="450"/>
      <c r="B295" s="249" t="s">
        <v>0</v>
      </c>
      <c r="C295" s="250"/>
      <c r="D295" s="250"/>
      <c r="E295" s="250"/>
      <c r="F295" s="250"/>
      <c r="G295" s="250"/>
      <c r="H295" s="250"/>
      <c r="I295" s="250"/>
      <c r="J295" s="250"/>
      <c r="K295" s="250"/>
      <c r="L295" s="250"/>
      <c r="M295" s="250"/>
      <c r="N295" s="250"/>
      <c r="O295" s="250"/>
      <c r="P295" s="250"/>
      <c r="Q295" s="250"/>
      <c r="R295" s="250"/>
      <c r="S295" s="250"/>
      <c r="T295" s="250"/>
      <c r="U295" s="251"/>
      <c r="V295" s="250"/>
      <c r="W295" s="250"/>
      <c r="X295" s="250"/>
      <c r="Y295" s="250"/>
      <c r="Z295" s="250"/>
      <c r="AA295" s="250"/>
      <c r="AB295" s="250"/>
      <c r="AC295" s="250"/>
      <c r="AD295" s="250"/>
      <c r="AE295" s="250"/>
      <c r="AF295" s="250"/>
      <c r="AG295" s="250"/>
      <c r="AH295" s="250"/>
      <c r="AI295" s="250"/>
      <c r="AJ295" s="250"/>
      <c r="AK295" s="250"/>
      <c r="AL295" s="250"/>
      <c r="AM295" s="252" t="str">
        <f>'1.  LRAMVA Summary'!D54</f>
        <v>kWh</v>
      </c>
      <c r="AN295" s="252" t="str">
        <f>'1.  LRAMVA Summary'!E54</f>
        <v>kWh</v>
      </c>
      <c r="AO295" s="252" t="str">
        <f>'1.  LRAMVA Summary'!F54</f>
        <v>kW</v>
      </c>
      <c r="AP295" s="252" t="str">
        <f>'1.  LRAMVA Summary'!G54</f>
        <v>kWh</v>
      </c>
      <c r="AQ295" s="252" t="str">
        <f>'1.  LRAMVA Summary'!H54</f>
        <v>kW</v>
      </c>
      <c r="AR295" s="252">
        <f>'1.  LRAMVA Summary'!I54</f>
        <v>0</v>
      </c>
      <c r="AS295" s="252">
        <f>'1.  LRAMVA Summary'!J54</f>
        <v>0</v>
      </c>
      <c r="AT295" s="252">
        <f>'1.  LRAMVA Summary'!K54</f>
        <v>0</v>
      </c>
      <c r="AU295" s="252">
        <f>'1.  LRAMVA Summary'!L54</f>
        <v>0</v>
      </c>
      <c r="AV295" s="252">
        <f>'1.  LRAMVA Summary'!M54</f>
        <v>0</v>
      </c>
      <c r="AW295" s="252">
        <f>'1.  LRAMVA Summary'!N54</f>
        <v>0</v>
      </c>
      <c r="AX295" s="252">
        <f>'1.  LRAMVA Summary'!O54</f>
        <v>0</v>
      </c>
      <c r="AY295" s="252">
        <f>'1.  LRAMVA Summary'!P54</f>
        <v>0</v>
      </c>
      <c r="AZ295" s="252">
        <f>'1.  LRAMVA Summary'!Q54</f>
        <v>0</v>
      </c>
      <c r="BA295" s="253"/>
    </row>
    <row r="296" spans="1:53" ht="15" outlineLevel="1">
      <c r="A296" s="449">
        <v>1</v>
      </c>
      <c r="B296" s="255" t="s">
        <v>1</v>
      </c>
      <c r="C296" s="252" t="s">
        <v>25</v>
      </c>
      <c r="D296" s="256">
        <v>122740.53851566774</v>
      </c>
      <c r="E296" s="256">
        <v>122740.53851566774</v>
      </c>
      <c r="F296" s="256">
        <v>122740.53851566774</v>
      </c>
      <c r="G296" s="256">
        <v>122740.53851566774</v>
      </c>
      <c r="H296" s="256">
        <v>69415.890386929867</v>
      </c>
      <c r="I296" s="256">
        <v>0</v>
      </c>
      <c r="J296" s="256">
        <v>0</v>
      </c>
      <c r="K296" s="256">
        <v>0</v>
      </c>
      <c r="L296" s="256">
        <v>0</v>
      </c>
      <c r="M296" s="256">
        <v>0</v>
      </c>
      <c r="N296" s="256">
        <v>0</v>
      </c>
      <c r="O296" s="256">
        <v>0</v>
      </c>
      <c r="P296" s="256">
        <v>0</v>
      </c>
      <c r="Q296" s="256">
        <v>0</v>
      </c>
      <c r="R296" s="256">
        <v>0</v>
      </c>
      <c r="S296" s="256">
        <v>0</v>
      </c>
      <c r="T296" s="256">
        <v>0</v>
      </c>
      <c r="U296" s="252"/>
      <c r="V296" s="256">
        <v>18.069476880856289</v>
      </c>
      <c r="W296" s="256">
        <v>18.069476880856289</v>
      </c>
      <c r="X296" s="256">
        <v>18.069476880856289</v>
      </c>
      <c r="Y296" s="256">
        <v>18.069476880856289</v>
      </c>
      <c r="Z296" s="256">
        <v>10.201970141623738</v>
      </c>
      <c r="AA296" s="256">
        <v>0</v>
      </c>
      <c r="AB296" s="256">
        <v>0</v>
      </c>
      <c r="AC296" s="256">
        <v>0</v>
      </c>
      <c r="AD296" s="256">
        <v>0</v>
      </c>
      <c r="AE296" s="256">
        <v>0</v>
      </c>
      <c r="AF296" s="256">
        <v>0</v>
      </c>
      <c r="AG296" s="256">
        <v>0</v>
      </c>
      <c r="AH296" s="256">
        <v>0</v>
      </c>
      <c r="AI296" s="256">
        <v>0</v>
      </c>
      <c r="AJ296" s="256">
        <v>0</v>
      </c>
      <c r="AK296" s="256">
        <v>0</v>
      </c>
      <c r="AL296" s="256">
        <v>0</v>
      </c>
      <c r="AM296" s="362">
        <v>1</v>
      </c>
      <c r="AN296" s="362"/>
      <c r="AO296" s="362"/>
      <c r="AP296" s="362"/>
      <c r="AQ296" s="362"/>
      <c r="AR296" s="362"/>
      <c r="AS296" s="362"/>
      <c r="AT296" s="362"/>
      <c r="AU296" s="362"/>
      <c r="AV296" s="362"/>
      <c r="AW296" s="362"/>
      <c r="AX296" s="362"/>
      <c r="AY296" s="362"/>
      <c r="AZ296" s="362"/>
      <c r="BA296" s="257">
        <f>SUM(AM296:AZ296)</f>
        <v>1</v>
      </c>
    </row>
    <row r="297" spans="1:53" ht="15" outlineLevel="1">
      <c r="B297" s="255" t="s">
        <v>248</v>
      </c>
      <c r="C297" s="252" t="s">
        <v>163</v>
      </c>
      <c r="D297" s="256"/>
      <c r="E297" s="256"/>
      <c r="F297" s="256"/>
      <c r="G297" s="256"/>
      <c r="H297" s="256"/>
      <c r="I297" s="256"/>
      <c r="J297" s="256"/>
      <c r="K297" s="256"/>
      <c r="L297" s="256"/>
      <c r="M297" s="256"/>
      <c r="N297" s="256"/>
      <c r="O297" s="256"/>
      <c r="P297" s="256"/>
      <c r="Q297" s="256"/>
      <c r="R297" s="256"/>
      <c r="S297" s="256"/>
      <c r="T297" s="256"/>
      <c r="U297" s="415"/>
      <c r="V297" s="256"/>
      <c r="W297" s="256"/>
      <c r="X297" s="256"/>
      <c r="Y297" s="256"/>
      <c r="Z297" s="256"/>
      <c r="AA297" s="256"/>
      <c r="AB297" s="256"/>
      <c r="AC297" s="256"/>
      <c r="AD297" s="256"/>
      <c r="AE297" s="256"/>
      <c r="AF297" s="256"/>
      <c r="AG297" s="256"/>
      <c r="AH297" s="256"/>
      <c r="AI297" s="256"/>
      <c r="AJ297" s="256"/>
      <c r="AK297" s="256"/>
      <c r="AL297" s="256"/>
      <c r="AM297" s="363">
        <f>AM296</f>
        <v>1</v>
      </c>
      <c r="AN297" s="363">
        <f>AN296</f>
        <v>0</v>
      </c>
      <c r="AO297" s="363">
        <f t="shared" ref="AO297" si="100">AO296</f>
        <v>0</v>
      </c>
      <c r="AP297" s="363">
        <f t="shared" ref="AP297:AZ297" si="101">AP296</f>
        <v>0</v>
      </c>
      <c r="AQ297" s="363">
        <f t="shared" si="101"/>
        <v>0</v>
      </c>
      <c r="AR297" s="363">
        <f t="shared" si="101"/>
        <v>0</v>
      </c>
      <c r="AS297" s="363">
        <f t="shared" si="101"/>
        <v>0</v>
      </c>
      <c r="AT297" s="363">
        <f t="shared" si="101"/>
        <v>0</v>
      </c>
      <c r="AU297" s="363">
        <f t="shared" si="101"/>
        <v>0</v>
      </c>
      <c r="AV297" s="363">
        <f t="shared" si="101"/>
        <v>0</v>
      </c>
      <c r="AW297" s="363">
        <f t="shared" si="101"/>
        <v>0</v>
      </c>
      <c r="AX297" s="363">
        <f t="shared" si="101"/>
        <v>0</v>
      </c>
      <c r="AY297" s="363">
        <f t="shared" si="101"/>
        <v>0</v>
      </c>
      <c r="AZ297" s="363">
        <f t="shared" si="101"/>
        <v>0</v>
      </c>
      <c r="BA297" s="258"/>
    </row>
    <row r="298" spans="1:53" ht="15.75" outlineLevel="1">
      <c r="A298" s="451"/>
      <c r="B298" s="259"/>
      <c r="C298" s="260"/>
      <c r="D298" s="260"/>
      <c r="E298" s="260"/>
      <c r="F298" s="260"/>
      <c r="G298" s="260"/>
      <c r="H298" s="260"/>
      <c r="I298" s="260"/>
      <c r="J298" s="260"/>
      <c r="K298" s="260"/>
      <c r="L298" s="260"/>
      <c r="M298" s="260"/>
      <c r="N298" s="260"/>
      <c r="O298" s="260"/>
      <c r="P298" s="260"/>
      <c r="Q298" s="260"/>
      <c r="R298" s="260"/>
      <c r="S298" s="260"/>
      <c r="T298" s="260"/>
      <c r="U298" s="264"/>
      <c r="V298" s="260"/>
      <c r="W298" s="260"/>
      <c r="X298" s="260"/>
      <c r="Y298" s="260"/>
      <c r="Z298" s="260"/>
      <c r="AA298" s="260"/>
      <c r="AB298" s="260"/>
      <c r="AC298" s="260"/>
      <c r="AD298" s="260"/>
      <c r="AE298" s="260"/>
      <c r="AF298" s="260"/>
      <c r="AG298" s="260"/>
      <c r="AH298" s="260"/>
      <c r="AI298" s="260"/>
      <c r="AJ298" s="260"/>
      <c r="AK298" s="260"/>
      <c r="AL298" s="260"/>
      <c r="AM298" s="364"/>
      <c r="AN298" s="365"/>
      <c r="AO298" s="365"/>
      <c r="AP298" s="365"/>
      <c r="AQ298" s="365"/>
      <c r="AR298" s="365"/>
      <c r="AS298" s="365"/>
      <c r="AT298" s="365"/>
      <c r="AU298" s="365"/>
      <c r="AV298" s="365"/>
      <c r="AW298" s="365"/>
      <c r="AX298" s="365"/>
      <c r="AY298" s="365"/>
      <c r="AZ298" s="365"/>
      <c r="BA298" s="263"/>
    </row>
    <row r="299" spans="1:53" ht="15" outlineLevel="1">
      <c r="A299" s="449">
        <v>2</v>
      </c>
      <c r="B299" s="255" t="s">
        <v>2</v>
      </c>
      <c r="C299" s="252" t="s">
        <v>25</v>
      </c>
      <c r="D299" s="256">
        <v>23644.152190000001</v>
      </c>
      <c r="E299" s="256">
        <v>23644.152190000001</v>
      </c>
      <c r="F299" s="256">
        <v>23644.152190000001</v>
      </c>
      <c r="G299" s="256">
        <v>23644.152190000001</v>
      </c>
      <c r="H299" s="256">
        <v>0</v>
      </c>
      <c r="I299" s="256">
        <v>0</v>
      </c>
      <c r="J299" s="256">
        <v>0</v>
      </c>
      <c r="K299" s="256">
        <v>0</v>
      </c>
      <c r="L299" s="256">
        <v>0</v>
      </c>
      <c r="M299" s="256">
        <v>0</v>
      </c>
      <c r="N299" s="256">
        <v>0</v>
      </c>
      <c r="O299" s="256">
        <v>0</v>
      </c>
      <c r="P299" s="256">
        <v>0</v>
      </c>
      <c r="Q299" s="256">
        <v>0</v>
      </c>
      <c r="R299" s="256">
        <v>0</v>
      </c>
      <c r="S299" s="256">
        <v>0</v>
      </c>
      <c r="T299" s="256">
        <v>0</v>
      </c>
      <c r="U299" s="252"/>
      <c r="V299" s="256">
        <v>13.26042234</v>
      </c>
      <c r="W299" s="256">
        <v>13.26042234</v>
      </c>
      <c r="X299" s="256">
        <v>13.26042234</v>
      </c>
      <c r="Y299" s="256">
        <v>13.26042234</v>
      </c>
      <c r="Z299" s="256">
        <v>0</v>
      </c>
      <c r="AA299" s="256">
        <v>0</v>
      </c>
      <c r="AB299" s="256">
        <v>0</v>
      </c>
      <c r="AC299" s="256">
        <v>0</v>
      </c>
      <c r="AD299" s="256">
        <v>0</v>
      </c>
      <c r="AE299" s="256">
        <v>0</v>
      </c>
      <c r="AF299" s="256">
        <v>0</v>
      </c>
      <c r="AG299" s="256">
        <v>0</v>
      </c>
      <c r="AH299" s="256">
        <v>0</v>
      </c>
      <c r="AI299" s="256">
        <v>0</v>
      </c>
      <c r="AJ299" s="256">
        <v>0</v>
      </c>
      <c r="AK299" s="256">
        <v>0</v>
      </c>
      <c r="AL299" s="256">
        <v>0</v>
      </c>
      <c r="AM299" s="362">
        <v>1</v>
      </c>
      <c r="AN299" s="362"/>
      <c r="AO299" s="362"/>
      <c r="AP299" s="362"/>
      <c r="AQ299" s="362"/>
      <c r="AR299" s="362"/>
      <c r="AS299" s="362"/>
      <c r="AT299" s="362"/>
      <c r="AU299" s="362"/>
      <c r="AV299" s="362"/>
      <c r="AW299" s="362"/>
      <c r="AX299" s="362"/>
      <c r="AY299" s="362"/>
      <c r="AZ299" s="362"/>
      <c r="BA299" s="257">
        <f>SUM(AM299:AZ299)</f>
        <v>1</v>
      </c>
    </row>
    <row r="300" spans="1:53" ht="15" outlineLevel="1">
      <c r="B300" s="255" t="s">
        <v>248</v>
      </c>
      <c r="C300" s="252" t="s">
        <v>163</v>
      </c>
      <c r="D300" s="256"/>
      <c r="E300" s="256"/>
      <c r="F300" s="256"/>
      <c r="G300" s="256"/>
      <c r="H300" s="256"/>
      <c r="I300" s="256"/>
      <c r="J300" s="256"/>
      <c r="K300" s="256"/>
      <c r="L300" s="256"/>
      <c r="M300" s="256"/>
      <c r="N300" s="256"/>
      <c r="O300" s="256"/>
      <c r="P300" s="256"/>
      <c r="Q300" s="256"/>
      <c r="R300" s="256"/>
      <c r="S300" s="256"/>
      <c r="T300" s="256"/>
      <c r="U300" s="415"/>
      <c r="V300" s="256"/>
      <c r="W300" s="256"/>
      <c r="X300" s="256"/>
      <c r="Y300" s="256"/>
      <c r="Z300" s="256"/>
      <c r="AA300" s="256"/>
      <c r="AB300" s="256"/>
      <c r="AC300" s="256"/>
      <c r="AD300" s="256"/>
      <c r="AE300" s="256"/>
      <c r="AF300" s="256"/>
      <c r="AG300" s="256"/>
      <c r="AH300" s="256"/>
      <c r="AI300" s="256"/>
      <c r="AJ300" s="256"/>
      <c r="AK300" s="256"/>
      <c r="AL300" s="256"/>
      <c r="AM300" s="363">
        <f>AM299</f>
        <v>1</v>
      </c>
      <c r="AN300" s="363">
        <f>AN299</f>
        <v>0</v>
      </c>
      <c r="AO300" s="363">
        <f t="shared" ref="AO300" si="102">AO299</f>
        <v>0</v>
      </c>
      <c r="AP300" s="363">
        <f t="shared" ref="AP300:AZ300" si="103">AP299</f>
        <v>0</v>
      </c>
      <c r="AQ300" s="363">
        <f t="shared" si="103"/>
        <v>0</v>
      </c>
      <c r="AR300" s="363">
        <f t="shared" si="103"/>
        <v>0</v>
      </c>
      <c r="AS300" s="363">
        <f t="shared" si="103"/>
        <v>0</v>
      </c>
      <c r="AT300" s="363">
        <f t="shared" si="103"/>
        <v>0</v>
      </c>
      <c r="AU300" s="363">
        <f t="shared" si="103"/>
        <v>0</v>
      </c>
      <c r="AV300" s="363">
        <f t="shared" si="103"/>
        <v>0</v>
      </c>
      <c r="AW300" s="363">
        <f t="shared" si="103"/>
        <v>0</v>
      </c>
      <c r="AX300" s="363">
        <f t="shared" si="103"/>
        <v>0</v>
      </c>
      <c r="AY300" s="363">
        <f t="shared" si="103"/>
        <v>0</v>
      </c>
      <c r="AZ300" s="363">
        <f t="shared" si="103"/>
        <v>0</v>
      </c>
      <c r="BA300" s="258"/>
    </row>
    <row r="301" spans="1:53" ht="15.75" outlineLevel="1">
      <c r="A301" s="451"/>
      <c r="B301" s="259"/>
      <c r="C301" s="260"/>
      <c r="D301" s="265"/>
      <c r="E301" s="265"/>
      <c r="F301" s="265"/>
      <c r="G301" s="265"/>
      <c r="H301" s="265"/>
      <c r="I301" s="265"/>
      <c r="J301" s="265"/>
      <c r="K301" s="265"/>
      <c r="L301" s="265"/>
      <c r="M301" s="265"/>
      <c r="N301" s="265"/>
      <c r="O301" s="265"/>
      <c r="P301" s="265"/>
      <c r="Q301" s="265"/>
      <c r="R301" s="265"/>
      <c r="S301" s="265"/>
      <c r="T301" s="265"/>
      <c r="U301" s="264"/>
      <c r="V301" s="265"/>
      <c r="W301" s="265"/>
      <c r="X301" s="265"/>
      <c r="Y301" s="265"/>
      <c r="Z301" s="265"/>
      <c r="AA301" s="265"/>
      <c r="AB301" s="265"/>
      <c r="AC301" s="265"/>
      <c r="AD301" s="265"/>
      <c r="AE301" s="265"/>
      <c r="AF301" s="265"/>
      <c r="AG301" s="265"/>
      <c r="AH301" s="265"/>
      <c r="AI301" s="265"/>
      <c r="AJ301" s="265"/>
      <c r="AK301" s="265"/>
      <c r="AL301" s="265"/>
      <c r="AM301" s="364"/>
      <c r="AN301" s="365"/>
      <c r="AO301" s="365"/>
      <c r="AP301" s="365"/>
      <c r="AQ301" s="365"/>
      <c r="AR301" s="365"/>
      <c r="AS301" s="365"/>
      <c r="AT301" s="365"/>
      <c r="AU301" s="365"/>
      <c r="AV301" s="365"/>
      <c r="AW301" s="365"/>
      <c r="AX301" s="365"/>
      <c r="AY301" s="365"/>
      <c r="AZ301" s="365"/>
      <c r="BA301" s="263"/>
    </row>
    <row r="302" spans="1:53" ht="15" outlineLevel="1">
      <c r="A302" s="449">
        <v>3</v>
      </c>
      <c r="B302" s="255" t="s">
        <v>3</v>
      </c>
      <c r="C302" s="252" t="s">
        <v>25</v>
      </c>
      <c r="D302" s="256">
        <v>710486.86025485804</v>
      </c>
      <c r="E302" s="256">
        <v>710486.86025485804</v>
      </c>
      <c r="F302" s="256">
        <v>710486.86025485804</v>
      </c>
      <c r="G302" s="256">
        <v>710486.86025485804</v>
      </c>
      <c r="H302" s="256">
        <v>710486.86025485804</v>
      </c>
      <c r="I302" s="256">
        <v>710486.86025485804</v>
      </c>
      <c r="J302" s="256">
        <v>710486.86025485804</v>
      </c>
      <c r="K302" s="256">
        <v>710486.86025485804</v>
      </c>
      <c r="L302" s="256">
        <v>710486.86025485804</v>
      </c>
      <c r="M302" s="256">
        <v>710486.86025485804</v>
      </c>
      <c r="N302" s="256">
        <v>710486.86025485804</v>
      </c>
      <c r="O302" s="256">
        <v>710486.86025485804</v>
      </c>
      <c r="P302" s="256">
        <v>710486.86025485804</v>
      </c>
      <c r="Q302" s="256">
        <v>710486.86025485804</v>
      </c>
      <c r="R302" s="256">
        <v>710486.86025485804</v>
      </c>
      <c r="S302" s="256">
        <v>710486.86025485804</v>
      </c>
      <c r="T302" s="256">
        <v>710486.86025485804</v>
      </c>
      <c r="U302" s="252"/>
      <c r="V302" s="256">
        <v>428.61200184799998</v>
      </c>
      <c r="W302" s="256">
        <v>428.61200184799998</v>
      </c>
      <c r="X302" s="256">
        <v>428.61200184799998</v>
      </c>
      <c r="Y302" s="256">
        <v>428.61200184799998</v>
      </c>
      <c r="Z302" s="256">
        <v>428.61200184799998</v>
      </c>
      <c r="AA302" s="256">
        <v>428.61200184799998</v>
      </c>
      <c r="AB302" s="256">
        <v>428.61200184799998</v>
      </c>
      <c r="AC302" s="256">
        <v>428.61200184799998</v>
      </c>
      <c r="AD302" s="256">
        <v>428.61200184799998</v>
      </c>
      <c r="AE302" s="256">
        <v>428.61200184799998</v>
      </c>
      <c r="AF302" s="256">
        <v>428.61200184799998</v>
      </c>
      <c r="AG302" s="256">
        <v>428.61200184799998</v>
      </c>
      <c r="AH302" s="256">
        <v>428.61200184799998</v>
      </c>
      <c r="AI302" s="256">
        <v>428.61200184799998</v>
      </c>
      <c r="AJ302" s="256">
        <v>428.61200184799998</v>
      </c>
      <c r="AK302" s="256">
        <v>428.61200184799998</v>
      </c>
      <c r="AL302" s="256">
        <v>428.61200184799998</v>
      </c>
      <c r="AM302" s="362">
        <v>1</v>
      </c>
      <c r="AN302" s="362"/>
      <c r="AO302" s="362"/>
      <c r="AP302" s="362"/>
      <c r="AQ302" s="362"/>
      <c r="AR302" s="362"/>
      <c r="AS302" s="362"/>
      <c r="AT302" s="362"/>
      <c r="AU302" s="362"/>
      <c r="AV302" s="362"/>
      <c r="AW302" s="362"/>
      <c r="AX302" s="362"/>
      <c r="AY302" s="362"/>
      <c r="AZ302" s="362"/>
      <c r="BA302" s="257">
        <f>SUM(AM302:AZ302)</f>
        <v>1</v>
      </c>
    </row>
    <row r="303" spans="1:53" ht="15" outlineLevel="1">
      <c r="B303" s="255" t="s">
        <v>248</v>
      </c>
      <c r="C303" s="252" t="s">
        <v>163</v>
      </c>
      <c r="D303" s="256">
        <v>37589.325436400002</v>
      </c>
      <c r="E303" s="256">
        <v>37589.325436400002</v>
      </c>
      <c r="F303" s="256">
        <v>37589.325436400002</v>
      </c>
      <c r="G303" s="256">
        <v>37589.325436400002</v>
      </c>
      <c r="H303" s="256">
        <v>37589.325436400002</v>
      </c>
      <c r="I303" s="256">
        <v>37589.325436400002</v>
      </c>
      <c r="J303" s="256">
        <v>37589.325436400002</v>
      </c>
      <c r="K303" s="256">
        <v>37589.325436400002</v>
      </c>
      <c r="L303" s="256">
        <v>37589.325436400002</v>
      </c>
      <c r="M303" s="256">
        <v>37589.325436400002</v>
      </c>
      <c r="N303" s="256">
        <v>37589.325436400002</v>
      </c>
      <c r="O303" s="256">
        <v>37589.325436400002</v>
      </c>
      <c r="P303" s="256">
        <v>37589.325436400002</v>
      </c>
      <c r="Q303" s="256">
        <v>37589.325436400002</v>
      </c>
      <c r="R303" s="256">
        <v>37589.325436400002</v>
      </c>
      <c r="S303" s="256">
        <v>37589.325436400002</v>
      </c>
      <c r="T303" s="256">
        <v>37589.325436400002</v>
      </c>
      <c r="U303" s="415"/>
      <c r="V303" s="256">
        <v>22.631009331999998</v>
      </c>
      <c r="W303" s="256">
        <v>22.631009331999998</v>
      </c>
      <c r="X303" s="256">
        <v>22.631009331999998</v>
      </c>
      <c r="Y303" s="256">
        <v>22.631009331999998</v>
      </c>
      <c r="Z303" s="256">
        <v>22.631009331999998</v>
      </c>
      <c r="AA303" s="256">
        <v>22.631009331999998</v>
      </c>
      <c r="AB303" s="256">
        <v>22.631009331999998</v>
      </c>
      <c r="AC303" s="256">
        <v>22.631009331999998</v>
      </c>
      <c r="AD303" s="256">
        <v>22.631009331999998</v>
      </c>
      <c r="AE303" s="256">
        <v>22.631009331999998</v>
      </c>
      <c r="AF303" s="256">
        <v>22.631009331999998</v>
      </c>
      <c r="AG303" s="256">
        <v>22.631009331999998</v>
      </c>
      <c r="AH303" s="256">
        <v>22.631009331999998</v>
      </c>
      <c r="AI303" s="256">
        <v>22.631009331999998</v>
      </c>
      <c r="AJ303" s="256">
        <v>22.631009331999998</v>
      </c>
      <c r="AK303" s="256">
        <v>22.631009331999998</v>
      </c>
      <c r="AL303" s="256">
        <v>22.631009331999998</v>
      </c>
      <c r="AM303" s="363">
        <f>AM302</f>
        <v>1</v>
      </c>
      <c r="AN303" s="363">
        <f>AN302</f>
        <v>0</v>
      </c>
      <c r="AO303" s="363">
        <f t="shared" ref="AO303" si="104">AO302</f>
        <v>0</v>
      </c>
      <c r="AP303" s="363">
        <f t="shared" ref="AP303:AZ303" si="105">AP302</f>
        <v>0</v>
      </c>
      <c r="AQ303" s="363">
        <f t="shared" si="105"/>
        <v>0</v>
      </c>
      <c r="AR303" s="363">
        <f t="shared" si="105"/>
        <v>0</v>
      </c>
      <c r="AS303" s="363">
        <f t="shared" si="105"/>
        <v>0</v>
      </c>
      <c r="AT303" s="363">
        <f t="shared" si="105"/>
        <v>0</v>
      </c>
      <c r="AU303" s="363">
        <f t="shared" si="105"/>
        <v>0</v>
      </c>
      <c r="AV303" s="363">
        <f t="shared" si="105"/>
        <v>0</v>
      </c>
      <c r="AW303" s="363">
        <f t="shared" si="105"/>
        <v>0</v>
      </c>
      <c r="AX303" s="363">
        <f t="shared" si="105"/>
        <v>0</v>
      </c>
      <c r="AY303" s="363">
        <f t="shared" si="105"/>
        <v>0</v>
      </c>
      <c r="AZ303" s="363">
        <f t="shared" si="105"/>
        <v>0</v>
      </c>
      <c r="BA303" s="258"/>
    </row>
    <row r="304" spans="1:53" ht="15" outlineLevel="1">
      <c r="B304" s="255"/>
      <c r="C304" s="266"/>
      <c r="D304" s="252"/>
      <c r="E304" s="252"/>
      <c r="F304" s="252"/>
      <c r="G304" s="252"/>
      <c r="H304" s="252"/>
      <c r="I304" s="252"/>
      <c r="J304" s="252"/>
      <c r="K304" s="252"/>
      <c r="L304" s="252"/>
      <c r="M304" s="252"/>
      <c r="N304" s="252"/>
      <c r="O304" s="252"/>
      <c r="P304" s="252"/>
      <c r="Q304" s="252"/>
      <c r="R304" s="252"/>
      <c r="S304" s="252"/>
      <c r="T304" s="252"/>
      <c r="U304" s="244"/>
      <c r="V304" s="252"/>
      <c r="W304" s="252"/>
      <c r="X304" s="252"/>
      <c r="Y304" s="252"/>
      <c r="Z304" s="252"/>
      <c r="AA304" s="252"/>
      <c r="AB304" s="252"/>
      <c r="AC304" s="252"/>
      <c r="AD304" s="252"/>
      <c r="AE304" s="252"/>
      <c r="AF304" s="252"/>
      <c r="AG304" s="252"/>
      <c r="AH304" s="252"/>
      <c r="AI304" s="252"/>
      <c r="AJ304" s="252"/>
      <c r="AK304" s="252"/>
      <c r="AL304" s="252"/>
      <c r="AM304" s="364"/>
      <c r="AN304" s="364"/>
      <c r="AO304" s="364"/>
      <c r="AP304" s="364"/>
      <c r="AQ304" s="364"/>
      <c r="AR304" s="364"/>
      <c r="AS304" s="364"/>
      <c r="AT304" s="364"/>
      <c r="AU304" s="364"/>
      <c r="AV304" s="364"/>
      <c r="AW304" s="364"/>
      <c r="AX304" s="364"/>
      <c r="AY304" s="364"/>
      <c r="AZ304" s="364"/>
      <c r="BA304" s="267"/>
    </row>
    <row r="305" spans="1:53" ht="15" outlineLevel="1">
      <c r="A305" s="449">
        <v>4</v>
      </c>
      <c r="B305" s="255" t="s">
        <v>4</v>
      </c>
      <c r="C305" s="252" t="s">
        <v>25</v>
      </c>
      <c r="D305" s="256">
        <v>106030.743654594</v>
      </c>
      <c r="E305" s="256">
        <v>106030.743654594</v>
      </c>
      <c r="F305" s="256">
        <v>101944.755892756</v>
      </c>
      <c r="G305" s="256">
        <v>86368.245663377995</v>
      </c>
      <c r="H305" s="256">
        <v>86368.245663377995</v>
      </c>
      <c r="I305" s="256">
        <v>86368.245663377995</v>
      </c>
      <c r="J305" s="256">
        <v>86368.245663377995</v>
      </c>
      <c r="K305" s="256">
        <v>86296.266795456002</v>
      </c>
      <c r="L305" s="256">
        <v>62751.890811382</v>
      </c>
      <c r="M305" s="256">
        <v>62751.890811382</v>
      </c>
      <c r="N305" s="256">
        <v>57056.913575705999</v>
      </c>
      <c r="O305" s="256">
        <v>56244.398030541</v>
      </c>
      <c r="P305" s="256">
        <v>56244.398030541</v>
      </c>
      <c r="Q305" s="256">
        <v>56013.185834007003</v>
      </c>
      <c r="R305" s="256">
        <v>56013.185834007003</v>
      </c>
      <c r="S305" s="256">
        <v>55965.779413265001</v>
      </c>
      <c r="T305" s="256">
        <v>54236.364777878</v>
      </c>
      <c r="U305" s="252"/>
      <c r="V305" s="256">
        <v>7.1065146600000002</v>
      </c>
      <c r="W305" s="256">
        <v>7.1065146600000002</v>
      </c>
      <c r="X305" s="256">
        <v>6.8500073840000004</v>
      </c>
      <c r="Y305" s="256">
        <v>5.8721561429999998</v>
      </c>
      <c r="Z305" s="256">
        <v>5.8721561429999998</v>
      </c>
      <c r="AA305" s="256">
        <v>5.8721561429999998</v>
      </c>
      <c r="AB305" s="256">
        <v>5.8721561429999998</v>
      </c>
      <c r="AC305" s="256">
        <v>5.8639393780000004</v>
      </c>
      <c r="AD305" s="256">
        <v>4.3858870459999997</v>
      </c>
      <c r="AE305" s="256">
        <v>4.3858870459999997</v>
      </c>
      <c r="AF305" s="256">
        <v>3.523033485</v>
      </c>
      <c r="AG305" s="256">
        <v>3.522934893</v>
      </c>
      <c r="AH305" s="256">
        <v>3.522934893</v>
      </c>
      <c r="AI305" s="256">
        <v>3.5176828759999998</v>
      </c>
      <c r="AJ305" s="256">
        <v>3.5176828759999998</v>
      </c>
      <c r="AK305" s="256">
        <v>3.5133804710000001</v>
      </c>
      <c r="AL305" s="256">
        <v>3.4048124909999999</v>
      </c>
      <c r="AM305" s="362">
        <v>1</v>
      </c>
      <c r="AN305" s="362"/>
      <c r="AO305" s="362"/>
      <c r="AP305" s="362"/>
      <c r="AQ305" s="362"/>
      <c r="AR305" s="362"/>
      <c r="AS305" s="362"/>
      <c r="AT305" s="362"/>
      <c r="AU305" s="362"/>
      <c r="AV305" s="362"/>
      <c r="AW305" s="362"/>
      <c r="AX305" s="362"/>
      <c r="AY305" s="362"/>
      <c r="AZ305" s="362"/>
      <c r="BA305" s="257">
        <f>SUM(AM305:AZ305)</f>
        <v>1</v>
      </c>
    </row>
    <row r="306" spans="1:53" ht="15" outlineLevel="1">
      <c r="B306" s="255" t="s">
        <v>248</v>
      </c>
      <c r="C306" s="252" t="s">
        <v>163</v>
      </c>
      <c r="D306" s="256">
        <v>324</v>
      </c>
      <c r="E306" s="256">
        <v>324</v>
      </c>
      <c r="F306" s="256">
        <v>308</v>
      </c>
      <c r="G306" s="256">
        <v>267</v>
      </c>
      <c r="H306" s="256">
        <v>267</v>
      </c>
      <c r="I306" s="256">
        <v>267</v>
      </c>
      <c r="J306" s="256">
        <v>267</v>
      </c>
      <c r="K306" s="256">
        <v>267</v>
      </c>
      <c r="L306" s="256">
        <v>224</v>
      </c>
      <c r="M306" s="256">
        <v>224</v>
      </c>
      <c r="N306" s="256">
        <v>213</v>
      </c>
      <c r="O306" s="256">
        <v>213</v>
      </c>
      <c r="P306" s="256">
        <v>213</v>
      </c>
      <c r="Q306" s="256">
        <v>213</v>
      </c>
      <c r="R306" s="256">
        <v>213</v>
      </c>
      <c r="S306" s="256">
        <v>213</v>
      </c>
      <c r="T306" s="256">
        <v>112</v>
      </c>
      <c r="U306" s="415"/>
      <c r="V306" s="256">
        <v>2.3E-2</v>
      </c>
      <c r="W306" s="256">
        <v>2.3E-2</v>
      </c>
      <c r="X306" s="256">
        <v>2.1999999999999999E-2</v>
      </c>
      <c r="Y306" s="256">
        <v>1.9E-2</v>
      </c>
      <c r="Z306" s="256">
        <v>1.9E-2</v>
      </c>
      <c r="AA306" s="256">
        <v>1.9E-2</v>
      </c>
      <c r="AB306" s="256">
        <v>1.9E-2</v>
      </c>
      <c r="AC306" s="256">
        <v>1.9E-2</v>
      </c>
      <c r="AD306" s="256">
        <v>1.7000000000000001E-2</v>
      </c>
      <c r="AE306" s="256">
        <v>1.7000000000000001E-2</v>
      </c>
      <c r="AF306" s="256">
        <v>1.2999999999999999E-2</v>
      </c>
      <c r="AG306" s="256">
        <v>1.2999999999999999E-2</v>
      </c>
      <c r="AH306" s="256">
        <v>1.2999999999999999E-2</v>
      </c>
      <c r="AI306" s="256">
        <v>1.2999999999999999E-2</v>
      </c>
      <c r="AJ306" s="256">
        <v>1.2999999999999999E-2</v>
      </c>
      <c r="AK306" s="256">
        <v>1.2999999999999999E-2</v>
      </c>
      <c r="AL306" s="256">
        <v>7.0000000000000001E-3</v>
      </c>
      <c r="AM306" s="363">
        <f>AM305</f>
        <v>1</v>
      </c>
      <c r="AN306" s="363">
        <f>AN305</f>
        <v>0</v>
      </c>
      <c r="AO306" s="363">
        <f t="shared" ref="AO306" si="106">AO305</f>
        <v>0</v>
      </c>
      <c r="AP306" s="363">
        <f t="shared" ref="AP306:AZ306" si="107">AP305</f>
        <v>0</v>
      </c>
      <c r="AQ306" s="363">
        <f t="shared" si="107"/>
        <v>0</v>
      </c>
      <c r="AR306" s="363">
        <f t="shared" si="107"/>
        <v>0</v>
      </c>
      <c r="AS306" s="363">
        <f t="shared" si="107"/>
        <v>0</v>
      </c>
      <c r="AT306" s="363">
        <f t="shared" si="107"/>
        <v>0</v>
      </c>
      <c r="AU306" s="363">
        <f t="shared" si="107"/>
        <v>0</v>
      </c>
      <c r="AV306" s="363">
        <f t="shared" si="107"/>
        <v>0</v>
      </c>
      <c r="AW306" s="363">
        <f t="shared" si="107"/>
        <v>0</v>
      </c>
      <c r="AX306" s="363">
        <f t="shared" si="107"/>
        <v>0</v>
      </c>
      <c r="AY306" s="363">
        <f t="shared" si="107"/>
        <v>0</v>
      </c>
      <c r="AZ306" s="363">
        <f t="shared" si="107"/>
        <v>0</v>
      </c>
      <c r="BA306" s="258"/>
    </row>
    <row r="307" spans="1:53" ht="15" outlineLevel="1">
      <c r="B307" s="255"/>
      <c r="C307" s="266"/>
      <c r="D307" s="265"/>
      <c r="E307" s="265"/>
      <c r="F307" s="265"/>
      <c r="G307" s="265"/>
      <c r="H307" s="265"/>
      <c r="I307" s="265"/>
      <c r="J307" s="265"/>
      <c r="K307" s="265"/>
      <c r="L307" s="265"/>
      <c r="M307" s="265"/>
      <c r="N307" s="265"/>
      <c r="O307" s="265"/>
      <c r="P307" s="265"/>
      <c r="Q307" s="265"/>
      <c r="R307" s="265"/>
      <c r="S307" s="265"/>
      <c r="T307" s="265"/>
      <c r="U307" s="252"/>
      <c r="V307" s="265"/>
      <c r="W307" s="265"/>
      <c r="X307" s="265"/>
      <c r="Y307" s="265"/>
      <c r="Z307" s="265"/>
      <c r="AA307" s="265"/>
      <c r="AB307" s="265"/>
      <c r="AC307" s="265"/>
      <c r="AD307" s="265"/>
      <c r="AE307" s="265"/>
      <c r="AF307" s="265"/>
      <c r="AG307" s="265"/>
      <c r="AH307" s="265"/>
      <c r="AI307" s="265"/>
      <c r="AJ307" s="265"/>
      <c r="AK307" s="265"/>
      <c r="AL307" s="265"/>
      <c r="AM307" s="364"/>
      <c r="AN307" s="364"/>
      <c r="AO307" s="364"/>
      <c r="AP307" s="364"/>
      <c r="AQ307" s="364"/>
      <c r="AR307" s="364"/>
      <c r="AS307" s="364"/>
      <c r="AT307" s="364"/>
      <c r="AU307" s="364"/>
      <c r="AV307" s="364"/>
      <c r="AW307" s="364"/>
      <c r="AX307" s="364"/>
      <c r="AY307" s="364"/>
      <c r="AZ307" s="364"/>
      <c r="BA307" s="267"/>
    </row>
    <row r="308" spans="1:53" ht="15" outlineLevel="1">
      <c r="A308" s="449">
        <v>5</v>
      </c>
      <c r="B308" s="255" t="s">
        <v>5</v>
      </c>
      <c r="C308" s="252" t="s">
        <v>25</v>
      </c>
      <c r="D308" s="256">
        <v>236337.86213073501</v>
      </c>
      <c r="E308" s="256">
        <v>236337.86213073501</v>
      </c>
      <c r="F308" s="256">
        <v>222097.93688329699</v>
      </c>
      <c r="G308" s="256">
        <v>173500.68654316099</v>
      </c>
      <c r="H308" s="256">
        <v>173500.68654316099</v>
      </c>
      <c r="I308" s="256">
        <v>173500.68654316099</v>
      </c>
      <c r="J308" s="256">
        <v>173500.68654316099</v>
      </c>
      <c r="K308" s="256">
        <v>173296.22483138301</v>
      </c>
      <c r="L308" s="256">
        <v>145732.05672041301</v>
      </c>
      <c r="M308" s="256">
        <v>145732.05672041301</v>
      </c>
      <c r="N308" s="256">
        <v>126810.39848352601</v>
      </c>
      <c r="O308" s="256">
        <v>81526.830489304994</v>
      </c>
      <c r="P308" s="256">
        <v>81526.830489304994</v>
      </c>
      <c r="Q308" s="256">
        <v>77224.383642850997</v>
      </c>
      <c r="R308" s="256">
        <v>77224.383642850997</v>
      </c>
      <c r="S308" s="256">
        <v>76671.928425972001</v>
      </c>
      <c r="T308" s="256">
        <v>66180.756851290993</v>
      </c>
      <c r="U308" s="252"/>
      <c r="V308" s="256">
        <v>16.283273202</v>
      </c>
      <c r="W308" s="256">
        <v>16.283273202</v>
      </c>
      <c r="X308" s="256">
        <v>15.389329156000001</v>
      </c>
      <c r="Y308" s="256">
        <v>12.338525039</v>
      </c>
      <c r="Z308" s="256">
        <v>12.338525039</v>
      </c>
      <c r="AA308" s="256">
        <v>12.338525039</v>
      </c>
      <c r="AB308" s="256">
        <v>12.338525039</v>
      </c>
      <c r="AC308" s="256">
        <v>12.315184661</v>
      </c>
      <c r="AD308" s="256">
        <v>10.584780636</v>
      </c>
      <c r="AE308" s="256">
        <v>10.584780636</v>
      </c>
      <c r="AF308" s="256">
        <v>7.6806222179999999</v>
      </c>
      <c r="AG308" s="256">
        <v>4.9611257330000003</v>
      </c>
      <c r="AH308" s="256">
        <v>4.9611257330000003</v>
      </c>
      <c r="AI308" s="256">
        <v>4.8633950710000002</v>
      </c>
      <c r="AJ308" s="256">
        <v>4.8633950710000002</v>
      </c>
      <c r="AK308" s="256">
        <v>4.8132565789999999</v>
      </c>
      <c r="AL308" s="256">
        <v>4.1546491640000003</v>
      </c>
      <c r="AM308" s="362">
        <v>1</v>
      </c>
      <c r="AN308" s="362"/>
      <c r="AO308" s="362"/>
      <c r="AP308" s="362"/>
      <c r="AQ308" s="362"/>
      <c r="AR308" s="362"/>
      <c r="AS308" s="362"/>
      <c r="AT308" s="362"/>
      <c r="AU308" s="362"/>
      <c r="AV308" s="362"/>
      <c r="AW308" s="362"/>
      <c r="AX308" s="362"/>
      <c r="AY308" s="362"/>
      <c r="AZ308" s="362"/>
      <c r="BA308" s="257">
        <f>SUM(AM308:AZ308)</f>
        <v>1</v>
      </c>
    </row>
    <row r="309" spans="1:53" ht="15" outlineLevel="1">
      <c r="B309" s="255" t="s">
        <v>248</v>
      </c>
      <c r="C309" s="252" t="s">
        <v>163</v>
      </c>
      <c r="D309" s="256"/>
      <c r="E309" s="256"/>
      <c r="F309" s="256"/>
      <c r="G309" s="256"/>
      <c r="H309" s="256"/>
      <c r="I309" s="256"/>
      <c r="J309" s="256"/>
      <c r="K309" s="256"/>
      <c r="L309" s="256"/>
      <c r="M309" s="256"/>
      <c r="N309" s="256"/>
      <c r="O309" s="256"/>
      <c r="P309" s="256"/>
      <c r="Q309" s="256"/>
      <c r="R309" s="256"/>
      <c r="S309" s="256"/>
      <c r="T309" s="256"/>
      <c r="U309" s="415"/>
      <c r="V309" s="256"/>
      <c r="W309" s="256"/>
      <c r="X309" s="256"/>
      <c r="Y309" s="256"/>
      <c r="Z309" s="256"/>
      <c r="AA309" s="256"/>
      <c r="AB309" s="256"/>
      <c r="AC309" s="256"/>
      <c r="AD309" s="256"/>
      <c r="AE309" s="256"/>
      <c r="AF309" s="256"/>
      <c r="AG309" s="256"/>
      <c r="AH309" s="256"/>
      <c r="AI309" s="256"/>
      <c r="AJ309" s="256"/>
      <c r="AK309" s="256"/>
      <c r="AL309" s="256"/>
      <c r="AM309" s="363">
        <f>AM308</f>
        <v>1</v>
      </c>
      <c r="AN309" s="363">
        <f>AN308</f>
        <v>0</v>
      </c>
      <c r="AO309" s="363">
        <f t="shared" ref="AO309" si="108">AO308</f>
        <v>0</v>
      </c>
      <c r="AP309" s="363">
        <f t="shared" ref="AP309:AZ309" si="109">AP308</f>
        <v>0</v>
      </c>
      <c r="AQ309" s="363">
        <f t="shared" si="109"/>
        <v>0</v>
      </c>
      <c r="AR309" s="363">
        <f t="shared" si="109"/>
        <v>0</v>
      </c>
      <c r="AS309" s="363">
        <f t="shared" si="109"/>
        <v>0</v>
      </c>
      <c r="AT309" s="363">
        <f t="shared" si="109"/>
        <v>0</v>
      </c>
      <c r="AU309" s="363">
        <f t="shared" si="109"/>
        <v>0</v>
      </c>
      <c r="AV309" s="363">
        <f t="shared" si="109"/>
        <v>0</v>
      </c>
      <c r="AW309" s="363">
        <f t="shared" si="109"/>
        <v>0</v>
      </c>
      <c r="AX309" s="363">
        <f t="shared" si="109"/>
        <v>0</v>
      </c>
      <c r="AY309" s="363">
        <f t="shared" si="109"/>
        <v>0</v>
      </c>
      <c r="AZ309" s="363">
        <f t="shared" si="109"/>
        <v>0</v>
      </c>
      <c r="BA309" s="258"/>
    </row>
    <row r="310" spans="1:53" ht="15" outlineLevel="1">
      <c r="B310" s="255"/>
      <c r="C310" s="266"/>
      <c r="D310" s="265"/>
      <c r="E310" s="265"/>
      <c r="F310" s="265"/>
      <c r="G310" s="265"/>
      <c r="H310" s="265"/>
      <c r="I310" s="265"/>
      <c r="J310" s="265"/>
      <c r="K310" s="265"/>
      <c r="L310" s="265"/>
      <c r="M310" s="265"/>
      <c r="N310" s="265"/>
      <c r="O310" s="265"/>
      <c r="P310" s="265"/>
      <c r="Q310" s="265"/>
      <c r="R310" s="265"/>
      <c r="S310" s="265"/>
      <c r="T310" s="265"/>
      <c r="U310" s="252"/>
      <c r="V310" s="265"/>
      <c r="W310" s="265"/>
      <c r="X310" s="265"/>
      <c r="Y310" s="265"/>
      <c r="Z310" s="265"/>
      <c r="AA310" s="265"/>
      <c r="AB310" s="265"/>
      <c r="AC310" s="265"/>
      <c r="AD310" s="265"/>
      <c r="AE310" s="265"/>
      <c r="AF310" s="265"/>
      <c r="AG310" s="265"/>
      <c r="AH310" s="265"/>
      <c r="AI310" s="265"/>
      <c r="AJ310" s="265"/>
      <c r="AK310" s="265"/>
      <c r="AL310" s="265"/>
      <c r="AM310" s="364"/>
      <c r="AN310" s="364"/>
      <c r="AO310" s="364"/>
      <c r="AP310" s="364"/>
      <c r="AQ310" s="364"/>
      <c r="AR310" s="364"/>
      <c r="AS310" s="364"/>
      <c r="AT310" s="364"/>
      <c r="AU310" s="364"/>
      <c r="AV310" s="364"/>
      <c r="AW310" s="364"/>
      <c r="AX310" s="364"/>
      <c r="AY310" s="364"/>
      <c r="AZ310" s="364"/>
      <c r="BA310" s="267"/>
    </row>
    <row r="311" spans="1:53" ht="15" hidden="1" outlineLevel="1">
      <c r="A311" s="449">
        <v>6</v>
      </c>
      <c r="B311" s="255" t="s">
        <v>6</v>
      </c>
      <c r="C311" s="252" t="s">
        <v>25</v>
      </c>
      <c r="D311" s="256"/>
      <c r="E311" s="256"/>
      <c r="F311" s="256"/>
      <c r="G311" s="256"/>
      <c r="H311" s="256"/>
      <c r="I311" s="256"/>
      <c r="J311" s="256"/>
      <c r="K311" s="256"/>
      <c r="L311" s="256"/>
      <c r="M311" s="256"/>
      <c r="N311" s="256"/>
      <c r="O311" s="256"/>
      <c r="P311" s="256"/>
      <c r="Q311" s="256"/>
      <c r="R311" s="256"/>
      <c r="S311" s="256"/>
      <c r="T311" s="256"/>
      <c r="U311" s="252"/>
      <c r="V311" s="256"/>
      <c r="W311" s="256"/>
      <c r="X311" s="256"/>
      <c r="Y311" s="256"/>
      <c r="Z311" s="256"/>
      <c r="AA311" s="256"/>
      <c r="AB311" s="256"/>
      <c r="AC311" s="256"/>
      <c r="AD311" s="256"/>
      <c r="AE311" s="256"/>
      <c r="AF311" s="256"/>
      <c r="AG311" s="256"/>
      <c r="AH311" s="256"/>
      <c r="AI311" s="256"/>
      <c r="AJ311" s="256"/>
      <c r="AK311" s="256"/>
      <c r="AL311" s="256"/>
      <c r="AM311" s="362"/>
      <c r="AN311" s="362"/>
      <c r="AO311" s="362"/>
      <c r="AP311" s="362"/>
      <c r="AQ311" s="362"/>
      <c r="AR311" s="362"/>
      <c r="AS311" s="362"/>
      <c r="AT311" s="362"/>
      <c r="AU311" s="362"/>
      <c r="AV311" s="362"/>
      <c r="AW311" s="362"/>
      <c r="AX311" s="362"/>
      <c r="AY311" s="362"/>
      <c r="AZ311" s="362"/>
      <c r="BA311" s="257">
        <f>SUM(AM311:AZ311)</f>
        <v>0</v>
      </c>
    </row>
    <row r="312" spans="1:53" ht="15" hidden="1" outlineLevel="1">
      <c r="B312" s="255" t="s">
        <v>248</v>
      </c>
      <c r="C312" s="252" t="s">
        <v>163</v>
      </c>
      <c r="D312" s="256"/>
      <c r="E312" s="256"/>
      <c r="F312" s="256"/>
      <c r="G312" s="256"/>
      <c r="H312" s="256"/>
      <c r="I312" s="256"/>
      <c r="J312" s="256"/>
      <c r="K312" s="256"/>
      <c r="L312" s="256"/>
      <c r="M312" s="256"/>
      <c r="N312" s="256"/>
      <c r="O312" s="256"/>
      <c r="P312" s="256"/>
      <c r="Q312" s="256"/>
      <c r="R312" s="256"/>
      <c r="S312" s="256"/>
      <c r="T312" s="256"/>
      <c r="U312" s="415"/>
      <c r="V312" s="256"/>
      <c r="W312" s="256"/>
      <c r="X312" s="256"/>
      <c r="Y312" s="256"/>
      <c r="Z312" s="256"/>
      <c r="AA312" s="256"/>
      <c r="AB312" s="256"/>
      <c r="AC312" s="256"/>
      <c r="AD312" s="256"/>
      <c r="AE312" s="256"/>
      <c r="AF312" s="256"/>
      <c r="AG312" s="256"/>
      <c r="AH312" s="256"/>
      <c r="AI312" s="256"/>
      <c r="AJ312" s="256"/>
      <c r="AK312" s="256"/>
      <c r="AL312" s="256"/>
      <c r="AM312" s="363">
        <f>AM311</f>
        <v>0</v>
      </c>
      <c r="AN312" s="363">
        <f>AN311</f>
        <v>0</v>
      </c>
      <c r="AO312" s="363">
        <f t="shared" ref="AO312" si="110">AO311</f>
        <v>0</v>
      </c>
      <c r="AP312" s="363">
        <f t="shared" ref="AP312:AZ312" si="111">AP311</f>
        <v>0</v>
      </c>
      <c r="AQ312" s="363">
        <f t="shared" si="111"/>
        <v>0</v>
      </c>
      <c r="AR312" s="363">
        <f t="shared" si="111"/>
        <v>0</v>
      </c>
      <c r="AS312" s="363">
        <f t="shared" si="111"/>
        <v>0</v>
      </c>
      <c r="AT312" s="363">
        <f t="shared" si="111"/>
        <v>0</v>
      </c>
      <c r="AU312" s="363">
        <f t="shared" si="111"/>
        <v>0</v>
      </c>
      <c r="AV312" s="363">
        <f t="shared" si="111"/>
        <v>0</v>
      </c>
      <c r="AW312" s="363">
        <f t="shared" si="111"/>
        <v>0</v>
      </c>
      <c r="AX312" s="363">
        <f t="shared" si="111"/>
        <v>0</v>
      </c>
      <c r="AY312" s="363">
        <f t="shared" si="111"/>
        <v>0</v>
      </c>
      <c r="AZ312" s="363">
        <f t="shared" si="111"/>
        <v>0</v>
      </c>
      <c r="BA312" s="258"/>
    </row>
    <row r="313" spans="1:53" ht="15" hidden="1" outlineLevel="1">
      <c r="B313" s="255"/>
      <c r="C313" s="266"/>
      <c r="D313" s="265"/>
      <c r="E313" s="265"/>
      <c r="F313" s="265"/>
      <c r="G313" s="265"/>
      <c r="H313" s="265"/>
      <c r="I313" s="265"/>
      <c r="J313" s="265"/>
      <c r="K313" s="265"/>
      <c r="L313" s="265"/>
      <c r="M313" s="265"/>
      <c r="N313" s="265"/>
      <c r="O313" s="265"/>
      <c r="P313" s="265"/>
      <c r="Q313" s="265"/>
      <c r="R313" s="265"/>
      <c r="S313" s="265"/>
      <c r="T313" s="265"/>
      <c r="U313" s="252"/>
      <c r="V313" s="265"/>
      <c r="W313" s="265"/>
      <c r="X313" s="265"/>
      <c r="Y313" s="265"/>
      <c r="Z313" s="265"/>
      <c r="AA313" s="265"/>
      <c r="AB313" s="265"/>
      <c r="AC313" s="265"/>
      <c r="AD313" s="265"/>
      <c r="AE313" s="265"/>
      <c r="AF313" s="265"/>
      <c r="AG313" s="265"/>
      <c r="AH313" s="265"/>
      <c r="AI313" s="265"/>
      <c r="AJ313" s="265"/>
      <c r="AK313" s="265"/>
      <c r="AL313" s="265"/>
      <c r="AM313" s="364"/>
      <c r="AN313" s="364"/>
      <c r="AO313" s="364"/>
      <c r="AP313" s="364"/>
      <c r="AQ313" s="364"/>
      <c r="AR313" s="364"/>
      <c r="AS313" s="364"/>
      <c r="AT313" s="364"/>
      <c r="AU313" s="364"/>
      <c r="AV313" s="364"/>
      <c r="AW313" s="364"/>
      <c r="AX313" s="364"/>
      <c r="AY313" s="364"/>
      <c r="AZ313" s="364"/>
      <c r="BA313" s="267"/>
    </row>
    <row r="314" spans="1:53" ht="15" outlineLevel="1">
      <c r="A314" s="449">
        <v>7</v>
      </c>
      <c r="B314" s="255" t="s">
        <v>42</v>
      </c>
      <c r="C314" s="252" t="s">
        <v>25</v>
      </c>
      <c r="D314" s="256">
        <v>388.6651</v>
      </c>
      <c r="E314" s="256">
        <v>0</v>
      </c>
      <c r="F314" s="256">
        <v>0</v>
      </c>
      <c r="G314" s="256">
        <v>0</v>
      </c>
      <c r="H314" s="256">
        <v>0</v>
      </c>
      <c r="I314" s="256">
        <v>0</v>
      </c>
      <c r="J314" s="256">
        <v>0</v>
      </c>
      <c r="K314" s="256">
        <v>0</v>
      </c>
      <c r="L314" s="256">
        <v>0</v>
      </c>
      <c r="M314" s="256">
        <v>0</v>
      </c>
      <c r="N314" s="256">
        <v>0</v>
      </c>
      <c r="O314" s="256">
        <v>0</v>
      </c>
      <c r="P314" s="256">
        <v>0</v>
      </c>
      <c r="Q314" s="256">
        <v>0</v>
      </c>
      <c r="R314" s="256">
        <v>0</v>
      </c>
      <c r="S314" s="256">
        <v>0</v>
      </c>
      <c r="T314" s="256">
        <v>0</v>
      </c>
      <c r="U314" s="252"/>
      <c r="V314" s="256">
        <v>299.28539999999998</v>
      </c>
      <c r="W314" s="256">
        <v>0</v>
      </c>
      <c r="X314" s="256">
        <v>0</v>
      </c>
      <c r="Y314" s="256">
        <v>0</v>
      </c>
      <c r="Z314" s="256">
        <v>0</v>
      </c>
      <c r="AA314" s="256">
        <v>0</v>
      </c>
      <c r="AB314" s="256">
        <v>0</v>
      </c>
      <c r="AC314" s="256">
        <v>0</v>
      </c>
      <c r="AD314" s="256">
        <v>0</v>
      </c>
      <c r="AE314" s="256">
        <v>0</v>
      </c>
      <c r="AF314" s="256">
        <v>0</v>
      </c>
      <c r="AG314" s="256">
        <v>0</v>
      </c>
      <c r="AH314" s="256">
        <v>0</v>
      </c>
      <c r="AI314" s="256">
        <v>0</v>
      </c>
      <c r="AJ314" s="256">
        <v>0</v>
      </c>
      <c r="AK314" s="256">
        <v>0</v>
      </c>
      <c r="AL314" s="256">
        <v>0</v>
      </c>
      <c r="AM314" s="362">
        <v>1</v>
      </c>
      <c r="AN314" s="362"/>
      <c r="AO314" s="362"/>
      <c r="AP314" s="362"/>
      <c r="AQ314" s="362"/>
      <c r="AR314" s="362"/>
      <c r="AS314" s="362"/>
      <c r="AT314" s="362"/>
      <c r="AU314" s="362"/>
      <c r="AV314" s="362"/>
      <c r="AW314" s="362"/>
      <c r="AX314" s="362"/>
      <c r="AY314" s="362"/>
      <c r="AZ314" s="362"/>
      <c r="BA314" s="257">
        <f>SUM(AM314:AZ314)</f>
        <v>1</v>
      </c>
    </row>
    <row r="315" spans="1:53" ht="15" outlineLevel="1">
      <c r="B315" s="255" t="s">
        <v>248</v>
      </c>
      <c r="C315" s="252" t="s">
        <v>163</v>
      </c>
      <c r="D315" s="256">
        <v>0</v>
      </c>
      <c r="E315" s="256">
        <v>0</v>
      </c>
      <c r="F315" s="256">
        <v>0</v>
      </c>
      <c r="G315" s="256">
        <v>0</v>
      </c>
      <c r="H315" s="256">
        <v>0</v>
      </c>
      <c r="I315" s="256">
        <v>0</v>
      </c>
      <c r="J315" s="256">
        <v>0</v>
      </c>
      <c r="K315" s="256">
        <v>0</v>
      </c>
      <c r="L315" s="256">
        <v>0</v>
      </c>
      <c r="M315" s="256">
        <v>0</v>
      </c>
      <c r="N315" s="256">
        <v>0</v>
      </c>
      <c r="O315" s="256">
        <v>0</v>
      </c>
      <c r="P315" s="256">
        <v>0</v>
      </c>
      <c r="Q315" s="256">
        <v>0</v>
      </c>
      <c r="R315" s="256">
        <v>0</v>
      </c>
      <c r="S315" s="256">
        <v>0</v>
      </c>
      <c r="T315" s="256">
        <v>0</v>
      </c>
      <c r="U315" s="252"/>
      <c r="V315" s="256">
        <v>0</v>
      </c>
      <c r="W315" s="256">
        <v>301.73390000000001</v>
      </c>
      <c r="X315" s="256">
        <v>0</v>
      </c>
      <c r="Y315" s="256">
        <v>0</v>
      </c>
      <c r="Z315" s="256">
        <v>0</v>
      </c>
      <c r="AA315" s="256">
        <v>0</v>
      </c>
      <c r="AB315" s="256">
        <v>0</v>
      </c>
      <c r="AC315" s="256">
        <v>0</v>
      </c>
      <c r="AD315" s="256">
        <v>0</v>
      </c>
      <c r="AE315" s="256">
        <v>0</v>
      </c>
      <c r="AF315" s="256">
        <v>0</v>
      </c>
      <c r="AG315" s="256">
        <v>0</v>
      </c>
      <c r="AH315" s="256">
        <v>0</v>
      </c>
      <c r="AI315" s="256">
        <v>0</v>
      </c>
      <c r="AJ315" s="256">
        <v>0</v>
      </c>
      <c r="AK315" s="256">
        <v>0</v>
      </c>
      <c r="AL315" s="256">
        <v>0</v>
      </c>
      <c r="AM315" s="363">
        <f>AM314</f>
        <v>1</v>
      </c>
      <c r="AN315" s="363">
        <f>AN314</f>
        <v>0</v>
      </c>
      <c r="AO315" s="363">
        <f t="shared" ref="AO315" si="112">AO314</f>
        <v>0</v>
      </c>
      <c r="AP315" s="363">
        <f t="shared" ref="AP315:AZ315" si="113">AP314</f>
        <v>0</v>
      </c>
      <c r="AQ315" s="363">
        <f t="shared" si="113"/>
        <v>0</v>
      </c>
      <c r="AR315" s="363">
        <f t="shared" si="113"/>
        <v>0</v>
      </c>
      <c r="AS315" s="363">
        <f t="shared" si="113"/>
        <v>0</v>
      </c>
      <c r="AT315" s="363">
        <f t="shared" si="113"/>
        <v>0</v>
      </c>
      <c r="AU315" s="363">
        <f t="shared" si="113"/>
        <v>0</v>
      </c>
      <c r="AV315" s="363">
        <f t="shared" si="113"/>
        <v>0</v>
      </c>
      <c r="AW315" s="363">
        <f t="shared" si="113"/>
        <v>0</v>
      </c>
      <c r="AX315" s="363">
        <f t="shared" si="113"/>
        <v>0</v>
      </c>
      <c r="AY315" s="363">
        <f t="shared" si="113"/>
        <v>0</v>
      </c>
      <c r="AZ315" s="363">
        <f t="shared" si="113"/>
        <v>0</v>
      </c>
      <c r="BA315" s="258"/>
    </row>
    <row r="316" spans="1:53" ht="15" outlineLevel="1">
      <c r="B316" s="255"/>
      <c r="C316" s="266"/>
      <c r="D316" s="265"/>
      <c r="E316" s="265"/>
      <c r="F316" s="265"/>
      <c r="G316" s="265"/>
      <c r="H316" s="265"/>
      <c r="I316" s="265"/>
      <c r="J316" s="265"/>
      <c r="K316" s="265"/>
      <c r="L316" s="265"/>
      <c r="M316" s="265"/>
      <c r="N316" s="265"/>
      <c r="O316" s="265"/>
      <c r="P316" s="265"/>
      <c r="Q316" s="265"/>
      <c r="R316" s="265"/>
      <c r="S316" s="265"/>
      <c r="T316" s="265"/>
      <c r="U316" s="252"/>
      <c r="V316" s="265"/>
      <c r="W316" s="265"/>
      <c r="X316" s="265"/>
      <c r="Y316" s="265"/>
      <c r="Z316" s="265"/>
      <c r="AA316" s="265"/>
      <c r="AB316" s="265"/>
      <c r="AC316" s="265"/>
      <c r="AD316" s="265"/>
      <c r="AE316" s="265"/>
      <c r="AF316" s="265"/>
      <c r="AG316" s="265"/>
      <c r="AH316" s="265"/>
      <c r="AI316" s="265"/>
      <c r="AJ316" s="265"/>
      <c r="AK316" s="265"/>
      <c r="AL316" s="265"/>
      <c r="AM316" s="364"/>
      <c r="AN316" s="364"/>
      <c r="AO316" s="364"/>
      <c r="AP316" s="364"/>
      <c r="AQ316" s="364"/>
      <c r="AR316" s="364"/>
      <c r="AS316" s="364"/>
      <c r="AT316" s="364"/>
      <c r="AU316" s="364"/>
      <c r="AV316" s="364"/>
      <c r="AW316" s="364"/>
      <c r="AX316" s="364"/>
      <c r="AY316" s="364"/>
      <c r="AZ316" s="364"/>
      <c r="BA316" s="267"/>
    </row>
    <row r="317" spans="1:53" s="244" customFormat="1" ht="15" hidden="1" outlineLevel="1">
      <c r="A317" s="449">
        <v>8</v>
      </c>
      <c r="B317" s="255" t="s">
        <v>481</v>
      </c>
      <c r="C317" s="252" t="s">
        <v>25</v>
      </c>
      <c r="D317" s="256"/>
      <c r="E317" s="256"/>
      <c r="F317" s="256"/>
      <c r="G317" s="256"/>
      <c r="H317" s="256"/>
      <c r="I317" s="256"/>
      <c r="J317" s="256"/>
      <c r="K317" s="256"/>
      <c r="L317" s="256"/>
      <c r="M317" s="256"/>
      <c r="N317" s="256"/>
      <c r="O317" s="256"/>
      <c r="P317" s="256"/>
      <c r="Q317" s="256"/>
      <c r="R317" s="256"/>
      <c r="S317" s="256"/>
      <c r="T317" s="256"/>
      <c r="U317" s="252"/>
      <c r="V317" s="256"/>
      <c r="W317" s="256"/>
      <c r="X317" s="256"/>
      <c r="Y317" s="256"/>
      <c r="Z317" s="256"/>
      <c r="AA317" s="256"/>
      <c r="AB317" s="256"/>
      <c r="AC317" s="256"/>
      <c r="AD317" s="256"/>
      <c r="AE317" s="256"/>
      <c r="AF317" s="256"/>
      <c r="AG317" s="256"/>
      <c r="AH317" s="256"/>
      <c r="AI317" s="256"/>
      <c r="AJ317" s="256"/>
      <c r="AK317" s="256"/>
      <c r="AL317" s="256"/>
      <c r="AM317" s="362"/>
      <c r="AN317" s="362"/>
      <c r="AO317" s="362"/>
      <c r="AP317" s="362"/>
      <c r="AQ317" s="362"/>
      <c r="AR317" s="362"/>
      <c r="AS317" s="362"/>
      <c r="AT317" s="362"/>
      <c r="AU317" s="362"/>
      <c r="AV317" s="362"/>
      <c r="AW317" s="362"/>
      <c r="AX317" s="362"/>
      <c r="AY317" s="362"/>
      <c r="AZ317" s="362"/>
      <c r="BA317" s="257">
        <f>SUM(AM317:AZ317)</f>
        <v>0</v>
      </c>
    </row>
    <row r="318" spans="1:53" s="244" customFormat="1" ht="15" hidden="1" outlineLevel="1">
      <c r="A318" s="449"/>
      <c r="B318" s="255" t="s">
        <v>248</v>
      </c>
      <c r="C318" s="252" t="s">
        <v>163</v>
      </c>
      <c r="D318" s="256"/>
      <c r="E318" s="256"/>
      <c r="F318" s="256"/>
      <c r="G318" s="256"/>
      <c r="H318" s="256"/>
      <c r="I318" s="256"/>
      <c r="J318" s="256"/>
      <c r="K318" s="256"/>
      <c r="L318" s="256"/>
      <c r="M318" s="256"/>
      <c r="N318" s="256"/>
      <c r="O318" s="256"/>
      <c r="P318" s="256"/>
      <c r="Q318" s="256"/>
      <c r="R318" s="256"/>
      <c r="S318" s="256"/>
      <c r="T318" s="256"/>
      <c r="U318" s="252"/>
      <c r="V318" s="256"/>
      <c r="W318" s="256"/>
      <c r="X318" s="256"/>
      <c r="Y318" s="256"/>
      <c r="Z318" s="256"/>
      <c r="AA318" s="256"/>
      <c r="AB318" s="256"/>
      <c r="AC318" s="256"/>
      <c r="AD318" s="256"/>
      <c r="AE318" s="256"/>
      <c r="AF318" s="256"/>
      <c r="AG318" s="256"/>
      <c r="AH318" s="256"/>
      <c r="AI318" s="256"/>
      <c r="AJ318" s="256"/>
      <c r="AK318" s="256"/>
      <c r="AL318" s="256"/>
      <c r="AM318" s="363">
        <f>AM317</f>
        <v>0</v>
      </c>
      <c r="AN318" s="363">
        <f>AN317</f>
        <v>0</v>
      </c>
      <c r="AO318" s="363">
        <f t="shared" ref="AO318" si="114">AO317</f>
        <v>0</v>
      </c>
      <c r="AP318" s="363">
        <f t="shared" ref="AP318:AZ318" si="115">AP317</f>
        <v>0</v>
      </c>
      <c r="AQ318" s="363">
        <f t="shared" si="115"/>
        <v>0</v>
      </c>
      <c r="AR318" s="363">
        <f t="shared" si="115"/>
        <v>0</v>
      </c>
      <c r="AS318" s="363">
        <f t="shared" si="115"/>
        <v>0</v>
      </c>
      <c r="AT318" s="363">
        <f t="shared" si="115"/>
        <v>0</v>
      </c>
      <c r="AU318" s="363">
        <f t="shared" si="115"/>
        <v>0</v>
      </c>
      <c r="AV318" s="363">
        <f t="shared" si="115"/>
        <v>0</v>
      </c>
      <c r="AW318" s="363">
        <f t="shared" si="115"/>
        <v>0</v>
      </c>
      <c r="AX318" s="363">
        <f t="shared" si="115"/>
        <v>0</v>
      </c>
      <c r="AY318" s="363">
        <f t="shared" si="115"/>
        <v>0</v>
      </c>
      <c r="AZ318" s="363">
        <f t="shared" si="115"/>
        <v>0</v>
      </c>
      <c r="BA318" s="258"/>
    </row>
    <row r="319" spans="1:53" s="244" customFormat="1" ht="15" hidden="1" outlineLevel="1">
      <c r="A319" s="449"/>
      <c r="B319" s="255"/>
      <c r="C319" s="266"/>
      <c r="D319" s="265"/>
      <c r="E319" s="265"/>
      <c r="F319" s="265"/>
      <c r="G319" s="265"/>
      <c r="H319" s="265"/>
      <c r="I319" s="265"/>
      <c r="J319" s="265"/>
      <c r="K319" s="265"/>
      <c r="L319" s="265"/>
      <c r="M319" s="265"/>
      <c r="N319" s="265"/>
      <c r="O319" s="265"/>
      <c r="P319" s="265"/>
      <c r="Q319" s="265"/>
      <c r="R319" s="265"/>
      <c r="S319" s="265"/>
      <c r="T319" s="265"/>
      <c r="U319" s="252"/>
      <c r="V319" s="265"/>
      <c r="W319" s="265"/>
      <c r="X319" s="265"/>
      <c r="Y319" s="265"/>
      <c r="Z319" s="265"/>
      <c r="AA319" s="265"/>
      <c r="AB319" s="265"/>
      <c r="AC319" s="265"/>
      <c r="AD319" s="265"/>
      <c r="AE319" s="265"/>
      <c r="AF319" s="265"/>
      <c r="AG319" s="265"/>
      <c r="AH319" s="265"/>
      <c r="AI319" s="265"/>
      <c r="AJ319" s="265"/>
      <c r="AK319" s="265"/>
      <c r="AL319" s="265"/>
      <c r="AM319" s="364"/>
      <c r="AN319" s="364"/>
      <c r="AO319" s="364"/>
      <c r="AP319" s="364"/>
      <c r="AQ319" s="364"/>
      <c r="AR319" s="364"/>
      <c r="AS319" s="364"/>
      <c r="AT319" s="364"/>
      <c r="AU319" s="364"/>
      <c r="AV319" s="364"/>
      <c r="AW319" s="364"/>
      <c r="AX319" s="364"/>
      <c r="AY319" s="364"/>
      <c r="AZ319" s="364"/>
      <c r="BA319" s="267"/>
    </row>
    <row r="320" spans="1:53" ht="15" hidden="1" outlineLevel="1">
      <c r="A320" s="449">
        <v>9</v>
      </c>
      <c r="B320" s="255" t="s">
        <v>7</v>
      </c>
      <c r="C320" s="252" t="s">
        <v>25</v>
      </c>
      <c r="D320" s="256"/>
      <c r="E320" s="256"/>
      <c r="F320" s="256"/>
      <c r="G320" s="256"/>
      <c r="H320" s="256"/>
      <c r="I320" s="256"/>
      <c r="J320" s="256"/>
      <c r="K320" s="256"/>
      <c r="L320" s="256"/>
      <c r="M320" s="256"/>
      <c r="N320" s="256"/>
      <c r="O320" s="256"/>
      <c r="P320" s="256"/>
      <c r="Q320" s="256"/>
      <c r="R320" s="256"/>
      <c r="S320" s="256"/>
      <c r="T320" s="256"/>
      <c r="U320" s="252"/>
      <c r="V320" s="256"/>
      <c r="W320" s="256"/>
      <c r="X320" s="256"/>
      <c r="Y320" s="256"/>
      <c r="Z320" s="256"/>
      <c r="AA320" s="256"/>
      <c r="AB320" s="256"/>
      <c r="AC320" s="256"/>
      <c r="AD320" s="256"/>
      <c r="AE320" s="256"/>
      <c r="AF320" s="256"/>
      <c r="AG320" s="256"/>
      <c r="AH320" s="256"/>
      <c r="AI320" s="256"/>
      <c r="AJ320" s="256"/>
      <c r="AK320" s="256"/>
      <c r="AL320" s="256"/>
      <c r="AM320" s="362"/>
      <c r="AN320" s="362"/>
      <c r="AO320" s="362"/>
      <c r="AP320" s="362"/>
      <c r="AQ320" s="362"/>
      <c r="AR320" s="362"/>
      <c r="AS320" s="362"/>
      <c r="AT320" s="362"/>
      <c r="AU320" s="362"/>
      <c r="AV320" s="362"/>
      <c r="AW320" s="362"/>
      <c r="AX320" s="362"/>
      <c r="AY320" s="362"/>
      <c r="AZ320" s="362"/>
      <c r="BA320" s="257">
        <f>SUM(AM320:AZ320)</f>
        <v>0</v>
      </c>
    </row>
    <row r="321" spans="1:53" ht="15" hidden="1" outlineLevel="1">
      <c r="B321" s="255" t="s">
        <v>248</v>
      </c>
      <c r="C321" s="252" t="s">
        <v>163</v>
      </c>
      <c r="D321" s="256"/>
      <c r="E321" s="256"/>
      <c r="F321" s="256"/>
      <c r="G321" s="256"/>
      <c r="H321" s="256"/>
      <c r="I321" s="256"/>
      <c r="J321" s="256"/>
      <c r="K321" s="256"/>
      <c r="L321" s="256"/>
      <c r="M321" s="256"/>
      <c r="N321" s="256"/>
      <c r="O321" s="256"/>
      <c r="P321" s="256"/>
      <c r="Q321" s="256"/>
      <c r="R321" s="256"/>
      <c r="S321" s="256"/>
      <c r="T321" s="256"/>
      <c r="U321" s="252"/>
      <c r="V321" s="256"/>
      <c r="W321" s="256"/>
      <c r="X321" s="256"/>
      <c r="Y321" s="256"/>
      <c r="Z321" s="256"/>
      <c r="AA321" s="256"/>
      <c r="AB321" s="256"/>
      <c r="AC321" s="256"/>
      <c r="AD321" s="256"/>
      <c r="AE321" s="256"/>
      <c r="AF321" s="256"/>
      <c r="AG321" s="256"/>
      <c r="AH321" s="256"/>
      <c r="AI321" s="256"/>
      <c r="AJ321" s="256"/>
      <c r="AK321" s="256"/>
      <c r="AL321" s="256"/>
      <c r="AM321" s="363">
        <f>AM320</f>
        <v>0</v>
      </c>
      <c r="AN321" s="363">
        <f>AN320</f>
        <v>0</v>
      </c>
      <c r="AO321" s="363">
        <f t="shared" ref="AO321" si="116">AO320</f>
        <v>0</v>
      </c>
      <c r="AP321" s="363">
        <f t="shared" ref="AP321:AZ321" si="117">AP320</f>
        <v>0</v>
      </c>
      <c r="AQ321" s="363">
        <f t="shared" si="117"/>
        <v>0</v>
      </c>
      <c r="AR321" s="363">
        <f t="shared" si="117"/>
        <v>0</v>
      </c>
      <c r="AS321" s="363">
        <f t="shared" si="117"/>
        <v>0</v>
      </c>
      <c r="AT321" s="363">
        <f t="shared" si="117"/>
        <v>0</v>
      </c>
      <c r="AU321" s="363">
        <f t="shared" si="117"/>
        <v>0</v>
      </c>
      <c r="AV321" s="363">
        <f t="shared" si="117"/>
        <v>0</v>
      </c>
      <c r="AW321" s="363">
        <f t="shared" si="117"/>
        <v>0</v>
      </c>
      <c r="AX321" s="363">
        <f t="shared" si="117"/>
        <v>0</v>
      </c>
      <c r="AY321" s="363">
        <f t="shared" si="117"/>
        <v>0</v>
      </c>
      <c r="AZ321" s="363">
        <f t="shared" si="117"/>
        <v>0</v>
      </c>
      <c r="BA321" s="258"/>
    </row>
    <row r="322" spans="1:53" ht="15" hidden="1" outlineLevel="1">
      <c r="B322" s="268"/>
      <c r="C322" s="269"/>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c r="AC322" s="252"/>
      <c r="AD322" s="252"/>
      <c r="AE322" s="252"/>
      <c r="AF322" s="252"/>
      <c r="AG322" s="252"/>
      <c r="AH322" s="252"/>
      <c r="AI322" s="252"/>
      <c r="AJ322" s="252"/>
      <c r="AK322" s="252"/>
      <c r="AL322" s="252"/>
      <c r="AM322" s="364"/>
      <c r="AN322" s="364"/>
      <c r="AO322" s="364"/>
      <c r="AP322" s="364"/>
      <c r="AQ322" s="364"/>
      <c r="AR322" s="364"/>
      <c r="AS322" s="364"/>
      <c r="AT322" s="364"/>
      <c r="AU322" s="364"/>
      <c r="AV322" s="364"/>
      <c r="AW322" s="364"/>
      <c r="AX322" s="364"/>
      <c r="AY322" s="364"/>
      <c r="AZ322" s="364"/>
      <c r="BA322" s="267"/>
    </row>
    <row r="323" spans="1:53" ht="15.75" outlineLevel="1">
      <c r="A323" s="450"/>
      <c r="B323" s="249" t="s">
        <v>8</v>
      </c>
      <c r="C323" s="250"/>
      <c r="D323" s="250"/>
      <c r="E323" s="250"/>
      <c r="F323" s="250"/>
      <c r="G323" s="250"/>
      <c r="H323" s="250"/>
      <c r="I323" s="250"/>
      <c r="J323" s="250"/>
      <c r="K323" s="250"/>
      <c r="L323" s="250"/>
      <c r="M323" s="250"/>
      <c r="N323" s="250"/>
      <c r="O323" s="250"/>
      <c r="P323" s="250"/>
      <c r="Q323" s="250"/>
      <c r="R323" s="250"/>
      <c r="S323" s="250"/>
      <c r="T323" s="250"/>
      <c r="U323" s="252"/>
      <c r="V323" s="250"/>
      <c r="W323" s="250"/>
      <c r="X323" s="250"/>
      <c r="Y323" s="250"/>
      <c r="Z323" s="250"/>
      <c r="AA323" s="250"/>
      <c r="AB323" s="250"/>
      <c r="AC323" s="250"/>
      <c r="AD323" s="250"/>
      <c r="AE323" s="250"/>
      <c r="AF323" s="250"/>
      <c r="AG323" s="250"/>
      <c r="AH323" s="250"/>
      <c r="AI323" s="250"/>
      <c r="AJ323" s="250"/>
      <c r="AK323" s="250"/>
      <c r="AL323" s="250"/>
      <c r="AM323" s="366"/>
      <c r="AN323" s="366"/>
      <c r="AO323" s="366"/>
      <c r="AP323" s="366"/>
      <c r="AQ323" s="366"/>
      <c r="AR323" s="366"/>
      <c r="AS323" s="366"/>
      <c r="AT323" s="366"/>
      <c r="AU323" s="366"/>
      <c r="AV323" s="366"/>
      <c r="AW323" s="366"/>
      <c r="AX323" s="366"/>
      <c r="AY323" s="366"/>
      <c r="AZ323" s="366"/>
      <c r="BA323" s="253"/>
    </row>
    <row r="324" spans="1:53" ht="15" outlineLevel="1">
      <c r="A324" s="449">
        <v>10</v>
      </c>
      <c r="B324" s="270" t="s">
        <v>22</v>
      </c>
      <c r="C324" s="252" t="s">
        <v>25</v>
      </c>
      <c r="D324" s="256">
        <v>3750879.8904593899</v>
      </c>
      <c r="E324" s="256">
        <v>3708900.4321034201</v>
      </c>
      <c r="F324" s="256">
        <v>3708900.4321034201</v>
      </c>
      <c r="G324" s="256">
        <v>3708900.4321034201</v>
      </c>
      <c r="H324" s="256">
        <v>3557668.0848874901</v>
      </c>
      <c r="I324" s="256">
        <v>3478536.7439360302</v>
      </c>
      <c r="J324" s="256">
        <v>3478536.7439360302</v>
      </c>
      <c r="K324" s="256">
        <v>3476219.9686537199</v>
      </c>
      <c r="L324" s="256">
        <v>3402664.8960621799</v>
      </c>
      <c r="M324" s="256">
        <v>2893058.9946702202</v>
      </c>
      <c r="N324" s="256">
        <v>2235132.8050359599</v>
      </c>
      <c r="O324" s="256">
        <v>2215923.3483489598</v>
      </c>
      <c r="P324" s="256">
        <v>905588.96723294305</v>
      </c>
      <c r="Q324" s="256">
        <v>764685.49562664796</v>
      </c>
      <c r="R324" s="256">
        <v>764685.49562664796</v>
      </c>
      <c r="S324" s="256">
        <v>630785.81475424196</v>
      </c>
      <c r="T324" s="256">
        <v>55936.693138898001</v>
      </c>
      <c r="U324" s="256">
        <v>12</v>
      </c>
      <c r="V324" s="256">
        <v>910.73324238600003</v>
      </c>
      <c r="W324" s="256">
        <v>897.23053817100003</v>
      </c>
      <c r="X324" s="256">
        <v>897.23053817100003</v>
      </c>
      <c r="Y324" s="256">
        <v>897.23053817100003</v>
      </c>
      <c r="Z324" s="256">
        <v>848.81978802799995</v>
      </c>
      <c r="AA324" s="256">
        <v>828.65830773699997</v>
      </c>
      <c r="AB324" s="256">
        <v>828.65830773699997</v>
      </c>
      <c r="AC324" s="256">
        <v>828.59930884400001</v>
      </c>
      <c r="AD324" s="256">
        <v>807.95863143099996</v>
      </c>
      <c r="AE324" s="256">
        <v>682.45063871900004</v>
      </c>
      <c r="AF324" s="256">
        <v>533.05434147300002</v>
      </c>
      <c r="AG324" s="256">
        <v>532.56515433000004</v>
      </c>
      <c r="AH324" s="256">
        <v>305.011078516</v>
      </c>
      <c r="AI324" s="256">
        <v>259.696692488</v>
      </c>
      <c r="AJ324" s="256">
        <v>259.696692488</v>
      </c>
      <c r="AK324" s="256">
        <v>216.56733601900001</v>
      </c>
      <c r="AL324" s="256">
        <v>24.745716391999999</v>
      </c>
      <c r="AM324" s="367"/>
      <c r="AN324" s="443">
        <v>0.10320146478372504</v>
      </c>
      <c r="AO324" s="443">
        <v>0.89381348107109881</v>
      </c>
      <c r="AP324" s="443"/>
      <c r="AQ324" s="367"/>
      <c r="AR324" s="367"/>
      <c r="AS324" s="367"/>
      <c r="AT324" s="367"/>
      <c r="AU324" s="367"/>
      <c r="AV324" s="367"/>
      <c r="AW324" s="367"/>
      <c r="AX324" s="367"/>
      <c r="AY324" s="367"/>
      <c r="AZ324" s="367"/>
      <c r="BA324" s="257">
        <f>SUM(AM324:AZ324)</f>
        <v>0.99701494585482386</v>
      </c>
    </row>
    <row r="325" spans="1:53" ht="15" outlineLevel="1">
      <c r="B325" s="255" t="s">
        <v>248</v>
      </c>
      <c r="C325" s="252" t="s">
        <v>163</v>
      </c>
      <c r="D325" s="256">
        <v>1127716.5109999999</v>
      </c>
      <c r="E325" s="256">
        <v>1121204.5060000001</v>
      </c>
      <c r="F325" s="256">
        <v>1120871.3160000001</v>
      </c>
      <c r="G325" s="256">
        <v>1120871.3160000001</v>
      </c>
      <c r="H325" s="256">
        <v>1120084.22</v>
      </c>
      <c r="I325" s="256">
        <v>1101223.6869999999</v>
      </c>
      <c r="J325" s="256">
        <v>1101223.6869999999</v>
      </c>
      <c r="K325" s="256">
        <v>1099492.0549999999</v>
      </c>
      <c r="L325" s="256">
        <v>1071121.861</v>
      </c>
      <c r="M325" s="256">
        <v>933633.17870000005</v>
      </c>
      <c r="N325" s="256">
        <v>734223.54989999998</v>
      </c>
      <c r="O325" s="256">
        <v>719865.78619999997</v>
      </c>
      <c r="P325" s="256">
        <v>421669.07049999997</v>
      </c>
      <c r="Q325" s="256">
        <v>398492.44799999997</v>
      </c>
      <c r="R325" s="256">
        <v>398492.44799999997</v>
      </c>
      <c r="S325" s="256">
        <v>328787.88089999999</v>
      </c>
      <c r="T325" s="256">
        <v>38534.299830000004</v>
      </c>
      <c r="U325" s="256">
        <f>U324</f>
        <v>12</v>
      </c>
      <c r="V325" s="256">
        <v>158.80442300000001</v>
      </c>
      <c r="W325" s="256">
        <v>157.18614049999999</v>
      </c>
      <c r="X325" s="256">
        <v>157.09049200000001</v>
      </c>
      <c r="Y325" s="256">
        <v>157.09049200000001</v>
      </c>
      <c r="Z325" s="256">
        <v>156.8645415</v>
      </c>
      <c r="AA325" s="256">
        <v>154.59364099999999</v>
      </c>
      <c r="AB325" s="256">
        <v>154.59364099999999</v>
      </c>
      <c r="AC325" s="256">
        <v>154.59364099999999</v>
      </c>
      <c r="AD325" s="256">
        <v>147.94953559999999</v>
      </c>
      <c r="AE325" s="256">
        <v>131.39522550000001</v>
      </c>
      <c r="AF325" s="256">
        <v>110.53472429999999</v>
      </c>
      <c r="AG325" s="256">
        <v>110.53472429999999</v>
      </c>
      <c r="AH325" s="256">
        <v>70.676221310000003</v>
      </c>
      <c r="AI325" s="256">
        <v>64.686274949999998</v>
      </c>
      <c r="AJ325" s="256">
        <v>64.686274949999998</v>
      </c>
      <c r="AK325" s="256">
        <v>55.225631659999998</v>
      </c>
      <c r="AL325" s="256">
        <v>11.87062261</v>
      </c>
      <c r="AM325" s="363">
        <f>AM324</f>
        <v>0</v>
      </c>
      <c r="AN325" s="363">
        <f>AN324</f>
        <v>0.10320146478372504</v>
      </c>
      <c r="AO325" s="363">
        <f t="shared" ref="AO325" si="118">AO324</f>
        <v>0.89381348107109881</v>
      </c>
      <c r="AP325" s="363">
        <f t="shared" ref="AP325:AZ325" si="119">AP324</f>
        <v>0</v>
      </c>
      <c r="AQ325" s="363">
        <f t="shared" si="119"/>
        <v>0</v>
      </c>
      <c r="AR325" s="363">
        <f t="shared" si="119"/>
        <v>0</v>
      </c>
      <c r="AS325" s="363">
        <f t="shared" si="119"/>
        <v>0</v>
      </c>
      <c r="AT325" s="363">
        <f t="shared" si="119"/>
        <v>0</v>
      </c>
      <c r="AU325" s="363">
        <f t="shared" si="119"/>
        <v>0</v>
      </c>
      <c r="AV325" s="363">
        <f t="shared" si="119"/>
        <v>0</v>
      </c>
      <c r="AW325" s="363">
        <f t="shared" si="119"/>
        <v>0</v>
      </c>
      <c r="AX325" s="363">
        <f t="shared" si="119"/>
        <v>0</v>
      </c>
      <c r="AY325" s="363">
        <f t="shared" si="119"/>
        <v>0</v>
      </c>
      <c r="AZ325" s="363">
        <f t="shared" si="119"/>
        <v>0</v>
      </c>
      <c r="BA325" s="271"/>
    </row>
    <row r="326" spans="1:53" ht="15" outlineLevel="1">
      <c r="B326" s="270"/>
      <c r="C326" s="27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252"/>
      <c r="AF326" s="252"/>
      <c r="AG326" s="252"/>
      <c r="AH326" s="252"/>
      <c r="AI326" s="252"/>
      <c r="AJ326" s="252"/>
      <c r="AK326" s="252"/>
      <c r="AL326" s="252"/>
      <c r="AM326" s="368"/>
      <c r="AN326" s="368"/>
      <c r="AO326" s="368"/>
      <c r="AP326" s="368"/>
      <c r="AQ326" s="368"/>
      <c r="AR326" s="368"/>
      <c r="AS326" s="368"/>
      <c r="AT326" s="368"/>
      <c r="AU326" s="368"/>
      <c r="AV326" s="368"/>
      <c r="AW326" s="368"/>
      <c r="AX326" s="368"/>
      <c r="AY326" s="368"/>
      <c r="AZ326" s="368"/>
      <c r="BA326" s="273"/>
    </row>
    <row r="327" spans="1:53" ht="15" outlineLevel="1">
      <c r="A327" s="449">
        <v>11</v>
      </c>
      <c r="B327" s="274" t="s">
        <v>21</v>
      </c>
      <c r="C327" s="252" t="s">
        <v>25</v>
      </c>
      <c r="D327" s="256">
        <v>104958.73816425601</v>
      </c>
      <c r="E327" s="256">
        <v>104958.73816425601</v>
      </c>
      <c r="F327" s="256">
        <v>104958.73816425601</v>
      </c>
      <c r="G327" s="256">
        <v>104123.28422163099</v>
      </c>
      <c r="H327" s="256">
        <v>86540.521033960002</v>
      </c>
      <c r="I327" s="256">
        <v>86540.521033960002</v>
      </c>
      <c r="J327" s="256">
        <v>86540.521033960002</v>
      </c>
      <c r="K327" s="256">
        <v>86540.521033960002</v>
      </c>
      <c r="L327" s="256">
        <v>86540.521033960002</v>
      </c>
      <c r="M327" s="256">
        <v>86540.521033960002</v>
      </c>
      <c r="N327" s="256">
        <v>84845.698950189006</v>
      </c>
      <c r="O327" s="256">
        <v>65888.004698917997</v>
      </c>
      <c r="P327" s="256">
        <v>0</v>
      </c>
      <c r="Q327" s="256">
        <v>0</v>
      </c>
      <c r="R327" s="256">
        <v>0</v>
      </c>
      <c r="S327" s="256">
        <v>0</v>
      </c>
      <c r="T327" s="256">
        <v>0</v>
      </c>
      <c r="U327" s="256">
        <v>12</v>
      </c>
      <c r="V327" s="256">
        <v>30.834787971000001</v>
      </c>
      <c r="W327" s="256">
        <v>30.834787971000001</v>
      </c>
      <c r="X327" s="256">
        <v>30.834787971000001</v>
      </c>
      <c r="Y327" s="256">
        <v>30.61798267</v>
      </c>
      <c r="Z327" s="256">
        <v>25.079452923000002</v>
      </c>
      <c r="AA327" s="256">
        <v>25.079452923000002</v>
      </c>
      <c r="AB327" s="256">
        <v>25.079452923000002</v>
      </c>
      <c r="AC327" s="256">
        <v>25.079452923000002</v>
      </c>
      <c r="AD327" s="256">
        <v>25.079452923000002</v>
      </c>
      <c r="AE327" s="256">
        <v>25.079452923000002</v>
      </c>
      <c r="AF327" s="256">
        <v>24.892631334000001</v>
      </c>
      <c r="AG327" s="256">
        <v>19.972996153</v>
      </c>
      <c r="AH327" s="256">
        <v>0</v>
      </c>
      <c r="AI327" s="256">
        <v>0</v>
      </c>
      <c r="AJ327" s="256">
        <v>0</v>
      </c>
      <c r="AK327" s="256">
        <v>0</v>
      </c>
      <c r="AL327" s="256">
        <v>0</v>
      </c>
      <c r="AM327" s="367"/>
      <c r="AN327" s="443">
        <v>1</v>
      </c>
      <c r="AO327" s="367"/>
      <c r="AP327" s="367"/>
      <c r="AQ327" s="367"/>
      <c r="AR327" s="367"/>
      <c r="AS327" s="367"/>
      <c r="AT327" s="367"/>
      <c r="AU327" s="367"/>
      <c r="AV327" s="367"/>
      <c r="AW327" s="367"/>
      <c r="AX327" s="367"/>
      <c r="AY327" s="367"/>
      <c r="AZ327" s="367"/>
      <c r="BA327" s="257">
        <f>SUM(AM327:AZ327)</f>
        <v>1</v>
      </c>
    </row>
    <row r="328" spans="1:53" ht="15" outlineLevel="1">
      <c r="B328" s="255" t="s">
        <v>248</v>
      </c>
      <c r="C328" s="252" t="s">
        <v>163</v>
      </c>
      <c r="D328" s="256">
        <v>14282.023370000001</v>
      </c>
      <c r="E328" s="256">
        <v>14282.023370000001</v>
      </c>
      <c r="F328" s="256">
        <v>14282.023370000001</v>
      </c>
      <c r="G328" s="256">
        <v>4804.8812770000004</v>
      </c>
      <c r="H328" s="256">
        <v>1233.60194</v>
      </c>
      <c r="I328" s="256">
        <v>1233.60194</v>
      </c>
      <c r="J328" s="256">
        <v>1233.60194</v>
      </c>
      <c r="K328" s="256">
        <v>1233.60194</v>
      </c>
      <c r="L328" s="256">
        <v>1233.60194</v>
      </c>
      <c r="M328" s="256">
        <v>1233.60194</v>
      </c>
      <c r="N328" s="256">
        <v>1233.60194</v>
      </c>
      <c r="O328" s="256">
        <v>1233.60194</v>
      </c>
      <c r="P328" s="256">
        <v>0</v>
      </c>
      <c r="Q328" s="256">
        <v>0</v>
      </c>
      <c r="R328" s="256">
        <v>0</v>
      </c>
      <c r="S328" s="256">
        <v>0</v>
      </c>
      <c r="T328" s="256">
        <v>0</v>
      </c>
      <c r="U328" s="256">
        <f>U327</f>
        <v>12</v>
      </c>
      <c r="V328" s="256">
        <v>3.2490042629999998</v>
      </c>
      <c r="W328" s="256">
        <v>3.2490042629999998</v>
      </c>
      <c r="X328" s="256">
        <v>3.2490042629999998</v>
      </c>
      <c r="Y328" s="256">
        <v>1.3192833209999999</v>
      </c>
      <c r="Z328" s="256">
        <v>0.350578785</v>
      </c>
      <c r="AA328" s="256">
        <v>0.350578785</v>
      </c>
      <c r="AB328" s="256">
        <v>0.350578785</v>
      </c>
      <c r="AC328" s="256">
        <v>0.350578785</v>
      </c>
      <c r="AD328" s="256">
        <v>0.350578785</v>
      </c>
      <c r="AE328" s="256">
        <v>0.350578785</v>
      </c>
      <c r="AF328" s="256">
        <v>0.350578785</v>
      </c>
      <c r="AG328" s="256">
        <v>0.350578785</v>
      </c>
      <c r="AH328" s="256">
        <v>0</v>
      </c>
      <c r="AI328" s="256">
        <v>0</v>
      </c>
      <c r="AJ328" s="256">
        <v>0</v>
      </c>
      <c r="AK328" s="256">
        <v>0</v>
      </c>
      <c r="AL328" s="256">
        <v>0</v>
      </c>
      <c r="AM328" s="363">
        <f>AM327</f>
        <v>0</v>
      </c>
      <c r="AN328" s="363">
        <f>AN327</f>
        <v>1</v>
      </c>
      <c r="AO328" s="363">
        <f t="shared" ref="AO328" si="120">AO327</f>
        <v>0</v>
      </c>
      <c r="AP328" s="363">
        <f t="shared" ref="AP328:AZ328" si="121">AP327</f>
        <v>0</v>
      </c>
      <c r="AQ328" s="363">
        <f t="shared" si="121"/>
        <v>0</v>
      </c>
      <c r="AR328" s="363">
        <f t="shared" si="121"/>
        <v>0</v>
      </c>
      <c r="AS328" s="363">
        <f t="shared" si="121"/>
        <v>0</v>
      </c>
      <c r="AT328" s="363">
        <f t="shared" si="121"/>
        <v>0</v>
      </c>
      <c r="AU328" s="363">
        <f t="shared" si="121"/>
        <v>0</v>
      </c>
      <c r="AV328" s="363">
        <f t="shared" si="121"/>
        <v>0</v>
      </c>
      <c r="AW328" s="363">
        <f t="shared" si="121"/>
        <v>0</v>
      </c>
      <c r="AX328" s="363">
        <f t="shared" si="121"/>
        <v>0</v>
      </c>
      <c r="AY328" s="363">
        <f t="shared" si="121"/>
        <v>0</v>
      </c>
      <c r="AZ328" s="363">
        <f t="shared" si="121"/>
        <v>0</v>
      </c>
      <c r="BA328" s="271"/>
    </row>
    <row r="329" spans="1:53" ht="15" outlineLevel="1">
      <c r="B329" s="274"/>
      <c r="C329" s="27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252"/>
      <c r="AF329" s="252"/>
      <c r="AG329" s="252"/>
      <c r="AH329" s="252"/>
      <c r="AI329" s="252"/>
      <c r="AJ329" s="252"/>
      <c r="AK329" s="252"/>
      <c r="AL329" s="252"/>
      <c r="AM329" s="368"/>
      <c r="AN329" s="369"/>
      <c r="AO329" s="368"/>
      <c r="AP329" s="368"/>
      <c r="AQ329" s="368"/>
      <c r="AR329" s="368"/>
      <c r="AS329" s="368"/>
      <c r="AT329" s="368"/>
      <c r="AU329" s="368"/>
      <c r="AV329" s="368"/>
      <c r="AW329" s="368"/>
      <c r="AX329" s="368"/>
      <c r="AY329" s="368"/>
      <c r="AZ329" s="368"/>
      <c r="BA329" s="273"/>
    </row>
    <row r="330" spans="1:53" ht="15" hidden="1" outlineLevel="1">
      <c r="A330" s="449">
        <v>12</v>
      </c>
      <c r="B330" s="274" t="s">
        <v>23</v>
      </c>
      <c r="C330" s="252" t="s">
        <v>25</v>
      </c>
      <c r="D330" s="256"/>
      <c r="E330" s="256"/>
      <c r="F330" s="256"/>
      <c r="G330" s="256"/>
      <c r="H330" s="256"/>
      <c r="I330" s="256"/>
      <c r="J330" s="256"/>
      <c r="K330" s="256"/>
      <c r="L330" s="256"/>
      <c r="M330" s="256"/>
      <c r="N330" s="256"/>
      <c r="O330" s="256"/>
      <c r="P330" s="256"/>
      <c r="Q330" s="256"/>
      <c r="R330" s="256"/>
      <c r="S330" s="256"/>
      <c r="T330" s="256"/>
      <c r="U330" s="256">
        <v>3</v>
      </c>
      <c r="V330" s="256"/>
      <c r="W330" s="256"/>
      <c r="X330" s="256"/>
      <c r="Y330" s="256"/>
      <c r="Z330" s="256"/>
      <c r="AA330" s="256"/>
      <c r="AB330" s="256"/>
      <c r="AC330" s="256"/>
      <c r="AD330" s="256"/>
      <c r="AE330" s="256"/>
      <c r="AF330" s="256"/>
      <c r="AG330" s="256"/>
      <c r="AH330" s="256"/>
      <c r="AI330" s="256"/>
      <c r="AJ330" s="256"/>
      <c r="AK330" s="256"/>
      <c r="AL330" s="256"/>
      <c r="AM330" s="367"/>
      <c r="AN330" s="367"/>
      <c r="AO330" s="367"/>
      <c r="AP330" s="367"/>
      <c r="AQ330" s="367"/>
      <c r="AR330" s="367"/>
      <c r="AS330" s="367"/>
      <c r="AT330" s="367"/>
      <c r="AU330" s="367"/>
      <c r="AV330" s="367"/>
      <c r="AW330" s="367"/>
      <c r="AX330" s="367"/>
      <c r="AY330" s="367"/>
      <c r="AZ330" s="367"/>
      <c r="BA330" s="257">
        <f>SUM(AM330:AZ330)</f>
        <v>0</v>
      </c>
    </row>
    <row r="331" spans="1:53" ht="15" hidden="1" outlineLevel="1">
      <c r="B331" s="255" t="s">
        <v>248</v>
      </c>
      <c r="C331" s="252" t="s">
        <v>163</v>
      </c>
      <c r="D331" s="256"/>
      <c r="E331" s="256"/>
      <c r="F331" s="256"/>
      <c r="G331" s="256"/>
      <c r="H331" s="256"/>
      <c r="I331" s="256"/>
      <c r="J331" s="256"/>
      <c r="K331" s="256"/>
      <c r="L331" s="256"/>
      <c r="M331" s="256"/>
      <c r="N331" s="256"/>
      <c r="O331" s="256"/>
      <c r="P331" s="256"/>
      <c r="Q331" s="256"/>
      <c r="R331" s="256"/>
      <c r="S331" s="256"/>
      <c r="T331" s="256"/>
      <c r="U331" s="256">
        <f>U330</f>
        <v>3</v>
      </c>
      <c r="V331" s="256"/>
      <c r="W331" s="256"/>
      <c r="X331" s="256"/>
      <c r="Y331" s="256"/>
      <c r="Z331" s="256"/>
      <c r="AA331" s="256"/>
      <c r="AB331" s="256"/>
      <c r="AC331" s="256"/>
      <c r="AD331" s="256"/>
      <c r="AE331" s="256"/>
      <c r="AF331" s="256"/>
      <c r="AG331" s="256"/>
      <c r="AH331" s="256"/>
      <c r="AI331" s="256"/>
      <c r="AJ331" s="256"/>
      <c r="AK331" s="256"/>
      <c r="AL331" s="256"/>
      <c r="AM331" s="363">
        <f>AM330</f>
        <v>0</v>
      </c>
      <c r="AN331" s="363">
        <f>AN330</f>
        <v>0</v>
      </c>
      <c r="AO331" s="363">
        <f t="shared" ref="AO331" si="122">AO330</f>
        <v>0</v>
      </c>
      <c r="AP331" s="363">
        <f t="shared" ref="AP331:AZ331" si="123">AP330</f>
        <v>0</v>
      </c>
      <c r="AQ331" s="363">
        <f t="shared" si="123"/>
        <v>0</v>
      </c>
      <c r="AR331" s="363">
        <f t="shared" si="123"/>
        <v>0</v>
      </c>
      <c r="AS331" s="363">
        <f t="shared" si="123"/>
        <v>0</v>
      </c>
      <c r="AT331" s="363">
        <f t="shared" si="123"/>
        <v>0</v>
      </c>
      <c r="AU331" s="363">
        <f t="shared" si="123"/>
        <v>0</v>
      </c>
      <c r="AV331" s="363">
        <f t="shared" si="123"/>
        <v>0</v>
      </c>
      <c r="AW331" s="363">
        <f t="shared" si="123"/>
        <v>0</v>
      </c>
      <c r="AX331" s="363">
        <f t="shared" si="123"/>
        <v>0</v>
      </c>
      <c r="AY331" s="363">
        <f t="shared" si="123"/>
        <v>0</v>
      </c>
      <c r="AZ331" s="363">
        <f t="shared" si="123"/>
        <v>0</v>
      </c>
      <c r="BA331" s="271"/>
    </row>
    <row r="332" spans="1:53" ht="15" hidden="1" outlineLevel="1">
      <c r="B332" s="274"/>
      <c r="C332" s="272"/>
      <c r="D332" s="276"/>
      <c r="E332" s="276"/>
      <c r="F332" s="276"/>
      <c r="G332" s="276"/>
      <c r="H332" s="276"/>
      <c r="I332" s="276"/>
      <c r="J332" s="276"/>
      <c r="K332" s="276"/>
      <c r="L332" s="276"/>
      <c r="M332" s="276"/>
      <c r="N332" s="276"/>
      <c r="O332" s="276"/>
      <c r="P332" s="276"/>
      <c r="Q332" s="276"/>
      <c r="R332" s="276"/>
      <c r="S332" s="276"/>
      <c r="T332" s="276"/>
      <c r="U332" s="252"/>
      <c r="V332" s="276"/>
      <c r="W332" s="276"/>
      <c r="X332" s="276"/>
      <c r="Y332" s="276"/>
      <c r="Z332" s="276"/>
      <c r="AA332" s="276"/>
      <c r="AB332" s="276"/>
      <c r="AC332" s="276"/>
      <c r="AD332" s="276"/>
      <c r="AE332" s="276"/>
      <c r="AF332" s="276"/>
      <c r="AG332" s="276"/>
      <c r="AH332" s="276"/>
      <c r="AI332" s="276"/>
      <c r="AJ332" s="276"/>
      <c r="AK332" s="276"/>
      <c r="AL332" s="276"/>
      <c r="AM332" s="368"/>
      <c r="AN332" s="369"/>
      <c r="AO332" s="368"/>
      <c r="AP332" s="368"/>
      <c r="AQ332" s="368"/>
      <c r="AR332" s="368"/>
      <c r="AS332" s="368"/>
      <c r="AT332" s="368"/>
      <c r="AU332" s="368"/>
      <c r="AV332" s="368"/>
      <c r="AW332" s="368"/>
      <c r="AX332" s="368"/>
      <c r="AY332" s="368"/>
      <c r="AZ332" s="368"/>
      <c r="BA332" s="273"/>
    </row>
    <row r="333" spans="1:53" ht="15" outlineLevel="1">
      <c r="A333" s="449">
        <v>13</v>
      </c>
      <c r="B333" s="274" t="s">
        <v>24</v>
      </c>
      <c r="C333" s="252" t="s">
        <v>25</v>
      </c>
      <c r="D333" s="256"/>
      <c r="E333" s="256"/>
      <c r="F333" s="256"/>
      <c r="G333" s="256"/>
      <c r="H333" s="256"/>
      <c r="I333" s="256"/>
      <c r="J333" s="256"/>
      <c r="K333" s="256"/>
      <c r="L333" s="256"/>
      <c r="M333" s="256"/>
      <c r="N333" s="256"/>
      <c r="O333" s="256"/>
      <c r="P333" s="256"/>
      <c r="Q333" s="256"/>
      <c r="R333" s="256"/>
      <c r="S333" s="256"/>
      <c r="T333" s="256"/>
      <c r="U333" s="256">
        <v>12</v>
      </c>
      <c r="V333" s="256"/>
      <c r="W333" s="256"/>
      <c r="X333" s="256"/>
      <c r="Y333" s="256"/>
      <c r="Z333" s="256"/>
      <c r="AA333" s="256"/>
      <c r="AB333" s="256"/>
      <c r="AC333" s="256"/>
      <c r="AD333" s="256"/>
      <c r="AE333" s="256"/>
      <c r="AF333" s="256"/>
      <c r="AG333" s="256"/>
      <c r="AH333" s="256"/>
      <c r="AI333" s="256"/>
      <c r="AJ333" s="256"/>
      <c r="AK333" s="256"/>
      <c r="AL333" s="256"/>
      <c r="AM333" s="367"/>
      <c r="AN333" s="367"/>
      <c r="AO333" s="367">
        <v>1</v>
      </c>
      <c r="AP333" s="367"/>
      <c r="AQ333" s="367"/>
      <c r="AR333" s="367"/>
      <c r="AS333" s="367"/>
      <c r="AT333" s="367"/>
      <c r="AU333" s="367"/>
      <c r="AV333" s="367"/>
      <c r="AW333" s="367"/>
      <c r="AX333" s="367"/>
      <c r="AY333" s="367"/>
      <c r="AZ333" s="367"/>
      <c r="BA333" s="257">
        <f>SUM(AM333:AZ333)</f>
        <v>1</v>
      </c>
    </row>
    <row r="334" spans="1:53" ht="15" outlineLevel="1">
      <c r="B334" s="255" t="s">
        <v>248</v>
      </c>
      <c r="C334" s="252" t="s">
        <v>163</v>
      </c>
      <c r="D334" s="256">
        <v>390891.44709999999</v>
      </c>
      <c r="E334" s="256">
        <v>390891.44709999999</v>
      </c>
      <c r="F334" s="256">
        <v>390891.44709999999</v>
      </c>
      <c r="G334" s="256">
        <v>390891.44709999999</v>
      </c>
      <c r="H334" s="256">
        <v>390891.44709999999</v>
      </c>
      <c r="I334" s="256">
        <v>390891.44709999999</v>
      </c>
      <c r="J334" s="256">
        <v>390891.44709999999</v>
      </c>
      <c r="K334" s="256">
        <v>390891.44709999999</v>
      </c>
      <c r="L334" s="256">
        <v>390891.44709999999</v>
      </c>
      <c r="M334" s="256">
        <v>390891.44709999999</v>
      </c>
      <c r="N334" s="256">
        <v>14932.595219999999</v>
      </c>
      <c r="O334" s="256">
        <v>14932.595219999999</v>
      </c>
      <c r="P334" s="256">
        <v>14932.595219999999</v>
      </c>
      <c r="Q334" s="256">
        <v>14932.595219999999</v>
      </c>
      <c r="R334" s="256">
        <v>14932.595219999999</v>
      </c>
      <c r="S334" s="256">
        <v>0</v>
      </c>
      <c r="T334" s="256">
        <v>0</v>
      </c>
      <c r="U334" s="256">
        <f>U333</f>
        <v>12</v>
      </c>
      <c r="V334" s="256">
        <v>69.312791660000002</v>
      </c>
      <c r="W334" s="256">
        <v>69.312791660000002</v>
      </c>
      <c r="X334" s="256">
        <v>69.312791660000002</v>
      </c>
      <c r="Y334" s="256">
        <v>69.312791660000002</v>
      </c>
      <c r="Z334" s="256">
        <v>69.312791660000002</v>
      </c>
      <c r="AA334" s="256">
        <v>69.312791660000002</v>
      </c>
      <c r="AB334" s="256">
        <v>69.312791660000002</v>
      </c>
      <c r="AC334" s="256">
        <v>69.312791660000002</v>
      </c>
      <c r="AD334" s="256">
        <v>69.312791660000002</v>
      </c>
      <c r="AE334" s="256">
        <v>69.312791660000002</v>
      </c>
      <c r="AF334" s="256">
        <v>8.9020412600000007</v>
      </c>
      <c r="AG334" s="256">
        <v>8.9020412600000007</v>
      </c>
      <c r="AH334" s="256">
        <v>8.9020412600000007</v>
      </c>
      <c r="AI334" s="256">
        <v>8.9020412600000007</v>
      </c>
      <c r="AJ334" s="256">
        <v>8.9020412600000007</v>
      </c>
      <c r="AK334" s="256">
        <v>0</v>
      </c>
      <c r="AL334" s="256">
        <v>0</v>
      </c>
      <c r="AM334" s="363">
        <f>AM333</f>
        <v>0</v>
      </c>
      <c r="AN334" s="363">
        <f>AN333</f>
        <v>0</v>
      </c>
      <c r="AO334" s="363">
        <f t="shared" ref="AO334" si="124">AO333</f>
        <v>1</v>
      </c>
      <c r="AP334" s="363">
        <f t="shared" ref="AP334:AZ334" si="125">AP333</f>
        <v>0</v>
      </c>
      <c r="AQ334" s="363">
        <f t="shared" si="125"/>
        <v>0</v>
      </c>
      <c r="AR334" s="363">
        <f t="shared" si="125"/>
        <v>0</v>
      </c>
      <c r="AS334" s="363">
        <f t="shared" si="125"/>
        <v>0</v>
      </c>
      <c r="AT334" s="363">
        <f t="shared" si="125"/>
        <v>0</v>
      </c>
      <c r="AU334" s="363">
        <f t="shared" si="125"/>
        <v>0</v>
      </c>
      <c r="AV334" s="363">
        <f t="shared" si="125"/>
        <v>0</v>
      </c>
      <c r="AW334" s="363">
        <f t="shared" si="125"/>
        <v>0</v>
      </c>
      <c r="AX334" s="363">
        <f t="shared" si="125"/>
        <v>0</v>
      </c>
      <c r="AY334" s="363">
        <f t="shared" si="125"/>
        <v>0</v>
      </c>
      <c r="AZ334" s="363">
        <f t="shared" si="125"/>
        <v>0</v>
      </c>
      <c r="BA334" s="271"/>
    </row>
    <row r="335" spans="1:53" ht="15" outlineLevel="1">
      <c r="B335" s="274"/>
      <c r="C335" s="272"/>
      <c r="D335" s="276"/>
      <c r="E335" s="276"/>
      <c r="F335" s="276"/>
      <c r="G335" s="276"/>
      <c r="H335" s="276"/>
      <c r="I335" s="276"/>
      <c r="J335" s="276"/>
      <c r="K335" s="276"/>
      <c r="L335" s="276"/>
      <c r="M335" s="276"/>
      <c r="N335" s="276"/>
      <c r="O335" s="276"/>
      <c r="P335" s="276"/>
      <c r="Q335" s="276"/>
      <c r="R335" s="276"/>
      <c r="S335" s="276"/>
      <c r="T335" s="276"/>
      <c r="U335" s="252"/>
      <c r="V335" s="276"/>
      <c r="W335" s="276"/>
      <c r="X335" s="276"/>
      <c r="Y335" s="276"/>
      <c r="Z335" s="276"/>
      <c r="AA335" s="276"/>
      <c r="AB335" s="276"/>
      <c r="AC335" s="276"/>
      <c r="AD335" s="276"/>
      <c r="AE335" s="276"/>
      <c r="AF335" s="276"/>
      <c r="AG335" s="276"/>
      <c r="AH335" s="276"/>
      <c r="AI335" s="276"/>
      <c r="AJ335" s="276"/>
      <c r="AK335" s="276"/>
      <c r="AL335" s="276"/>
      <c r="AM335" s="368"/>
      <c r="AN335" s="368"/>
      <c r="AO335" s="368"/>
      <c r="AP335" s="368"/>
      <c r="AQ335" s="368"/>
      <c r="AR335" s="368"/>
      <c r="AS335" s="368"/>
      <c r="AT335" s="368"/>
      <c r="AU335" s="368"/>
      <c r="AV335" s="368"/>
      <c r="AW335" s="368"/>
      <c r="AX335" s="368"/>
      <c r="AY335" s="368"/>
      <c r="AZ335" s="368"/>
      <c r="BA335" s="273"/>
    </row>
    <row r="336" spans="1:53" ht="15" outlineLevel="1">
      <c r="A336" s="449">
        <v>14</v>
      </c>
      <c r="B336" s="274" t="s">
        <v>20</v>
      </c>
      <c r="C336" s="252" t="s">
        <v>25</v>
      </c>
      <c r="D336" s="256">
        <v>1550424.56950318</v>
      </c>
      <c r="E336" s="256">
        <v>1550424.56950318</v>
      </c>
      <c r="F336" s="256">
        <v>1550424.56950318</v>
      </c>
      <c r="G336" s="256">
        <v>1550424.56950318</v>
      </c>
      <c r="H336" s="256">
        <v>0</v>
      </c>
      <c r="I336" s="256">
        <v>0</v>
      </c>
      <c r="J336" s="256">
        <v>0</v>
      </c>
      <c r="K336" s="256">
        <v>0</v>
      </c>
      <c r="L336" s="256">
        <v>0</v>
      </c>
      <c r="M336" s="256">
        <v>0</v>
      </c>
      <c r="N336" s="256">
        <v>0</v>
      </c>
      <c r="O336" s="256">
        <v>0</v>
      </c>
      <c r="P336" s="256">
        <v>0</v>
      </c>
      <c r="Q336" s="256">
        <v>0</v>
      </c>
      <c r="R336" s="256">
        <v>0</v>
      </c>
      <c r="S336" s="256">
        <v>0</v>
      </c>
      <c r="T336" s="256">
        <v>0</v>
      </c>
      <c r="U336" s="256">
        <v>12</v>
      </c>
      <c r="V336" s="256">
        <v>282.00565192900001</v>
      </c>
      <c r="W336" s="256">
        <v>282.00565192900001</v>
      </c>
      <c r="X336" s="256">
        <v>282.00565192900001</v>
      </c>
      <c r="Y336" s="256">
        <v>282.00565192900001</v>
      </c>
      <c r="Z336" s="256">
        <v>0</v>
      </c>
      <c r="AA336" s="256">
        <v>0</v>
      </c>
      <c r="AB336" s="256">
        <v>0</v>
      </c>
      <c r="AC336" s="256">
        <v>0</v>
      </c>
      <c r="AD336" s="256">
        <v>0</v>
      </c>
      <c r="AE336" s="256">
        <v>0</v>
      </c>
      <c r="AF336" s="256">
        <v>0</v>
      </c>
      <c r="AG336" s="256">
        <v>0</v>
      </c>
      <c r="AH336" s="256">
        <v>0</v>
      </c>
      <c r="AI336" s="256">
        <v>0</v>
      </c>
      <c r="AJ336" s="256">
        <v>0</v>
      </c>
      <c r="AK336" s="256">
        <v>0</v>
      </c>
      <c r="AL336" s="256">
        <v>0</v>
      </c>
      <c r="AM336" s="367"/>
      <c r="AN336" s="367">
        <v>0.2</v>
      </c>
      <c r="AO336" s="443">
        <v>0.8</v>
      </c>
      <c r="AP336" s="367"/>
      <c r="AQ336" s="367"/>
      <c r="AR336" s="367"/>
      <c r="AS336" s="367"/>
      <c r="AT336" s="367"/>
      <c r="AU336" s="367"/>
      <c r="AV336" s="367"/>
      <c r="AW336" s="367"/>
      <c r="AX336" s="367"/>
      <c r="AY336" s="367"/>
      <c r="AZ336" s="367"/>
      <c r="BA336" s="257">
        <f>SUM(AM336:AZ336)</f>
        <v>1</v>
      </c>
    </row>
    <row r="337" spans="1:53" ht="15" outlineLevel="1">
      <c r="B337" s="255" t="s">
        <v>248</v>
      </c>
      <c r="C337" s="252" t="s">
        <v>163</v>
      </c>
      <c r="D337" s="256">
        <v>340408.64323700004</v>
      </c>
      <c r="E337" s="256">
        <v>340408.64323700004</v>
      </c>
      <c r="F337" s="256">
        <v>340408.64323700004</v>
      </c>
      <c r="G337" s="256">
        <v>340408.64323700004</v>
      </c>
      <c r="H337" s="256">
        <v>0</v>
      </c>
      <c r="I337" s="256">
        <v>0</v>
      </c>
      <c r="J337" s="256">
        <v>0</v>
      </c>
      <c r="K337" s="256">
        <v>0</v>
      </c>
      <c r="L337" s="256">
        <v>0</v>
      </c>
      <c r="M337" s="256">
        <v>0</v>
      </c>
      <c r="N337" s="256">
        <v>0</v>
      </c>
      <c r="O337" s="256">
        <v>0</v>
      </c>
      <c r="P337" s="256">
        <v>0</v>
      </c>
      <c r="Q337" s="256">
        <v>0</v>
      </c>
      <c r="R337" s="256">
        <v>0</v>
      </c>
      <c r="S337" s="256">
        <v>0</v>
      </c>
      <c r="T337" s="256">
        <v>0</v>
      </c>
      <c r="U337" s="256">
        <f>U336</f>
        <v>12</v>
      </c>
      <c r="V337" s="256">
        <v>61.916692536000006</v>
      </c>
      <c r="W337" s="256">
        <v>61.916692536000006</v>
      </c>
      <c r="X337" s="256">
        <v>61.916692536000006</v>
      </c>
      <c r="Y337" s="256">
        <v>61.916692536000006</v>
      </c>
      <c r="Z337" s="256">
        <v>0</v>
      </c>
      <c r="AA337" s="256">
        <v>0</v>
      </c>
      <c r="AB337" s="256">
        <v>0</v>
      </c>
      <c r="AC337" s="256">
        <v>0</v>
      </c>
      <c r="AD337" s="256">
        <v>0</v>
      </c>
      <c r="AE337" s="256">
        <v>0</v>
      </c>
      <c r="AF337" s="256">
        <v>0</v>
      </c>
      <c r="AG337" s="256">
        <v>0</v>
      </c>
      <c r="AH337" s="256">
        <v>0</v>
      </c>
      <c r="AI337" s="256">
        <v>0</v>
      </c>
      <c r="AJ337" s="256">
        <v>0</v>
      </c>
      <c r="AK337" s="256">
        <v>0</v>
      </c>
      <c r="AL337" s="256">
        <v>0</v>
      </c>
      <c r="AM337" s="363">
        <f>AM336</f>
        <v>0</v>
      </c>
      <c r="AN337" s="363">
        <f>AN336</f>
        <v>0.2</v>
      </c>
      <c r="AO337" s="363">
        <f t="shared" ref="AO337" si="126">AO336</f>
        <v>0.8</v>
      </c>
      <c r="AP337" s="363">
        <f t="shared" ref="AP337:AZ337" si="127">AP336</f>
        <v>0</v>
      </c>
      <c r="AQ337" s="363">
        <f t="shared" si="127"/>
        <v>0</v>
      </c>
      <c r="AR337" s="363">
        <f t="shared" si="127"/>
        <v>0</v>
      </c>
      <c r="AS337" s="363">
        <f t="shared" si="127"/>
        <v>0</v>
      </c>
      <c r="AT337" s="363">
        <f t="shared" si="127"/>
        <v>0</v>
      </c>
      <c r="AU337" s="363">
        <f t="shared" si="127"/>
        <v>0</v>
      </c>
      <c r="AV337" s="363">
        <f t="shared" si="127"/>
        <v>0</v>
      </c>
      <c r="AW337" s="363">
        <f t="shared" si="127"/>
        <v>0</v>
      </c>
      <c r="AX337" s="363">
        <f t="shared" si="127"/>
        <v>0</v>
      </c>
      <c r="AY337" s="363">
        <f t="shared" si="127"/>
        <v>0</v>
      </c>
      <c r="AZ337" s="363">
        <f t="shared" si="127"/>
        <v>0</v>
      </c>
      <c r="BA337" s="271"/>
    </row>
    <row r="338" spans="1:53" ht="15" outlineLevel="1">
      <c r="B338" s="274"/>
      <c r="C338" s="272"/>
      <c r="D338" s="276"/>
      <c r="E338" s="276"/>
      <c r="F338" s="276"/>
      <c r="G338" s="276"/>
      <c r="H338" s="276"/>
      <c r="I338" s="276"/>
      <c r="J338" s="276"/>
      <c r="K338" s="276"/>
      <c r="L338" s="276"/>
      <c r="M338" s="276"/>
      <c r="N338" s="276"/>
      <c r="O338" s="276"/>
      <c r="P338" s="276"/>
      <c r="Q338" s="276"/>
      <c r="R338" s="276"/>
      <c r="S338" s="276"/>
      <c r="T338" s="276"/>
      <c r="U338" s="252"/>
      <c r="V338" s="276"/>
      <c r="W338" s="276"/>
      <c r="X338" s="276"/>
      <c r="Y338" s="276"/>
      <c r="Z338" s="276"/>
      <c r="AA338" s="276"/>
      <c r="AB338" s="276"/>
      <c r="AC338" s="276"/>
      <c r="AD338" s="276"/>
      <c r="AE338" s="276"/>
      <c r="AF338" s="276"/>
      <c r="AG338" s="276"/>
      <c r="AH338" s="276"/>
      <c r="AI338" s="276"/>
      <c r="AJ338" s="276"/>
      <c r="AK338" s="276"/>
      <c r="AL338" s="276"/>
      <c r="AM338" s="368"/>
      <c r="AN338" s="369"/>
      <c r="AO338" s="368"/>
      <c r="AP338" s="368"/>
      <c r="AQ338" s="368"/>
      <c r="AR338" s="368"/>
      <c r="AS338" s="368"/>
      <c r="AT338" s="368"/>
      <c r="AU338" s="368"/>
      <c r="AV338" s="368"/>
      <c r="AW338" s="368"/>
      <c r="AX338" s="368"/>
      <c r="AY338" s="368"/>
      <c r="AZ338" s="368"/>
      <c r="BA338" s="273"/>
    </row>
    <row r="339" spans="1:53" s="244" customFormat="1" ht="15" outlineLevel="1">
      <c r="A339" s="449">
        <v>15</v>
      </c>
      <c r="B339" s="274" t="s">
        <v>482</v>
      </c>
      <c r="C339" s="252" t="s">
        <v>25</v>
      </c>
      <c r="D339" s="256">
        <v>0</v>
      </c>
      <c r="E339" s="256">
        <v>0</v>
      </c>
      <c r="F339" s="256">
        <v>0</v>
      </c>
      <c r="G339" s="256">
        <v>0</v>
      </c>
      <c r="H339" s="256">
        <v>0</v>
      </c>
      <c r="I339" s="256">
        <v>0</v>
      </c>
      <c r="J339" s="256">
        <v>0</v>
      </c>
      <c r="K339" s="256">
        <v>0</v>
      </c>
      <c r="L339" s="256">
        <v>0</v>
      </c>
      <c r="M339" s="256">
        <v>0</v>
      </c>
      <c r="N339" s="256">
        <v>0</v>
      </c>
      <c r="O339" s="256">
        <v>0</v>
      </c>
      <c r="P339" s="256">
        <v>0</v>
      </c>
      <c r="Q339" s="256">
        <v>0</v>
      </c>
      <c r="R339" s="256">
        <v>0</v>
      </c>
      <c r="S339" s="256">
        <v>0</v>
      </c>
      <c r="T339" s="256">
        <v>0</v>
      </c>
      <c r="U339" s="252"/>
      <c r="V339" s="256">
        <v>189.44</v>
      </c>
      <c r="W339" s="256">
        <v>0</v>
      </c>
      <c r="X339" s="256">
        <v>0</v>
      </c>
      <c r="Y339" s="256">
        <v>0</v>
      </c>
      <c r="Z339" s="256">
        <v>0</v>
      </c>
      <c r="AA339" s="256">
        <v>0</v>
      </c>
      <c r="AB339" s="256">
        <v>0</v>
      </c>
      <c r="AC339" s="256">
        <v>0</v>
      </c>
      <c r="AD339" s="256">
        <v>0</v>
      </c>
      <c r="AE339" s="256">
        <v>0</v>
      </c>
      <c r="AF339" s="256">
        <v>0</v>
      </c>
      <c r="AG339" s="256">
        <v>0</v>
      </c>
      <c r="AH339" s="256">
        <v>0</v>
      </c>
      <c r="AI339" s="256">
        <v>0</v>
      </c>
      <c r="AJ339" s="256">
        <v>0</v>
      </c>
      <c r="AK339" s="256">
        <v>0</v>
      </c>
      <c r="AL339" s="256">
        <v>0</v>
      </c>
      <c r="AM339" s="367"/>
      <c r="AN339" s="367">
        <v>1</v>
      </c>
      <c r="AO339" s="367"/>
      <c r="AP339" s="367"/>
      <c r="AQ339" s="367"/>
      <c r="AR339" s="367"/>
      <c r="AS339" s="367"/>
      <c r="AT339" s="367"/>
      <c r="AU339" s="367"/>
      <c r="AV339" s="367"/>
      <c r="AW339" s="367"/>
      <c r="AX339" s="367"/>
      <c r="AY339" s="367"/>
      <c r="AZ339" s="367"/>
      <c r="BA339" s="257">
        <f>SUM(AM339:AZ339)</f>
        <v>1</v>
      </c>
    </row>
    <row r="340" spans="1:53" s="244" customFormat="1" ht="15" outlineLevel="1">
      <c r="A340" s="449"/>
      <c r="B340" s="275" t="s">
        <v>248</v>
      </c>
      <c r="C340" s="252" t="s">
        <v>163</v>
      </c>
      <c r="D340" s="256">
        <v>0</v>
      </c>
      <c r="E340" s="256">
        <v>0</v>
      </c>
      <c r="F340" s="256">
        <v>0</v>
      </c>
      <c r="G340" s="256">
        <v>0</v>
      </c>
      <c r="H340" s="256">
        <v>0</v>
      </c>
      <c r="I340" s="256">
        <v>0</v>
      </c>
      <c r="J340" s="256">
        <v>0</v>
      </c>
      <c r="K340" s="256">
        <v>0</v>
      </c>
      <c r="L340" s="256">
        <v>0</v>
      </c>
      <c r="M340" s="256">
        <v>0</v>
      </c>
      <c r="N340" s="256">
        <v>0</v>
      </c>
      <c r="O340" s="256">
        <v>0</v>
      </c>
      <c r="P340" s="256">
        <v>0</v>
      </c>
      <c r="Q340" s="256">
        <v>0</v>
      </c>
      <c r="R340" s="256">
        <v>0</v>
      </c>
      <c r="S340" s="256">
        <v>0</v>
      </c>
      <c r="T340" s="256">
        <v>0</v>
      </c>
      <c r="U340" s="252"/>
      <c r="V340" s="256">
        <v>0</v>
      </c>
      <c r="W340" s="256">
        <v>162.9222</v>
      </c>
      <c r="X340" s="256">
        <v>0</v>
      </c>
      <c r="Y340" s="256">
        <v>0</v>
      </c>
      <c r="Z340" s="256">
        <v>0</v>
      </c>
      <c r="AA340" s="256">
        <v>0</v>
      </c>
      <c r="AB340" s="256">
        <v>0</v>
      </c>
      <c r="AC340" s="256">
        <v>0</v>
      </c>
      <c r="AD340" s="256">
        <v>0</v>
      </c>
      <c r="AE340" s="256">
        <v>0</v>
      </c>
      <c r="AF340" s="256">
        <v>0</v>
      </c>
      <c r="AG340" s="256">
        <v>0</v>
      </c>
      <c r="AH340" s="256">
        <v>0</v>
      </c>
      <c r="AI340" s="256">
        <v>0</v>
      </c>
      <c r="AJ340" s="256">
        <v>0</v>
      </c>
      <c r="AK340" s="256">
        <v>0</v>
      </c>
      <c r="AL340" s="256">
        <v>0</v>
      </c>
      <c r="AM340" s="363">
        <f>AM339</f>
        <v>0</v>
      </c>
      <c r="AN340" s="363">
        <f>AN339</f>
        <v>1</v>
      </c>
      <c r="AO340" s="363">
        <f t="shared" ref="AO340" si="128">AO339</f>
        <v>0</v>
      </c>
      <c r="AP340" s="363">
        <f t="shared" ref="AP340:AZ340" si="129">AP339</f>
        <v>0</v>
      </c>
      <c r="AQ340" s="363">
        <f t="shared" si="129"/>
        <v>0</v>
      </c>
      <c r="AR340" s="363">
        <f t="shared" si="129"/>
        <v>0</v>
      </c>
      <c r="AS340" s="363">
        <f t="shared" si="129"/>
        <v>0</v>
      </c>
      <c r="AT340" s="363">
        <f t="shared" si="129"/>
        <v>0</v>
      </c>
      <c r="AU340" s="363">
        <f t="shared" si="129"/>
        <v>0</v>
      </c>
      <c r="AV340" s="363">
        <f t="shared" si="129"/>
        <v>0</v>
      </c>
      <c r="AW340" s="363">
        <f t="shared" si="129"/>
        <v>0</v>
      </c>
      <c r="AX340" s="363">
        <f t="shared" si="129"/>
        <v>0</v>
      </c>
      <c r="AY340" s="363">
        <f t="shared" si="129"/>
        <v>0</v>
      </c>
      <c r="AZ340" s="363">
        <f t="shared" si="129"/>
        <v>0</v>
      </c>
      <c r="BA340" s="271"/>
    </row>
    <row r="341" spans="1:53" s="244" customFormat="1" ht="15" outlineLevel="1">
      <c r="A341" s="449"/>
      <c r="B341" s="274"/>
      <c r="C341" s="272"/>
      <c r="D341" s="276"/>
      <c r="E341" s="276"/>
      <c r="F341" s="276"/>
      <c r="G341" s="276"/>
      <c r="H341" s="276"/>
      <c r="I341" s="276"/>
      <c r="J341" s="276"/>
      <c r="K341" s="276"/>
      <c r="L341" s="276"/>
      <c r="M341" s="276"/>
      <c r="N341" s="276"/>
      <c r="O341" s="276"/>
      <c r="P341" s="276"/>
      <c r="Q341" s="276"/>
      <c r="R341" s="276"/>
      <c r="S341" s="276"/>
      <c r="T341" s="276"/>
      <c r="U341" s="252"/>
      <c r="V341" s="276"/>
      <c r="W341" s="276"/>
      <c r="X341" s="276"/>
      <c r="Y341" s="276"/>
      <c r="Z341" s="276"/>
      <c r="AA341" s="276"/>
      <c r="AB341" s="276"/>
      <c r="AC341" s="276"/>
      <c r="AD341" s="276"/>
      <c r="AE341" s="276"/>
      <c r="AF341" s="276"/>
      <c r="AG341" s="276"/>
      <c r="AH341" s="276"/>
      <c r="AI341" s="276"/>
      <c r="AJ341" s="276"/>
      <c r="AK341" s="276"/>
      <c r="AL341" s="276"/>
      <c r="AM341" s="370"/>
      <c r="AN341" s="368"/>
      <c r="AO341" s="368"/>
      <c r="AP341" s="368"/>
      <c r="AQ341" s="368"/>
      <c r="AR341" s="368"/>
      <c r="AS341" s="368"/>
      <c r="AT341" s="368"/>
      <c r="AU341" s="368"/>
      <c r="AV341" s="368"/>
      <c r="AW341" s="368"/>
      <c r="AX341" s="368"/>
      <c r="AY341" s="368"/>
      <c r="AZ341" s="368"/>
      <c r="BA341" s="273"/>
    </row>
    <row r="342" spans="1:53" s="244" customFormat="1" ht="30" outlineLevel="1">
      <c r="A342" s="449">
        <v>16</v>
      </c>
      <c r="B342" s="274" t="s">
        <v>483</v>
      </c>
      <c r="C342" s="252" t="s">
        <v>25</v>
      </c>
      <c r="D342" s="256"/>
      <c r="E342" s="256"/>
      <c r="F342" s="256"/>
      <c r="G342" s="256"/>
      <c r="H342" s="256"/>
      <c r="I342" s="256"/>
      <c r="J342" s="256"/>
      <c r="K342" s="256"/>
      <c r="L342" s="256"/>
      <c r="M342" s="256"/>
      <c r="N342" s="256"/>
      <c r="O342" s="256"/>
      <c r="P342" s="256"/>
      <c r="Q342" s="256"/>
      <c r="R342" s="256"/>
      <c r="S342" s="256"/>
      <c r="T342" s="256"/>
      <c r="U342" s="252"/>
      <c r="V342" s="256"/>
      <c r="W342" s="256"/>
      <c r="X342" s="256"/>
      <c r="Y342" s="256"/>
      <c r="Z342" s="256"/>
      <c r="AA342" s="256"/>
      <c r="AB342" s="256"/>
      <c r="AC342" s="256"/>
      <c r="AD342" s="256"/>
      <c r="AE342" s="256"/>
      <c r="AF342" s="256"/>
      <c r="AG342" s="256"/>
      <c r="AH342" s="256"/>
      <c r="AI342" s="256"/>
      <c r="AJ342" s="256"/>
      <c r="AK342" s="256"/>
      <c r="AL342" s="256"/>
      <c r="AM342" s="367"/>
      <c r="AN342" s="367"/>
      <c r="AO342" s="367"/>
      <c r="AP342" s="367"/>
      <c r="AQ342" s="367"/>
      <c r="AR342" s="367"/>
      <c r="AS342" s="367"/>
      <c r="AT342" s="367"/>
      <c r="AU342" s="367"/>
      <c r="AV342" s="367"/>
      <c r="AW342" s="367"/>
      <c r="AX342" s="367"/>
      <c r="AY342" s="367"/>
      <c r="AZ342" s="367"/>
      <c r="BA342" s="257">
        <f>SUM(AM342:AZ342)</f>
        <v>0</v>
      </c>
    </row>
    <row r="343" spans="1:53" s="244" customFormat="1" ht="15" outlineLevel="1">
      <c r="A343" s="449"/>
      <c r="B343" s="275" t="s">
        <v>248</v>
      </c>
      <c r="C343" s="252" t="s">
        <v>163</v>
      </c>
      <c r="D343" s="256"/>
      <c r="E343" s="256"/>
      <c r="F343" s="256"/>
      <c r="G343" s="256"/>
      <c r="H343" s="256"/>
      <c r="I343" s="256"/>
      <c r="J343" s="256"/>
      <c r="K343" s="256"/>
      <c r="L343" s="256"/>
      <c r="M343" s="256"/>
      <c r="N343" s="256"/>
      <c r="O343" s="256"/>
      <c r="P343" s="256"/>
      <c r="Q343" s="256"/>
      <c r="R343" s="256"/>
      <c r="S343" s="256"/>
      <c r="T343" s="256"/>
      <c r="U343" s="252"/>
      <c r="V343" s="256"/>
      <c r="W343" s="256"/>
      <c r="X343" s="256"/>
      <c r="Y343" s="256"/>
      <c r="Z343" s="256"/>
      <c r="AA343" s="256"/>
      <c r="AB343" s="256"/>
      <c r="AC343" s="256"/>
      <c r="AD343" s="256"/>
      <c r="AE343" s="256"/>
      <c r="AF343" s="256"/>
      <c r="AG343" s="256"/>
      <c r="AH343" s="256"/>
      <c r="AI343" s="256"/>
      <c r="AJ343" s="256"/>
      <c r="AK343" s="256"/>
      <c r="AL343" s="256"/>
      <c r="AM343" s="363">
        <f>AM342</f>
        <v>0</v>
      </c>
      <c r="AN343" s="363">
        <f>AN342</f>
        <v>0</v>
      </c>
      <c r="AO343" s="363">
        <f t="shared" ref="AO343" si="130">AO342</f>
        <v>0</v>
      </c>
      <c r="AP343" s="363">
        <f t="shared" ref="AP343:AZ343" si="131">AP342</f>
        <v>0</v>
      </c>
      <c r="AQ343" s="363">
        <f t="shared" si="131"/>
        <v>0</v>
      </c>
      <c r="AR343" s="363">
        <f t="shared" si="131"/>
        <v>0</v>
      </c>
      <c r="AS343" s="363">
        <f t="shared" si="131"/>
        <v>0</v>
      </c>
      <c r="AT343" s="363">
        <f t="shared" si="131"/>
        <v>0</v>
      </c>
      <c r="AU343" s="363">
        <f t="shared" si="131"/>
        <v>0</v>
      </c>
      <c r="AV343" s="363">
        <f t="shared" si="131"/>
        <v>0</v>
      </c>
      <c r="AW343" s="363">
        <f t="shared" si="131"/>
        <v>0</v>
      </c>
      <c r="AX343" s="363">
        <f t="shared" si="131"/>
        <v>0</v>
      </c>
      <c r="AY343" s="363">
        <f t="shared" si="131"/>
        <v>0</v>
      </c>
      <c r="AZ343" s="363">
        <f t="shared" si="131"/>
        <v>0</v>
      </c>
      <c r="BA343" s="271"/>
    </row>
    <row r="344" spans="1:53" s="244" customFormat="1" ht="15" outlineLevel="1">
      <c r="A344" s="449"/>
      <c r="B344" s="274"/>
      <c r="C344" s="272"/>
      <c r="D344" s="276"/>
      <c r="E344" s="276"/>
      <c r="F344" s="276"/>
      <c r="G344" s="276"/>
      <c r="H344" s="276"/>
      <c r="I344" s="276"/>
      <c r="J344" s="276"/>
      <c r="K344" s="276"/>
      <c r="L344" s="276"/>
      <c r="M344" s="276"/>
      <c r="N344" s="276"/>
      <c r="O344" s="276"/>
      <c r="P344" s="276"/>
      <c r="Q344" s="276"/>
      <c r="R344" s="276"/>
      <c r="S344" s="276"/>
      <c r="T344" s="276"/>
      <c r="U344" s="252"/>
      <c r="V344" s="276"/>
      <c r="W344" s="276"/>
      <c r="X344" s="276"/>
      <c r="Y344" s="276"/>
      <c r="Z344" s="276"/>
      <c r="AA344" s="276"/>
      <c r="AB344" s="276"/>
      <c r="AC344" s="276"/>
      <c r="AD344" s="276"/>
      <c r="AE344" s="276"/>
      <c r="AF344" s="276"/>
      <c r="AG344" s="276"/>
      <c r="AH344" s="276"/>
      <c r="AI344" s="276"/>
      <c r="AJ344" s="276"/>
      <c r="AK344" s="276"/>
      <c r="AL344" s="276"/>
      <c r="AM344" s="370"/>
      <c r="AN344" s="368"/>
      <c r="AO344" s="368"/>
      <c r="AP344" s="368"/>
      <c r="AQ344" s="368"/>
      <c r="AR344" s="368"/>
      <c r="AS344" s="368"/>
      <c r="AT344" s="368"/>
      <c r="AU344" s="368"/>
      <c r="AV344" s="368"/>
      <c r="AW344" s="368"/>
      <c r="AX344" s="368"/>
      <c r="AY344" s="368"/>
      <c r="AZ344" s="368"/>
      <c r="BA344" s="273"/>
    </row>
    <row r="345" spans="1:53" ht="15" outlineLevel="1">
      <c r="A345" s="449">
        <v>17</v>
      </c>
      <c r="B345" s="274" t="s">
        <v>9</v>
      </c>
      <c r="C345" s="252" t="s">
        <v>25</v>
      </c>
      <c r="D345" s="256">
        <v>-3063.1557999999995</v>
      </c>
      <c r="E345" s="256">
        <v>0</v>
      </c>
      <c r="F345" s="256">
        <v>0</v>
      </c>
      <c r="G345" s="256">
        <v>0</v>
      </c>
      <c r="H345" s="256">
        <v>0</v>
      </c>
      <c r="I345" s="256">
        <v>0</v>
      </c>
      <c r="J345" s="256">
        <v>0</v>
      </c>
      <c r="K345" s="256">
        <v>0</v>
      </c>
      <c r="L345" s="256">
        <v>0</v>
      </c>
      <c r="M345" s="256">
        <v>0</v>
      </c>
      <c r="N345" s="256">
        <v>0</v>
      </c>
      <c r="O345" s="256">
        <v>0</v>
      </c>
      <c r="P345" s="256">
        <v>0</v>
      </c>
      <c r="Q345" s="256">
        <v>0</v>
      </c>
      <c r="R345" s="256">
        <v>0</v>
      </c>
      <c r="S345" s="256">
        <v>0</v>
      </c>
      <c r="T345" s="256">
        <v>0</v>
      </c>
      <c r="U345" s="252"/>
      <c r="V345" s="256">
        <v>110.11961000000001</v>
      </c>
      <c r="W345" s="256">
        <v>0</v>
      </c>
      <c r="X345" s="256">
        <v>0</v>
      </c>
      <c r="Y345" s="256">
        <v>0</v>
      </c>
      <c r="Z345" s="256">
        <v>0</v>
      </c>
      <c r="AA345" s="256">
        <v>0</v>
      </c>
      <c r="AB345" s="256">
        <v>0</v>
      </c>
      <c r="AC345" s="256">
        <v>0</v>
      </c>
      <c r="AD345" s="256">
        <v>0</v>
      </c>
      <c r="AE345" s="256">
        <v>0</v>
      </c>
      <c r="AF345" s="256">
        <v>0</v>
      </c>
      <c r="AG345" s="256">
        <v>0</v>
      </c>
      <c r="AH345" s="256">
        <v>0</v>
      </c>
      <c r="AI345" s="256">
        <v>0</v>
      </c>
      <c r="AJ345" s="256">
        <v>0</v>
      </c>
      <c r="AK345" s="256">
        <v>0</v>
      </c>
      <c r="AL345" s="256">
        <v>0</v>
      </c>
      <c r="AM345" s="367"/>
      <c r="AN345" s="367">
        <v>1</v>
      </c>
      <c r="AO345" s="367"/>
      <c r="AP345" s="367"/>
      <c r="AQ345" s="367"/>
      <c r="AR345" s="367"/>
      <c r="AS345" s="367"/>
      <c r="AT345" s="367"/>
      <c r="AU345" s="367"/>
      <c r="AV345" s="367"/>
      <c r="AW345" s="367"/>
      <c r="AX345" s="367"/>
      <c r="AY345" s="367"/>
      <c r="AZ345" s="367"/>
      <c r="BA345" s="257">
        <f>SUM(AM345:AZ345)</f>
        <v>1</v>
      </c>
    </row>
    <row r="346" spans="1:53" ht="15" outlineLevel="1">
      <c r="B346" s="255" t="s">
        <v>248</v>
      </c>
      <c r="C346" s="252" t="s">
        <v>163</v>
      </c>
      <c r="D346" s="256"/>
      <c r="E346" s="256"/>
      <c r="F346" s="256"/>
      <c r="G346" s="256"/>
      <c r="H346" s="256"/>
      <c r="I346" s="256"/>
      <c r="J346" s="256"/>
      <c r="K346" s="256"/>
      <c r="L346" s="256"/>
      <c r="M346" s="256"/>
      <c r="N346" s="256"/>
      <c r="O346" s="256"/>
      <c r="P346" s="256"/>
      <c r="Q346" s="256"/>
      <c r="R346" s="256"/>
      <c r="S346" s="256"/>
      <c r="T346" s="256"/>
      <c r="U346" s="252"/>
      <c r="V346" s="256"/>
      <c r="W346" s="256"/>
      <c r="X346" s="256"/>
      <c r="Y346" s="256"/>
      <c r="Z346" s="256"/>
      <c r="AA346" s="256"/>
      <c r="AB346" s="256"/>
      <c r="AC346" s="256"/>
      <c r="AD346" s="256"/>
      <c r="AE346" s="256"/>
      <c r="AF346" s="256"/>
      <c r="AG346" s="256"/>
      <c r="AH346" s="256"/>
      <c r="AI346" s="256"/>
      <c r="AJ346" s="256"/>
      <c r="AK346" s="256"/>
      <c r="AL346" s="256"/>
      <c r="AM346" s="363">
        <f>AM345</f>
        <v>0</v>
      </c>
      <c r="AN346" s="363">
        <f>AN345</f>
        <v>1</v>
      </c>
      <c r="AO346" s="363">
        <f t="shared" ref="AO346" si="132">AO345</f>
        <v>0</v>
      </c>
      <c r="AP346" s="363">
        <f t="shared" ref="AP346:AZ346" si="133">AP345</f>
        <v>0</v>
      </c>
      <c r="AQ346" s="363">
        <f t="shared" si="133"/>
        <v>0</v>
      </c>
      <c r="AR346" s="363">
        <f t="shared" si="133"/>
        <v>0</v>
      </c>
      <c r="AS346" s="363">
        <f t="shared" si="133"/>
        <v>0</v>
      </c>
      <c r="AT346" s="363">
        <f t="shared" si="133"/>
        <v>0</v>
      </c>
      <c r="AU346" s="363">
        <f t="shared" si="133"/>
        <v>0</v>
      </c>
      <c r="AV346" s="363">
        <f t="shared" si="133"/>
        <v>0</v>
      </c>
      <c r="AW346" s="363">
        <f t="shared" si="133"/>
        <v>0</v>
      </c>
      <c r="AX346" s="363">
        <f t="shared" si="133"/>
        <v>0</v>
      </c>
      <c r="AY346" s="363">
        <f t="shared" si="133"/>
        <v>0</v>
      </c>
      <c r="AZ346" s="363">
        <f t="shared" si="133"/>
        <v>0</v>
      </c>
      <c r="BA346" s="271"/>
    </row>
    <row r="347" spans="1:53" ht="15" outlineLevel="1">
      <c r="B347" s="275"/>
      <c r="C347" s="266"/>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252"/>
      <c r="AF347" s="252"/>
      <c r="AG347" s="252"/>
      <c r="AH347" s="252"/>
      <c r="AI347" s="252"/>
      <c r="AJ347" s="252"/>
      <c r="AK347" s="252"/>
      <c r="AL347" s="252"/>
      <c r="AM347" s="371"/>
      <c r="AN347" s="372"/>
      <c r="AO347" s="372"/>
      <c r="AP347" s="372"/>
      <c r="AQ347" s="372"/>
      <c r="AR347" s="372"/>
      <c r="AS347" s="372"/>
      <c r="AT347" s="372"/>
      <c r="AU347" s="372"/>
      <c r="AV347" s="372"/>
      <c r="AW347" s="372"/>
      <c r="AX347" s="372"/>
      <c r="AY347" s="372"/>
      <c r="AZ347" s="372"/>
      <c r="BA347" s="277"/>
    </row>
    <row r="348" spans="1:53" ht="15.75" outlineLevel="1">
      <c r="A348" s="450"/>
      <c r="B348" s="249" t="s">
        <v>10</v>
      </c>
      <c r="C348" s="250"/>
      <c r="D348" s="250"/>
      <c r="E348" s="250"/>
      <c r="F348" s="250"/>
      <c r="G348" s="250"/>
      <c r="H348" s="250"/>
      <c r="I348" s="250"/>
      <c r="J348" s="250"/>
      <c r="K348" s="250"/>
      <c r="L348" s="250"/>
      <c r="M348" s="250"/>
      <c r="N348" s="250"/>
      <c r="O348" s="250"/>
      <c r="P348" s="250"/>
      <c r="Q348" s="250"/>
      <c r="R348" s="250"/>
      <c r="S348" s="250"/>
      <c r="T348" s="250"/>
      <c r="U348" s="251"/>
      <c r="V348" s="250"/>
      <c r="W348" s="250"/>
      <c r="X348" s="250"/>
      <c r="Y348" s="250"/>
      <c r="Z348" s="250"/>
      <c r="AA348" s="250"/>
      <c r="AB348" s="250"/>
      <c r="AC348" s="250"/>
      <c r="AD348" s="250"/>
      <c r="AE348" s="250"/>
      <c r="AF348" s="250"/>
      <c r="AG348" s="250"/>
      <c r="AH348" s="250"/>
      <c r="AI348" s="250"/>
      <c r="AJ348" s="250"/>
      <c r="AK348" s="250"/>
      <c r="AL348" s="250"/>
      <c r="AM348" s="366"/>
      <c r="AN348" s="366"/>
      <c r="AO348" s="366"/>
      <c r="AP348" s="366"/>
      <c r="AQ348" s="366"/>
      <c r="AR348" s="366"/>
      <c r="AS348" s="366"/>
      <c r="AT348" s="366"/>
      <c r="AU348" s="366"/>
      <c r="AV348" s="366"/>
      <c r="AW348" s="366"/>
      <c r="AX348" s="366"/>
      <c r="AY348" s="366"/>
      <c r="AZ348" s="366"/>
      <c r="BA348" s="253"/>
    </row>
    <row r="349" spans="1:53" ht="15" outlineLevel="1">
      <c r="A349" s="449">
        <v>18</v>
      </c>
      <c r="B349" s="275" t="s">
        <v>11</v>
      </c>
      <c r="C349" s="252" t="s">
        <v>25</v>
      </c>
      <c r="D349" s="256">
        <v>261789.85239852397</v>
      </c>
      <c r="E349" s="256">
        <v>261789.85239852397</v>
      </c>
      <c r="F349" s="256">
        <v>261789.85239852397</v>
      </c>
      <c r="G349" s="256">
        <v>261789.85239852397</v>
      </c>
      <c r="H349" s="256">
        <v>261789.85239852397</v>
      </c>
      <c r="I349" s="256">
        <v>261789.85239852397</v>
      </c>
      <c r="J349" s="256">
        <v>261789.85239852397</v>
      </c>
      <c r="K349" s="256">
        <v>261789.85239852397</v>
      </c>
      <c r="L349" s="256">
        <v>261789.85239852397</v>
      </c>
      <c r="M349" s="256">
        <v>261789.85239852397</v>
      </c>
      <c r="N349" s="256">
        <v>0</v>
      </c>
      <c r="O349" s="256">
        <v>0</v>
      </c>
      <c r="P349" s="256">
        <v>0</v>
      </c>
      <c r="Q349" s="256">
        <v>0</v>
      </c>
      <c r="R349" s="256">
        <v>0</v>
      </c>
      <c r="S349" s="256">
        <v>0</v>
      </c>
      <c r="T349" s="256">
        <v>0</v>
      </c>
      <c r="U349" s="256">
        <v>12</v>
      </c>
      <c r="V349" s="256">
        <v>26.684981685</v>
      </c>
      <c r="W349" s="256">
        <v>26.684981685</v>
      </c>
      <c r="X349" s="256">
        <v>26.684981685</v>
      </c>
      <c r="Y349" s="256">
        <v>26.684981685</v>
      </c>
      <c r="Z349" s="256">
        <v>26.684981685</v>
      </c>
      <c r="AA349" s="256">
        <v>26.684981685</v>
      </c>
      <c r="AB349" s="256">
        <v>26.684981685</v>
      </c>
      <c r="AC349" s="256">
        <v>26.684981685</v>
      </c>
      <c r="AD349" s="256">
        <v>26.684981685</v>
      </c>
      <c r="AE349" s="256">
        <v>26.684981685</v>
      </c>
      <c r="AF349" s="256">
        <v>0</v>
      </c>
      <c r="AG349" s="256">
        <v>0</v>
      </c>
      <c r="AH349" s="256">
        <v>0</v>
      </c>
      <c r="AI349" s="256">
        <v>0</v>
      </c>
      <c r="AJ349" s="256">
        <v>0</v>
      </c>
      <c r="AK349" s="256">
        <v>0</v>
      </c>
      <c r="AL349" s="256">
        <v>0</v>
      </c>
      <c r="AM349" s="378"/>
      <c r="AN349" s="367"/>
      <c r="AO349" s="367">
        <v>1</v>
      </c>
      <c r="AP349" s="367"/>
      <c r="AQ349" s="367"/>
      <c r="AR349" s="367"/>
      <c r="AS349" s="367"/>
      <c r="AT349" s="367"/>
      <c r="AU349" s="367"/>
      <c r="AV349" s="367"/>
      <c r="AW349" s="367"/>
      <c r="AX349" s="367"/>
      <c r="AY349" s="367"/>
      <c r="AZ349" s="367"/>
      <c r="BA349" s="257">
        <f>SUM(AM349:AZ349)</f>
        <v>1</v>
      </c>
    </row>
    <row r="350" spans="1:53" ht="15" outlineLevel="1">
      <c r="B350" s="255" t="s">
        <v>248</v>
      </c>
      <c r="C350" s="252" t="s">
        <v>163</v>
      </c>
      <c r="D350" s="256"/>
      <c r="E350" s="256"/>
      <c r="F350" s="256"/>
      <c r="G350" s="256"/>
      <c r="H350" s="256"/>
      <c r="I350" s="256"/>
      <c r="J350" s="256"/>
      <c r="K350" s="256"/>
      <c r="L350" s="256"/>
      <c r="M350" s="256"/>
      <c r="N350" s="256"/>
      <c r="O350" s="256"/>
      <c r="P350" s="256"/>
      <c r="Q350" s="256"/>
      <c r="R350" s="256"/>
      <c r="S350" s="256"/>
      <c r="T350" s="256"/>
      <c r="U350" s="256">
        <f>U349</f>
        <v>12</v>
      </c>
      <c r="V350" s="256"/>
      <c r="W350" s="256"/>
      <c r="X350" s="256"/>
      <c r="Y350" s="256"/>
      <c r="Z350" s="256"/>
      <c r="AA350" s="256"/>
      <c r="AB350" s="256"/>
      <c r="AC350" s="256"/>
      <c r="AD350" s="256"/>
      <c r="AE350" s="256"/>
      <c r="AF350" s="256"/>
      <c r="AG350" s="256"/>
      <c r="AH350" s="256"/>
      <c r="AI350" s="256"/>
      <c r="AJ350" s="256"/>
      <c r="AK350" s="256"/>
      <c r="AL350" s="256"/>
      <c r="AM350" s="363">
        <f>AM349</f>
        <v>0</v>
      </c>
      <c r="AN350" s="363">
        <f>AN349</f>
        <v>0</v>
      </c>
      <c r="AO350" s="363">
        <f t="shared" ref="AO350" si="134">AO349</f>
        <v>1</v>
      </c>
      <c r="AP350" s="363">
        <f t="shared" ref="AP350:AZ350" si="135">AP349</f>
        <v>0</v>
      </c>
      <c r="AQ350" s="363">
        <f t="shared" si="135"/>
        <v>0</v>
      </c>
      <c r="AR350" s="363">
        <f t="shared" si="135"/>
        <v>0</v>
      </c>
      <c r="AS350" s="363">
        <f t="shared" si="135"/>
        <v>0</v>
      </c>
      <c r="AT350" s="363">
        <f t="shared" si="135"/>
        <v>0</v>
      </c>
      <c r="AU350" s="363">
        <f t="shared" si="135"/>
        <v>0</v>
      </c>
      <c r="AV350" s="363">
        <f t="shared" si="135"/>
        <v>0</v>
      </c>
      <c r="AW350" s="363">
        <f t="shared" si="135"/>
        <v>0</v>
      </c>
      <c r="AX350" s="363">
        <f t="shared" si="135"/>
        <v>0</v>
      </c>
      <c r="AY350" s="363">
        <f t="shared" si="135"/>
        <v>0</v>
      </c>
      <c r="AZ350" s="363">
        <f t="shared" si="135"/>
        <v>0</v>
      </c>
      <c r="BA350" s="258"/>
    </row>
    <row r="351" spans="1:53" ht="15" outlineLevel="1">
      <c r="B351" s="275"/>
      <c r="C351" s="266"/>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52"/>
      <c r="AJ351" s="252"/>
      <c r="AK351" s="252"/>
      <c r="AL351" s="252"/>
      <c r="AM351" s="364"/>
      <c r="AN351" s="373"/>
      <c r="AO351" s="373"/>
      <c r="AP351" s="373"/>
      <c r="AQ351" s="373"/>
      <c r="AR351" s="373"/>
      <c r="AS351" s="373"/>
      <c r="AT351" s="373"/>
      <c r="AU351" s="373"/>
      <c r="AV351" s="373"/>
      <c r="AW351" s="373"/>
      <c r="AX351" s="373"/>
      <c r="AY351" s="373"/>
      <c r="AZ351" s="373"/>
      <c r="BA351" s="267"/>
    </row>
    <row r="352" spans="1:53" ht="15" hidden="1" outlineLevel="1">
      <c r="A352" s="449">
        <v>19</v>
      </c>
      <c r="B352" s="275" t="s">
        <v>12</v>
      </c>
      <c r="C352" s="252" t="s">
        <v>25</v>
      </c>
      <c r="D352" s="256"/>
      <c r="E352" s="256"/>
      <c r="F352" s="256"/>
      <c r="G352" s="256"/>
      <c r="H352" s="256"/>
      <c r="I352" s="256"/>
      <c r="J352" s="256"/>
      <c r="K352" s="256"/>
      <c r="L352" s="256"/>
      <c r="M352" s="256"/>
      <c r="N352" s="256"/>
      <c r="O352" s="256"/>
      <c r="P352" s="256"/>
      <c r="Q352" s="256"/>
      <c r="R352" s="256"/>
      <c r="S352" s="256"/>
      <c r="T352" s="256"/>
      <c r="U352" s="256">
        <v>12</v>
      </c>
      <c r="V352" s="256"/>
      <c r="W352" s="256"/>
      <c r="X352" s="256"/>
      <c r="Y352" s="256"/>
      <c r="Z352" s="256"/>
      <c r="AA352" s="256"/>
      <c r="AB352" s="256"/>
      <c r="AC352" s="256"/>
      <c r="AD352" s="256"/>
      <c r="AE352" s="256"/>
      <c r="AF352" s="256"/>
      <c r="AG352" s="256"/>
      <c r="AH352" s="256"/>
      <c r="AI352" s="256"/>
      <c r="AJ352" s="256"/>
      <c r="AK352" s="256"/>
      <c r="AL352" s="256"/>
      <c r="AM352" s="362"/>
      <c r="AN352" s="367"/>
      <c r="AO352" s="367"/>
      <c r="AP352" s="367"/>
      <c r="AQ352" s="367"/>
      <c r="AR352" s="367"/>
      <c r="AS352" s="367"/>
      <c r="AT352" s="367"/>
      <c r="AU352" s="367"/>
      <c r="AV352" s="367"/>
      <c r="AW352" s="367"/>
      <c r="AX352" s="367"/>
      <c r="AY352" s="367"/>
      <c r="AZ352" s="367"/>
      <c r="BA352" s="257">
        <f>SUM(AM352:AZ352)</f>
        <v>0</v>
      </c>
    </row>
    <row r="353" spans="1:53" ht="15" hidden="1" outlineLevel="1">
      <c r="B353" s="255" t="s">
        <v>248</v>
      </c>
      <c r="C353" s="252" t="s">
        <v>163</v>
      </c>
      <c r="D353" s="256"/>
      <c r="E353" s="256"/>
      <c r="F353" s="256"/>
      <c r="G353" s="256"/>
      <c r="H353" s="256"/>
      <c r="I353" s="256"/>
      <c r="J353" s="256"/>
      <c r="K353" s="256"/>
      <c r="L353" s="256"/>
      <c r="M353" s="256"/>
      <c r="N353" s="256"/>
      <c r="O353" s="256"/>
      <c r="P353" s="256"/>
      <c r="Q353" s="256"/>
      <c r="R353" s="256"/>
      <c r="S353" s="256"/>
      <c r="T353" s="256"/>
      <c r="U353" s="256">
        <f>U352</f>
        <v>12</v>
      </c>
      <c r="V353" s="256"/>
      <c r="W353" s="256"/>
      <c r="X353" s="256"/>
      <c r="Y353" s="256"/>
      <c r="Z353" s="256"/>
      <c r="AA353" s="256"/>
      <c r="AB353" s="256"/>
      <c r="AC353" s="256"/>
      <c r="AD353" s="256"/>
      <c r="AE353" s="256"/>
      <c r="AF353" s="256"/>
      <c r="AG353" s="256"/>
      <c r="AH353" s="256"/>
      <c r="AI353" s="256"/>
      <c r="AJ353" s="256"/>
      <c r="AK353" s="256"/>
      <c r="AL353" s="256"/>
      <c r="AM353" s="363">
        <f>AM352</f>
        <v>0</v>
      </c>
      <c r="AN353" s="363">
        <f>AN352</f>
        <v>0</v>
      </c>
      <c r="AO353" s="363">
        <f t="shared" ref="AO353" si="136">AO352</f>
        <v>0</v>
      </c>
      <c r="AP353" s="363">
        <f t="shared" ref="AP353:AZ353" si="137">AP352</f>
        <v>0</v>
      </c>
      <c r="AQ353" s="363">
        <f t="shared" si="137"/>
        <v>0</v>
      </c>
      <c r="AR353" s="363">
        <f t="shared" si="137"/>
        <v>0</v>
      </c>
      <c r="AS353" s="363">
        <f t="shared" si="137"/>
        <v>0</v>
      </c>
      <c r="AT353" s="363">
        <f t="shared" si="137"/>
        <v>0</v>
      </c>
      <c r="AU353" s="363">
        <f t="shared" si="137"/>
        <v>0</v>
      </c>
      <c r="AV353" s="363">
        <f t="shared" si="137"/>
        <v>0</v>
      </c>
      <c r="AW353" s="363">
        <f t="shared" si="137"/>
        <v>0</v>
      </c>
      <c r="AX353" s="363">
        <f t="shared" si="137"/>
        <v>0</v>
      </c>
      <c r="AY353" s="363">
        <f t="shared" si="137"/>
        <v>0</v>
      </c>
      <c r="AZ353" s="363">
        <f t="shared" si="137"/>
        <v>0</v>
      </c>
      <c r="BA353" s="258"/>
    </row>
    <row r="354" spans="1:53" ht="15" hidden="1" outlineLevel="1">
      <c r="B354" s="275"/>
      <c r="C354" s="266"/>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252"/>
      <c r="AF354" s="252"/>
      <c r="AG354" s="252"/>
      <c r="AH354" s="252"/>
      <c r="AI354" s="252"/>
      <c r="AJ354" s="252"/>
      <c r="AK354" s="252"/>
      <c r="AL354" s="252"/>
      <c r="AM354" s="374"/>
      <c r="AN354" s="374"/>
      <c r="AO354" s="364"/>
      <c r="AP354" s="364"/>
      <c r="AQ354" s="364"/>
      <c r="AR354" s="364"/>
      <c r="AS354" s="364"/>
      <c r="AT354" s="364"/>
      <c r="AU354" s="364"/>
      <c r="AV354" s="364"/>
      <c r="AW354" s="364"/>
      <c r="AX354" s="364"/>
      <c r="AY354" s="364"/>
      <c r="AZ354" s="364"/>
      <c r="BA354" s="267"/>
    </row>
    <row r="355" spans="1:53" ht="15" hidden="1" outlineLevel="1">
      <c r="A355" s="449">
        <v>20</v>
      </c>
      <c r="B355" s="275" t="s">
        <v>13</v>
      </c>
      <c r="C355" s="252" t="s">
        <v>25</v>
      </c>
      <c r="D355" s="256"/>
      <c r="E355" s="256"/>
      <c r="F355" s="256"/>
      <c r="G355" s="256"/>
      <c r="H355" s="256"/>
      <c r="I355" s="256"/>
      <c r="J355" s="256"/>
      <c r="K355" s="256"/>
      <c r="L355" s="256"/>
      <c r="M355" s="256"/>
      <c r="N355" s="256"/>
      <c r="O355" s="256"/>
      <c r="P355" s="256"/>
      <c r="Q355" s="256"/>
      <c r="R355" s="256"/>
      <c r="S355" s="256"/>
      <c r="T355" s="256"/>
      <c r="U355" s="256">
        <v>12</v>
      </c>
      <c r="V355" s="256"/>
      <c r="W355" s="256"/>
      <c r="X355" s="256"/>
      <c r="Y355" s="256"/>
      <c r="Z355" s="256"/>
      <c r="AA355" s="256"/>
      <c r="AB355" s="256"/>
      <c r="AC355" s="256"/>
      <c r="AD355" s="256"/>
      <c r="AE355" s="256"/>
      <c r="AF355" s="256"/>
      <c r="AG355" s="256"/>
      <c r="AH355" s="256"/>
      <c r="AI355" s="256"/>
      <c r="AJ355" s="256"/>
      <c r="AK355" s="256"/>
      <c r="AL355" s="256"/>
      <c r="AM355" s="362"/>
      <c r="AN355" s="367"/>
      <c r="AO355" s="367"/>
      <c r="AP355" s="367"/>
      <c r="AQ355" s="416"/>
      <c r="AR355" s="367"/>
      <c r="AS355" s="367"/>
      <c r="AT355" s="367"/>
      <c r="AU355" s="367"/>
      <c r="AV355" s="367"/>
      <c r="AW355" s="367"/>
      <c r="AX355" s="367"/>
      <c r="AY355" s="367"/>
      <c r="AZ355" s="367"/>
      <c r="BA355" s="257">
        <f>SUM(AM355:AZ355)</f>
        <v>0</v>
      </c>
    </row>
    <row r="356" spans="1:53" ht="15" hidden="1" outlineLevel="1">
      <c r="B356" s="255" t="s">
        <v>248</v>
      </c>
      <c r="C356" s="252" t="s">
        <v>163</v>
      </c>
      <c r="D356" s="256"/>
      <c r="E356" s="256"/>
      <c r="F356" s="256"/>
      <c r="G356" s="256"/>
      <c r="H356" s="256"/>
      <c r="I356" s="256"/>
      <c r="J356" s="256"/>
      <c r="K356" s="256"/>
      <c r="L356" s="256"/>
      <c r="M356" s="256"/>
      <c r="N356" s="256"/>
      <c r="O356" s="256"/>
      <c r="P356" s="256"/>
      <c r="Q356" s="256"/>
      <c r="R356" s="256"/>
      <c r="S356" s="256"/>
      <c r="T356" s="256"/>
      <c r="U356" s="256">
        <f>U355</f>
        <v>12</v>
      </c>
      <c r="V356" s="256"/>
      <c r="W356" s="256"/>
      <c r="X356" s="256"/>
      <c r="Y356" s="256"/>
      <c r="Z356" s="256"/>
      <c r="AA356" s="256"/>
      <c r="AB356" s="256"/>
      <c r="AC356" s="256"/>
      <c r="AD356" s="256"/>
      <c r="AE356" s="256"/>
      <c r="AF356" s="256"/>
      <c r="AG356" s="256"/>
      <c r="AH356" s="256"/>
      <c r="AI356" s="256"/>
      <c r="AJ356" s="256"/>
      <c r="AK356" s="256"/>
      <c r="AL356" s="256"/>
      <c r="AM356" s="363">
        <f>AM355</f>
        <v>0</v>
      </c>
      <c r="AN356" s="363">
        <f>AN355</f>
        <v>0</v>
      </c>
      <c r="AO356" s="363">
        <f t="shared" ref="AO356" si="138">AO355</f>
        <v>0</v>
      </c>
      <c r="AP356" s="363">
        <f t="shared" ref="AP356:AZ356" si="139">AP355</f>
        <v>0</v>
      </c>
      <c r="AQ356" s="363">
        <f t="shared" si="139"/>
        <v>0</v>
      </c>
      <c r="AR356" s="363">
        <f t="shared" si="139"/>
        <v>0</v>
      </c>
      <c r="AS356" s="363">
        <f t="shared" si="139"/>
        <v>0</v>
      </c>
      <c r="AT356" s="363">
        <f t="shared" si="139"/>
        <v>0</v>
      </c>
      <c r="AU356" s="363">
        <f t="shared" si="139"/>
        <v>0</v>
      </c>
      <c r="AV356" s="363">
        <f t="shared" si="139"/>
        <v>0</v>
      </c>
      <c r="AW356" s="363">
        <f t="shared" si="139"/>
        <v>0</v>
      </c>
      <c r="AX356" s="363">
        <f t="shared" si="139"/>
        <v>0</v>
      </c>
      <c r="AY356" s="363">
        <f t="shared" si="139"/>
        <v>0</v>
      </c>
      <c r="AZ356" s="363">
        <f t="shared" si="139"/>
        <v>0</v>
      </c>
      <c r="BA356" s="267"/>
    </row>
    <row r="357" spans="1:53" ht="15" hidden="1" outlineLevel="1">
      <c r="B357" s="275"/>
      <c r="C357" s="266"/>
      <c r="D357" s="252"/>
      <c r="E357" s="252"/>
      <c r="F357" s="252"/>
      <c r="G357" s="252"/>
      <c r="H357" s="252"/>
      <c r="I357" s="252"/>
      <c r="J357" s="252"/>
      <c r="K357" s="252"/>
      <c r="L357" s="252"/>
      <c r="M357" s="252"/>
      <c r="N357" s="252"/>
      <c r="O357" s="252"/>
      <c r="P357" s="252"/>
      <c r="Q357" s="252"/>
      <c r="R357" s="252"/>
      <c r="S357" s="252"/>
      <c r="T357" s="252"/>
      <c r="U357" s="278"/>
      <c r="V357" s="252"/>
      <c r="W357" s="252"/>
      <c r="X357" s="252"/>
      <c r="Y357" s="252"/>
      <c r="Z357" s="252"/>
      <c r="AA357" s="252"/>
      <c r="AB357" s="252"/>
      <c r="AC357" s="252"/>
      <c r="AD357" s="252"/>
      <c r="AE357" s="252"/>
      <c r="AF357" s="252"/>
      <c r="AG357" s="252"/>
      <c r="AH357" s="252"/>
      <c r="AI357" s="252"/>
      <c r="AJ357" s="252"/>
      <c r="AK357" s="252"/>
      <c r="AL357" s="252"/>
      <c r="AM357" s="364"/>
      <c r="AN357" s="364"/>
      <c r="AO357" s="364"/>
      <c r="AP357" s="364"/>
      <c r="AQ357" s="364"/>
      <c r="AR357" s="364"/>
      <c r="AS357" s="364"/>
      <c r="AT357" s="364"/>
      <c r="AU357" s="364"/>
      <c r="AV357" s="364"/>
      <c r="AW357" s="364"/>
      <c r="AX357" s="364"/>
      <c r="AY357" s="364"/>
      <c r="AZ357" s="364"/>
      <c r="BA357" s="267"/>
    </row>
    <row r="358" spans="1:53" ht="15" hidden="1" outlineLevel="1">
      <c r="A358" s="449">
        <v>21</v>
      </c>
      <c r="B358" s="275" t="s">
        <v>22</v>
      </c>
      <c r="C358" s="252" t="s">
        <v>25</v>
      </c>
      <c r="D358" s="256"/>
      <c r="E358" s="256"/>
      <c r="F358" s="256"/>
      <c r="G358" s="256"/>
      <c r="H358" s="256"/>
      <c r="I358" s="256"/>
      <c r="J358" s="256"/>
      <c r="K358" s="256"/>
      <c r="L358" s="256"/>
      <c r="M358" s="256"/>
      <c r="N358" s="256"/>
      <c r="O358" s="256"/>
      <c r="P358" s="256"/>
      <c r="Q358" s="256"/>
      <c r="R358" s="256"/>
      <c r="S358" s="256"/>
      <c r="T358" s="256"/>
      <c r="U358" s="256">
        <v>12</v>
      </c>
      <c r="V358" s="256"/>
      <c r="W358" s="256"/>
      <c r="X358" s="256"/>
      <c r="Y358" s="256"/>
      <c r="Z358" s="256"/>
      <c r="AA358" s="256"/>
      <c r="AB358" s="256"/>
      <c r="AC358" s="256"/>
      <c r="AD358" s="256"/>
      <c r="AE358" s="256"/>
      <c r="AF358" s="256"/>
      <c r="AG358" s="256"/>
      <c r="AH358" s="256"/>
      <c r="AI358" s="256"/>
      <c r="AJ358" s="256"/>
      <c r="AK358" s="256"/>
      <c r="AL358" s="256"/>
      <c r="AM358" s="362"/>
      <c r="AN358" s="367"/>
      <c r="AO358" s="367"/>
      <c r="AP358" s="367"/>
      <c r="AQ358" s="367"/>
      <c r="AR358" s="367"/>
      <c r="AS358" s="367"/>
      <c r="AT358" s="367"/>
      <c r="AU358" s="367"/>
      <c r="AV358" s="367"/>
      <c r="AW358" s="367"/>
      <c r="AX358" s="367"/>
      <c r="AY358" s="367"/>
      <c r="AZ358" s="367"/>
      <c r="BA358" s="257">
        <f>SUM(AM358:AZ358)</f>
        <v>0</v>
      </c>
    </row>
    <row r="359" spans="1:53" ht="15" hidden="1" outlineLevel="1">
      <c r="B359" s="255" t="s">
        <v>248</v>
      </c>
      <c r="C359" s="252" t="s">
        <v>163</v>
      </c>
      <c r="D359" s="256"/>
      <c r="E359" s="256"/>
      <c r="F359" s="256"/>
      <c r="G359" s="256"/>
      <c r="H359" s="256"/>
      <c r="I359" s="256"/>
      <c r="J359" s="256"/>
      <c r="K359" s="256"/>
      <c r="L359" s="256"/>
      <c r="M359" s="256"/>
      <c r="N359" s="256"/>
      <c r="O359" s="256"/>
      <c r="P359" s="256"/>
      <c r="Q359" s="256"/>
      <c r="R359" s="256"/>
      <c r="S359" s="256"/>
      <c r="T359" s="256"/>
      <c r="U359" s="256">
        <f>U358</f>
        <v>12</v>
      </c>
      <c r="V359" s="256"/>
      <c r="W359" s="256"/>
      <c r="X359" s="256"/>
      <c r="Y359" s="256"/>
      <c r="Z359" s="256"/>
      <c r="AA359" s="256"/>
      <c r="AB359" s="256"/>
      <c r="AC359" s="256"/>
      <c r="AD359" s="256"/>
      <c r="AE359" s="256"/>
      <c r="AF359" s="256"/>
      <c r="AG359" s="256"/>
      <c r="AH359" s="256"/>
      <c r="AI359" s="256"/>
      <c r="AJ359" s="256"/>
      <c r="AK359" s="256"/>
      <c r="AL359" s="256"/>
      <c r="AM359" s="363">
        <f>AM358</f>
        <v>0</v>
      </c>
      <c r="AN359" s="363">
        <f>AN358</f>
        <v>0</v>
      </c>
      <c r="AO359" s="363">
        <f t="shared" ref="AO359" si="140">AO358</f>
        <v>0</v>
      </c>
      <c r="AP359" s="363">
        <f t="shared" ref="AP359:AZ359" si="141">AP358</f>
        <v>0</v>
      </c>
      <c r="AQ359" s="363">
        <f t="shared" si="141"/>
        <v>0</v>
      </c>
      <c r="AR359" s="363">
        <f t="shared" si="141"/>
        <v>0</v>
      </c>
      <c r="AS359" s="363">
        <f t="shared" si="141"/>
        <v>0</v>
      </c>
      <c r="AT359" s="363">
        <f t="shared" si="141"/>
        <v>0</v>
      </c>
      <c r="AU359" s="363">
        <f t="shared" si="141"/>
        <v>0</v>
      </c>
      <c r="AV359" s="363">
        <f t="shared" si="141"/>
        <v>0</v>
      </c>
      <c r="AW359" s="363">
        <f t="shared" si="141"/>
        <v>0</v>
      </c>
      <c r="AX359" s="363">
        <f t="shared" si="141"/>
        <v>0</v>
      </c>
      <c r="AY359" s="363">
        <f t="shared" si="141"/>
        <v>0</v>
      </c>
      <c r="AZ359" s="363">
        <f t="shared" si="141"/>
        <v>0</v>
      </c>
      <c r="BA359" s="258"/>
    </row>
    <row r="360" spans="1:53" ht="15" hidden="1" outlineLevel="1">
      <c r="B360" s="275"/>
      <c r="C360" s="266"/>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2"/>
      <c r="AD360" s="252"/>
      <c r="AE360" s="252"/>
      <c r="AF360" s="252"/>
      <c r="AG360" s="252"/>
      <c r="AH360" s="252"/>
      <c r="AI360" s="252"/>
      <c r="AJ360" s="252"/>
      <c r="AK360" s="252"/>
      <c r="AL360" s="252"/>
      <c r="AM360" s="374"/>
      <c r="AN360" s="364"/>
      <c r="AO360" s="364"/>
      <c r="AP360" s="364"/>
      <c r="AQ360" s="364"/>
      <c r="AR360" s="364"/>
      <c r="AS360" s="364"/>
      <c r="AT360" s="364"/>
      <c r="AU360" s="364"/>
      <c r="AV360" s="364"/>
      <c r="AW360" s="364"/>
      <c r="AX360" s="364"/>
      <c r="AY360" s="364"/>
      <c r="AZ360" s="364"/>
      <c r="BA360" s="267"/>
    </row>
    <row r="361" spans="1:53" ht="15" outlineLevel="1">
      <c r="A361" s="449">
        <v>22</v>
      </c>
      <c r="B361" s="275" t="s">
        <v>9</v>
      </c>
      <c r="C361" s="252" t="s">
        <v>25</v>
      </c>
      <c r="D361" s="256">
        <v>84144.585000000006</v>
      </c>
      <c r="E361" s="256">
        <v>0</v>
      </c>
      <c r="F361" s="256">
        <v>0</v>
      </c>
      <c r="G361" s="256">
        <v>0</v>
      </c>
      <c r="H361" s="256">
        <v>0</v>
      </c>
      <c r="I361" s="256">
        <v>0</v>
      </c>
      <c r="J361" s="256">
        <v>0</v>
      </c>
      <c r="K361" s="256">
        <v>0</v>
      </c>
      <c r="L361" s="256">
        <v>0</v>
      </c>
      <c r="M361" s="256">
        <v>0</v>
      </c>
      <c r="N361" s="256">
        <v>0</v>
      </c>
      <c r="O361" s="256">
        <v>0</v>
      </c>
      <c r="P361" s="256">
        <v>0</v>
      </c>
      <c r="Q361" s="256">
        <v>0</v>
      </c>
      <c r="R361" s="256">
        <v>0</v>
      </c>
      <c r="S361" s="256">
        <v>0</v>
      </c>
      <c r="T361" s="256">
        <v>0</v>
      </c>
      <c r="U361" s="252"/>
      <c r="V361" s="256">
        <v>2859.4065000000005</v>
      </c>
      <c r="W361" s="256">
        <v>0</v>
      </c>
      <c r="X361" s="256">
        <v>0</v>
      </c>
      <c r="Y361" s="256">
        <v>0</v>
      </c>
      <c r="Z361" s="256">
        <v>0</v>
      </c>
      <c r="AA361" s="256">
        <v>0</v>
      </c>
      <c r="AB361" s="256">
        <v>0</v>
      </c>
      <c r="AC361" s="256">
        <v>0</v>
      </c>
      <c r="AD361" s="256">
        <v>0</v>
      </c>
      <c r="AE361" s="256">
        <v>0</v>
      </c>
      <c r="AF361" s="256">
        <v>0</v>
      </c>
      <c r="AG361" s="256">
        <v>0</v>
      </c>
      <c r="AH361" s="256">
        <v>0</v>
      </c>
      <c r="AI361" s="256">
        <v>0</v>
      </c>
      <c r="AJ361" s="256">
        <v>0</v>
      </c>
      <c r="AK361" s="256">
        <v>0</v>
      </c>
      <c r="AL361" s="256">
        <v>0</v>
      </c>
      <c r="AM361" s="362"/>
      <c r="AN361" s="367"/>
      <c r="AO361" s="367">
        <v>1</v>
      </c>
      <c r="AP361" s="367"/>
      <c r="AQ361" s="367"/>
      <c r="AR361" s="367"/>
      <c r="AS361" s="367"/>
      <c r="AT361" s="367"/>
      <c r="AU361" s="367"/>
      <c r="AV361" s="367"/>
      <c r="AW361" s="367"/>
      <c r="AX361" s="367"/>
      <c r="AY361" s="367"/>
      <c r="AZ361" s="367"/>
      <c r="BA361" s="257">
        <f>SUM(AM361:AZ361)</f>
        <v>1</v>
      </c>
    </row>
    <row r="362" spans="1:53" ht="15" outlineLevel="1">
      <c r="B362" s="255" t="s">
        <v>248</v>
      </c>
      <c r="C362" s="252" t="s">
        <v>163</v>
      </c>
      <c r="D362" s="256"/>
      <c r="E362" s="256"/>
      <c r="F362" s="256"/>
      <c r="G362" s="256"/>
      <c r="H362" s="256"/>
      <c r="I362" s="256"/>
      <c r="J362" s="256"/>
      <c r="K362" s="256"/>
      <c r="L362" s="256"/>
      <c r="M362" s="256"/>
      <c r="N362" s="256"/>
      <c r="O362" s="256"/>
      <c r="P362" s="256"/>
      <c r="Q362" s="256"/>
      <c r="R362" s="256"/>
      <c r="S362" s="256"/>
      <c r="T362" s="256"/>
      <c r="U362" s="252"/>
      <c r="V362" s="256"/>
      <c r="W362" s="256"/>
      <c r="X362" s="256"/>
      <c r="Y362" s="256"/>
      <c r="Z362" s="256"/>
      <c r="AA362" s="256"/>
      <c r="AB362" s="256"/>
      <c r="AC362" s="256"/>
      <c r="AD362" s="256"/>
      <c r="AE362" s="256"/>
      <c r="AF362" s="256"/>
      <c r="AG362" s="256"/>
      <c r="AH362" s="256"/>
      <c r="AI362" s="256"/>
      <c r="AJ362" s="256"/>
      <c r="AK362" s="256"/>
      <c r="AL362" s="256"/>
      <c r="AM362" s="363">
        <f>AM361</f>
        <v>0</v>
      </c>
      <c r="AN362" s="363">
        <f>AN361</f>
        <v>0</v>
      </c>
      <c r="AO362" s="363">
        <f t="shared" ref="AO362" si="142">AO361</f>
        <v>1</v>
      </c>
      <c r="AP362" s="363">
        <f t="shared" ref="AP362:AZ362" si="143">AP361</f>
        <v>0</v>
      </c>
      <c r="AQ362" s="363">
        <f t="shared" si="143"/>
        <v>0</v>
      </c>
      <c r="AR362" s="363">
        <f t="shared" si="143"/>
        <v>0</v>
      </c>
      <c r="AS362" s="363">
        <f t="shared" si="143"/>
        <v>0</v>
      </c>
      <c r="AT362" s="363">
        <f t="shared" si="143"/>
        <v>0</v>
      </c>
      <c r="AU362" s="363">
        <f t="shared" si="143"/>
        <v>0</v>
      </c>
      <c r="AV362" s="363">
        <f t="shared" si="143"/>
        <v>0</v>
      </c>
      <c r="AW362" s="363">
        <f t="shared" si="143"/>
        <v>0</v>
      </c>
      <c r="AX362" s="363">
        <f t="shared" si="143"/>
        <v>0</v>
      </c>
      <c r="AY362" s="363">
        <f t="shared" si="143"/>
        <v>0</v>
      </c>
      <c r="AZ362" s="363">
        <f t="shared" si="143"/>
        <v>0</v>
      </c>
      <c r="BA362" s="267"/>
    </row>
    <row r="363" spans="1:53" ht="15" outlineLevel="1">
      <c r="B363" s="275"/>
      <c r="C363" s="266"/>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c r="AC363" s="252"/>
      <c r="AD363" s="252"/>
      <c r="AE363" s="252"/>
      <c r="AF363" s="252"/>
      <c r="AG363" s="252"/>
      <c r="AH363" s="252"/>
      <c r="AI363" s="252"/>
      <c r="AJ363" s="252"/>
      <c r="AK363" s="252"/>
      <c r="AL363" s="252"/>
      <c r="AM363" s="364"/>
      <c r="AN363" s="364"/>
      <c r="AO363" s="364"/>
      <c r="AP363" s="364"/>
      <c r="AQ363" s="364"/>
      <c r="AR363" s="364"/>
      <c r="AS363" s="364"/>
      <c r="AT363" s="364"/>
      <c r="AU363" s="364"/>
      <c r="AV363" s="364"/>
      <c r="AW363" s="364"/>
      <c r="AX363" s="364"/>
      <c r="AY363" s="364"/>
      <c r="AZ363" s="364"/>
      <c r="BA363" s="267"/>
    </row>
    <row r="364" spans="1:53" ht="15.75" outlineLevel="1">
      <c r="A364" s="450"/>
      <c r="B364" s="249" t="s">
        <v>14</v>
      </c>
      <c r="C364" s="250"/>
      <c r="D364" s="250"/>
      <c r="E364" s="250"/>
      <c r="F364" s="250"/>
      <c r="G364" s="250"/>
      <c r="H364" s="250"/>
      <c r="I364" s="250"/>
      <c r="J364" s="250"/>
      <c r="K364" s="250"/>
      <c r="L364" s="250"/>
      <c r="M364" s="250"/>
      <c r="N364" s="250"/>
      <c r="O364" s="250"/>
      <c r="P364" s="250"/>
      <c r="Q364" s="250"/>
      <c r="R364" s="250"/>
      <c r="S364" s="250"/>
      <c r="T364" s="250"/>
      <c r="U364" s="251"/>
      <c r="V364" s="250"/>
      <c r="W364" s="250"/>
      <c r="X364" s="250"/>
      <c r="Y364" s="250"/>
      <c r="Z364" s="250"/>
      <c r="AA364" s="250"/>
      <c r="AB364" s="250"/>
      <c r="AC364" s="250"/>
      <c r="AD364" s="250"/>
      <c r="AE364" s="250"/>
      <c r="AF364" s="250"/>
      <c r="AG364" s="250"/>
      <c r="AH364" s="250"/>
      <c r="AI364" s="250"/>
      <c r="AJ364" s="250"/>
      <c r="AK364" s="250"/>
      <c r="AL364" s="250"/>
      <c r="AM364" s="366"/>
      <c r="AN364" s="366"/>
      <c r="AO364" s="366"/>
      <c r="AP364" s="366"/>
      <c r="AQ364" s="366"/>
      <c r="AR364" s="366"/>
      <c r="AS364" s="366"/>
      <c r="AT364" s="366"/>
      <c r="AU364" s="366"/>
      <c r="AV364" s="366"/>
      <c r="AW364" s="366"/>
      <c r="AX364" s="366"/>
      <c r="AY364" s="366"/>
      <c r="AZ364" s="366"/>
      <c r="BA364" s="253"/>
    </row>
    <row r="365" spans="1:53" ht="15" outlineLevel="1">
      <c r="A365" s="449">
        <v>23</v>
      </c>
      <c r="B365" s="275" t="s">
        <v>14</v>
      </c>
      <c r="C365" s="252" t="s">
        <v>25</v>
      </c>
      <c r="D365" s="256">
        <v>397787.88727569598</v>
      </c>
      <c r="E365" s="256">
        <v>385968.22803497303</v>
      </c>
      <c r="F365" s="256">
        <v>369423.15113067598</v>
      </c>
      <c r="G365" s="256">
        <v>326559.86106491101</v>
      </c>
      <c r="H365" s="256">
        <v>304914.02997970599</v>
      </c>
      <c r="I365" s="256">
        <v>289714.26342392003</v>
      </c>
      <c r="J365" s="256">
        <v>289714.26342392003</v>
      </c>
      <c r="K365" s="256">
        <v>289714.26342392003</v>
      </c>
      <c r="L365" s="256">
        <v>108439.905044556</v>
      </c>
      <c r="M365" s="256">
        <v>107916.52435302699</v>
      </c>
      <c r="N365" s="256">
        <v>91610.794372559001</v>
      </c>
      <c r="O365" s="256">
        <v>91610.794372559001</v>
      </c>
      <c r="P365" s="256">
        <v>89805.089477539004</v>
      </c>
      <c r="Q365" s="256">
        <v>89805.089477539004</v>
      </c>
      <c r="R365" s="256">
        <v>26517.816650391</v>
      </c>
      <c r="S365" s="256">
        <v>26517.816650391</v>
      </c>
      <c r="T365" s="256">
        <v>26517.816650391</v>
      </c>
      <c r="U365" s="252"/>
      <c r="V365" s="256">
        <v>28.538613297000001</v>
      </c>
      <c r="W365" s="256">
        <v>27.924625927000001</v>
      </c>
      <c r="X365" s="256">
        <v>27.065170623</v>
      </c>
      <c r="Y365" s="256">
        <v>24.838581663999999</v>
      </c>
      <c r="Z365" s="256">
        <v>23.714160895999999</v>
      </c>
      <c r="AA365" s="256">
        <v>22.924589389000001</v>
      </c>
      <c r="AB365" s="256">
        <v>22.924589389000001</v>
      </c>
      <c r="AC365" s="256">
        <v>22.924589389000001</v>
      </c>
      <c r="AD365" s="256">
        <v>13.508059905</v>
      </c>
      <c r="AE365" s="256">
        <v>12.947658257000001</v>
      </c>
      <c r="AF365" s="256">
        <v>12.223027333999999</v>
      </c>
      <c r="AG365" s="256">
        <v>12.223027333999999</v>
      </c>
      <c r="AH365" s="256">
        <v>11.679901853000001</v>
      </c>
      <c r="AI365" s="256">
        <v>11.679901853000001</v>
      </c>
      <c r="AJ365" s="256">
        <v>3.5969177929999998</v>
      </c>
      <c r="AK365" s="256">
        <v>3.5969177929999998</v>
      </c>
      <c r="AL365" s="256">
        <v>3.5969177929999998</v>
      </c>
      <c r="AM365" s="417">
        <v>1</v>
      </c>
      <c r="AN365" s="362"/>
      <c r="AO365" s="362"/>
      <c r="AP365" s="362"/>
      <c r="AQ365" s="362"/>
      <c r="AR365" s="362"/>
      <c r="AS365" s="362"/>
      <c r="AT365" s="362"/>
      <c r="AU365" s="362"/>
      <c r="AV365" s="362"/>
      <c r="AW365" s="362"/>
      <c r="AX365" s="362"/>
      <c r="AY365" s="362"/>
      <c r="AZ365" s="362"/>
      <c r="BA365" s="257">
        <f>SUM(AM365:AZ365)</f>
        <v>1</v>
      </c>
    </row>
    <row r="366" spans="1:53" ht="15" outlineLevel="1">
      <c r="B366" s="255" t="s">
        <v>248</v>
      </c>
      <c r="C366" s="252" t="s">
        <v>163</v>
      </c>
      <c r="D366" s="256">
        <v>2230.3184390000001</v>
      </c>
      <c r="E366" s="256">
        <v>2230.3184390000001</v>
      </c>
      <c r="F366" s="256">
        <v>2219.4643329999999</v>
      </c>
      <c r="G366" s="256">
        <v>2070.4363039999998</v>
      </c>
      <c r="H366" s="256">
        <v>1992.7564870000001</v>
      </c>
      <c r="I366" s="256">
        <v>1919.59926</v>
      </c>
      <c r="J366" s="256">
        <v>1919.59926</v>
      </c>
      <c r="K366" s="256">
        <v>1919.59926</v>
      </c>
      <c r="L366" s="256">
        <v>1376.0598749999999</v>
      </c>
      <c r="M366" s="256">
        <v>1376.0598749999999</v>
      </c>
      <c r="N366" s="256">
        <v>1291.3421020000001</v>
      </c>
      <c r="O366" s="256">
        <v>1291.3421020000001</v>
      </c>
      <c r="P366" s="256">
        <v>1291.3421020000001</v>
      </c>
      <c r="Q366" s="256">
        <v>1291.3421020000001</v>
      </c>
      <c r="R366" s="256">
        <v>616.34210210000003</v>
      </c>
      <c r="S366" s="256">
        <v>616.34210210000003</v>
      </c>
      <c r="T366" s="256">
        <v>616.34210210000003</v>
      </c>
      <c r="U366" s="415"/>
      <c r="V366" s="256">
        <v>0.214131193</v>
      </c>
      <c r="W366" s="256">
        <v>0.214131193</v>
      </c>
      <c r="X366" s="256">
        <v>0.213568387</v>
      </c>
      <c r="Y366" s="256">
        <v>0.20579388700000001</v>
      </c>
      <c r="Z366" s="256">
        <v>0.201742484</v>
      </c>
      <c r="AA366" s="256">
        <v>0.19792558299999999</v>
      </c>
      <c r="AB366" s="256">
        <v>0.19792558299999999</v>
      </c>
      <c r="AC366" s="256">
        <v>0.19792558299999999</v>
      </c>
      <c r="AD366" s="256">
        <v>0.169575746</v>
      </c>
      <c r="AE366" s="256">
        <v>0.169575746</v>
      </c>
      <c r="AF366" s="256">
        <v>0.165739469</v>
      </c>
      <c r="AG366" s="256">
        <v>0.165739469</v>
      </c>
      <c r="AH366" s="256">
        <v>0.165739469</v>
      </c>
      <c r="AI366" s="256">
        <v>0.165739469</v>
      </c>
      <c r="AJ366" s="256">
        <v>8.3639473000000006E-2</v>
      </c>
      <c r="AK366" s="256">
        <v>8.3639473000000006E-2</v>
      </c>
      <c r="AL366" s="256">
        <v>8.3639473000000006E-2</v>
      </c>
      <c r="AM366" s="363">
        <f>AM365</f>
        <v>1</v>
      </c>
      <c r="AN366" s="363">
        <f>AN365</f>
        <v>0</v>
      </c>
      <c r="AO366" s="363">
        <f t="shared" ref="AO366" si="144">AO365</f>
        <v>0</v>
      </c>
      <c r="AP366" s="363">
        <f t="shared" ref="AP366:AZ366" si="145">AP365</f>
        <v>0</v>
      </c>
      <c r="AQ366" s="363">
        <f t="shared" si="145"/>
        <v>0</v>
      </c>
      <c r="AR366" s="363">
        <f t="shared" si="145"/>
        <v>0</v>
      </c>
      <c r="AS366" s="363">
        <f t="shared" si="145"/>
        <v>0</v>
      </c>
      <c r="AT366" s="363">
        <f t="shared" si="145"/>
        <v>0</v>
      </c>
      <c r="AU366" s="363">
        <f t="shared" si="145"/>
        <v>0</v>
      </c>
      <c r="AV366" s="363">
        <f t="shared" si="145"/>
        <v>0</v>
      </c>
      <c r="AW366" s="363">
        <f t="shared" si="145"/>
        <v>0</v>
      </c>
      <c r="AX366" s="363">
        <f t="shared" si="145"/>
        <v>0</v>
      </c>
      <c r="AY366" s="363">
        <f t="shared" si="145"/>
        <v>0</v>
      </c>
      <c r="AZ366" s="363">
        <f t="shared" si="145"/>
        <v>0</v>
      </c>
      <c r="BA366" s="258"/>
    </row>
    <row r="367" spans="1:53" ht="15" outlineLevel="1">
      <c r="B367" s="275"/>
      <c r="C367" s="266"/>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252"/>
      <c r="AL367" s="252"/>
      <c r="AM367" s="364"/>
      <c r="AN367" s="364"/>
      <c r="AO367" s="364"/>
      <c r="AP367" s="364"/>
      <c r="AQ367" s="364"/>
      <c r="AR367" s="364"/>
      <c r="AS367" s="364"/>
      <c r="AT367" s="364"/>
      <c r="AU367" s="364"/>
      <c r="AV367" s="364"/>
      <c r="AW367" s="364"/>
      <c r="AX367" s="364"/>
      <c r="AY367" s="364"/>
      <c r="AZ367" s="364"/>
      <c r="BA367" s="267"/>
    </row>
    <row r="368" spans="1:53" s="254" customFormat="1" ht="15.75" hidden="1" outlineLevel="1">
      <c r="A368" s="450"/>
      <c r="B368" s="249" t="s">
        <v>484</v>
      </c>
      <c r="C368" s="250"/>
      <c r="D368" s="251"/>
      <c r="E368" s="251"/>
      <c r="F368" s="251"/>
      <c r="G368" s="251"/>
      <c r="H368" s="251"/>
      <c r="I368" s="251"/>
      <c r="J368" s="251"/>
      <c r="K368" s="251"/>
      <c r="L368" s="251"/>
      <c r="M368" s="251"/>
      <c r="N368" s="251"/>
      <c r="O368" s="251"/>
      <c r="P368" s="251"/>
      <c r="Q368" s="251"/>
      <c r="R368" s="251"/>
      <c r="S368" s="251"/>
      <c r="T368" s="251"/>
      <c r="U368" s="251"/>
      <c r="V368" s="251"/>
      <c r="W368" s="251"/>
      <c r="X368" s="251"/>
      <c r="Y368" s="251"/>
      <c r="Z368" s="251"/>
      <c r="AA368" s="251"/>
      <c r="AB368" s="251"/>
      <c r="AC368" s="251"/>
      <c r="AD368" s="251"/>
      <c r="AE368" s="251"/>
      <c r="AF368" s="251"/>
      <c r="AG368" s="251"/>
      <c r="AH368" s="251"/>
      <c r="AI368" s="251"/>
      <c r="AJ368" s="251"/>
      <c r="AK368" s="251"/>
      <c r="AL368" s="251"/>
      <c r="AM368" s="366"/>
      <c r="AN368" s="366"/>
      <c r="AO368" s="366"/>
      <c r="AP368" s="366"/>
      <c r="AQ368" s="366"/>
      <c r="AR368" s="366"/>
      <c r="AS368" s="366"/>
      <c r="AT368" s="366"/>
      <c r="AU368" s="366"/>
      <c r="AV368" s="366"/>
      <c r="AW368" s="366"/>
      <c r="AX368" s="366"/>
      <c r="AY368" s="366"/>
      <c r="AZ368" s="366"/>
      <c r="BA368" s="253"/>
    </row>
    <row r="369" spans="1:53" s="244" customFormat="1" ht="15" hidden="1" outlineLevel="1">
      <c r="A369" s="449">
        <v>24</v>
      </c>
      <c r="B369" s="275" t="s">
        <v>14</v>
      </c>
      <c r="C369" s="252" t="s">
        <v>25</v>
      </c>
      <c r="D369" s="256"/>
      <c r="E369" s="256"/>
      <c r="F369" s="256"/>
      <c r="G369" s="256"/>
      <c r="H369" s="256"/>
      <c r="I369" s="256"/>
      <c r="J369" s="256"/>
      <c r="K369" s="256"/>
      <c r="L369" s="256"/>
      <c r="M369" s="256"/>
      <c r="N369" s="256"/>
      <c r="O369" s="256"/>
      <c r="P369" s="256"/>
      <c r="Q369" s="256"/>
      <c r="R369" s="256"/>
      <c r="S369" s="256"/>
      <c r="T369" s="256"/>
      <c r="U369" s="252"/>
      <c r="V369" s="256"/>
      <c r="W369" s="256"/>
      <c r="X369" s="256"/>
      <c r="Y369" s="256"/>
      <c r="Z369" s="256"/>
      <c r="AA369" s="256"/>
      <c r="AB369" s="256"/>
      <c r="AC369" s="256"/>
      <c r="AD369" s="256"/>
      <c r="AE369" s="256"/>
      <c r="AF369" s="256"/>
      <c r="AG369" s="256"/>
      <c r="AH369" s="256"/>
      <c r="AI369" s="256"/>
      <c r="AJ369" s="256"/>
      <c r="AK369" s="256"/>
      <c r="AL369" s="256"/>
      <c r="AM369" s="362"/>
      <c r="AN369" s="362"/>
      <c r="AO369" s="362"/>
      <c r="AP369" s="362"/>
      <c r="AQ369" s="362"/>
      <c r="AR369" s="362"/>
      <c r="AS369" s="362"/>
      <c r="AT369" s="362"/>
      <c r="AU369" s="362"/>
      <c r="AV369" s="362"/>
      <c r="AW369" s="362"/>
      <c r="AX369" s="362"/>
      <c r="AY369" s="362"/>
      <c r="AZ369" s="362"/>
      <c r="BA369" s="257">
        <f>SUM(AM369:AZ369)</f>
        <v>0</v>
      </c>
    </row>
    <row r="370" spans="1:53" s="244" customFormat="1" ht="15" hidden="1" outlineLevel="1">
      <c r="A370" s="449"/>
      <c r="B370" s="275" t="s">
        <v>248</v>
      </c>
      <c r="C370" s="252" t="s">
        <v>163</v>
      </c>
      <c r="D370" s="256"/>
      <c r="E370" s="256"/>
      <c r="F370" s="256"/>
      <c r="G370" s="256"/>
      <c r="H370" s="256"/>
      <c r="I370" s="256"/>
      <c r="J370" s="256"/>
      <c r="K370" s="256"/>
      <c r="L370" s="256"/>
      <c r="M370" s="256"/>
      <c r="N370" s="256"/>
      <c r="O370" s="256"/>
      <c r="P370" s="256"/>
      <c r="Q370" s="256"/>
      <c r="R370" s="256"/>
      <c r="S370" s="256"/>
      <c r="T370" s="256"/>
      <c r="U370" s="415"/>
      <c r="V370" s="256"/>
      <c r="W370" s="256"/>
      <c r="X370" s="256"/>
      <c r="Y370" s="256"/>
      <c r="Z370" s="256"/>
      <c r="AA370" s="256"/>
      <c r="AB370" s="256"/>
      <c r="AC370" s="256"/>
      <c r="AD370" s="256"/>
      <c r="AE370" s="256"/>
      <c r="AF370" s="256"/>
      <c r="AG370" s="256"/>
      <c r="AH370" s="256"/>
      <c r="AI370" s="256"/>
      <c r="AJ370" s="256"/>
      <c r="AK370" s="256"/>
      <c r="AL370" s="256"/>
      <c r="AM370" s="363">
        <f>AM369</f>
        <v>0</v>
      </c>
      <c r="AN370" s="363">
        <f>AN369</f>
        <v>0</v>
      </c>
      <c r="AO370" s="363">
        <f t="shared" ref="AO370" si="146">AO369</f>
        <v>0</v>
      </c>
      <c r="AP370" s="363">
        <f t="shared" ref="AP370:AZ370" si="147">AP369</f>
        <v>0</v>
      </c>
      <c r="AQ370" s="363">
        <f t="shared" si="147"/>
        <v>0</v>
      </c>
      <c r="AR370" s="363">
        <f t="shared" si="147"/>
        <v>0</v>
      </c>
      <c r="AS370" s="363">
        <f t="shared" si="147"/>
        <v>0</v>
      </c>
      <c r="AT370" s="363">
        <f t="shared" si="147"/>
        <v>0</v>
      </c>
      <c r="AU370" s="363">
        <f t="shared" si="147"/>
        <v>0</v>
      </c>
      <c r="AV370" s="363">
        <f t="shared" si="147"/>
        <v>0</v>
      </c>
      <c r="AW370" s="363">
        <f t="shared" si="147"/>
        <v>0</v>
      </c>
      <c r="AX370" s="363">
        <f t="shared" si="147"/>
        <v>0</v>
      </c>
      <c r="AY370" s="363">
        <f t="shared" si="147"/>
        <v>0</v>
      </c>
      <c r="AZ370" s="363">
        <f t="shared" si="147"/>
        <v>0</v>
      </c>
      <c r="BA370" s="258"/>
    </row>
    <row r="371" spans="1:53" s="244" customFormat="1" ht="15" hidden="1" outlineLevel="1">
      <c r="A371" s="449"/>
      <c r="B371" s="275"/>
      <c r="C371" s="266"/>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252"/>
      <c r="AF371" s="252"/>
      <c r="AG371" s="252"/>
      <c r="AH371" s="252"/>
      <c r="AI371" s="252"/>
      <c r="AJ371" s="252"/>
      <c r="AK371" s="252"/>
      <c r="AL371" s="252"/>
      <c r="AM371" s="364"/>
      <c r="AN371" s="364"/>
      <c r="AO371" s="364"/>
      <c r="AP371" s="364"/>
      <c r="AQ371" s="364"/>
      <c r="AR371" s="364"/>
      <c r="AS371" s="364"/>
      <c r="AT371" s="364"/>
      <c r="AU371" s="364"/>
      <c r="AV371" s="364"/>
      <c r="AW371" s="364"/>
      <c r="AX371" s="364"/>
      <c r="AY371" s="364"/>
      <c r="AZ371" s="364"/>
      <c r="BA371" s="267"/>
    </row>
    <row r="372" spans="1:53" s="244" customFormat="1" ht="15" hidden="1" outlineLevel="1">
      <c r="A372" s="449">
        <v>25</v>
      </c>
      <c r="B372" s="274" t="s">
        <v>21</v>
      </c>
      <c r="C372" s="252" t="s">
        <v>25</v>
      </c>
      <c r="D372" s="256"/>
      <c r="E372" s="256"/>
      <c r="F372" s="256"/>
      <c r="G372" s="256"/>
      <c r="H372" s="256"/>
      <c r="I372" s="256"/>
      <c r="J372" s="256"/>
      <c r="K372" s="256"/>
      <c r="L372" s="256"/>
      <c r="M372" s="256"/>
      <c r="N372" s="256"/>
      <c r="O372" s="256"/>
      <c r="P372" s="256"/>
      <c r="Q372" s="256"/>
      <c r="R372" s="256"/>
      <c r="S372" s="256"/>
      <c r="T372" s="256"/>
      <c r="U372" s="256">
        <v>0</v>
      </c>
      <c r="V372" s="256"/>
      <c r="W372" s="256"/>
      <c r="X372" s="256"/>
      <c r="Y372" s="256"/>
      <c r="Z372" s="256"/>
      <c r="AA372" s="256"/>
      <c r="AB372" s="256"/>
      <c r="AC372" s="256"/>
      <c r="AD372" s="256"/>
      <c r="AE372" s="256"/>
      <c r="AF372" s="256"/>
      <c r="AG372" s="256"/>
      <c r="AH372" s="256"/>
      <c r="AI372" s="256"/>
      <c r="AJ372" s="256"/>
      <c r="AK372" s="256"/>
      <c r="AL372" s="256"/>
      <c r="AM372" s="367"/>
      <c r="AN372" s="367"/>
      <c r="AO372" s="367"/>
      <c r="AP372" s="367"/>
      <c r="AQ372" s="367"/>
      <c r="AR372" s="367"/>
      <c r="AS372" s="367"/>
      <c r="AT372" s="367"/>
      <c r="AU372" s="367"/>
      <c r="AV372" s="367"/>
      <c r="AW372" s="367"/>
      <c r="AX372" s="367"/>
      <c r="AY372" s="367"/>
      <c r="AZ372" s="367"/>
      <c r="BA372" s="257">
        <f>SUM(AM372:AZ372)</f>
        <v>0</v>
      </c>
    </row>
    <row r="373" spans="1:53" s="244" customFormat="1" ht="15" hidden="1" outlineLevel="1">
      <c r="A373" s="449"/>
      <c r="B373" s="275" t="s">
        <v>248</v>
      </c>
      <c r="C373" s="252" t="s">
        <v>163</v>
      </c>
      <c r="D373" s="256"/>
      <c r="E373" s="256"/>
      <c r="F373" s="256"/>
      <c r="G373" s="256"/>
      <c r="H373" s="256"/>
      <c r="I373" s="256"/>
      <c r="J373" s="256"/>
      <c r="K373" s="256"/>
      <c r="L373" s="256"/>
      <c r="M373" s="256"/>
      <c r="N373" s="256"/>
      <c r="O373" s="256"/>
      <c r="P373" s="256"/>
      <c r="Q373" s="256"/>
      <c r="R373" s="256"/>
      <c r="S373" s="256"/>
      <c r="T373" s="256"/>
      <c r="U373" s="256">
        <f>U372</f>
        <v>0</v>
      </c>
      <c r="V373" s="256"/>
      <c r="W373" s="256"/>
      <c r="X373" s="256"/>
      <c r="Y373" s="256"/>
      <c r="Z373" s="256"/>
      <c r="AA373" s="256"/>
      <c r="AB373" s="256"/>
      <c r="AC373" s="256"/>
      <c r="AD373" s="256"/>
      <c r="AE373" s="256"/>
      <c r="AF373" s="256"/>
      <c r="AG373" s="256"/>
      <c r="AH373" s="256"/>
      <c r="AI373" s="256"/>
      <c r="AJ373" s="256"/>
      <c r="AK373" s="256"/>
      <c r="AL373" s="256"/>
      <c r="AM373" s="363">
        <f>AM372</f>
        <v>0</v>
      </c>
      <c r="AN373" s="363">
        <f>AN372</f>
        <v>0</v>
      </c>
      <c r="AO373" s="363">
        <f t="shared" ref="AO373" si="148">AO372</f>
        <v>0</v>
      </c>
      <c r="AP373" s="363">
        <f t="shared" ref="AP373:AZ373" si="149">AP372</f>
        <v>0</v>
      </c>
      <c r="AQ373" s="363">
        <f t="shared" si="149"/>
        <v>0</v>
      </c>
      <c r="AR373" s="363">
        <f t="shared" si="149"/>
        <v>0</v>
      </c>
      <c r="AS373" s="363">
        <f t="shared" si="149"/>
        <v>0</v>
      </c>
      <c r="AT373" s="363">
        <f t="shared" si="149"/>
        <v>0</v>
      </c>
      <c r="AU373" s="363">
        <f t="shared" si="149"/>
        <v>0</v>
      </c>
      <c r="AV373" s="363">
        <f t="shared" si="149"/>
        <v>0</v>
      </c>
      <c r="AW373" s="363">
        <f t="shared" si="149"/>
        <v>0</v>
      </c>
      <c r="AX373" s="363">
        <f t="shared" si="149"/>
        <v>0</v>
      </c>
      <c r="AY373" s="363">
        <f t="shared" si="149"/>
        <v>0</v>
      </c>
      <c r="AZ373" s="363">
        <f t="shared" si="149"/>
        <v>0</v>
      </c>
      <c r="BA373" s="271"/>
    </row>
    <row r="374" spans="1:53" s="244" customFormat="1" ht="15" hidden="1" outlineLevel="1">
      <c r="A374" s="449"/>
      <c r="B374" s="274"/>
      <c r="C374" s="27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368"/>
      <c r="AN374" s="369"/>
      <c r="AO374" s="368"/>
      <c r="AP374" s="368"/>
      <c r="AQ374" s="368"/>
      <c r="AR374" s="368"/>
      <c r="AS374" s="368"/>
      <c r="AT374" s="368"/>
      <c r="AU374" s="368"/>
      <c r="AV374" s="368"/>
      <c r="AW374" s="368"/>
      <c r="AX374" s="368"/>
      <c r="AY374" s="368"/>
      <c r="AZ374" s="368"/>
      <c r="BA374" s="273"/>
    </row>
    <row r="375" spans="1:53" ht="15.75" outlineLevel="1">
      <c r="A375" s="450"/>
      <c r="B375" s="249" t="s">
        <v>15</v>
      </c>
      <c r="C375" s="280"/>
      <c r="D375" s="251"/>
      <c r="E375" s="251"/>
      <c r="F375" s="251"/>
      <c r="G375" s="251"/>
      <c r="H375" s="251"/>
      <c r="I375" s="251"/>
      <c r="J375" s="251"/>
      <c r="K375" s="251"/>
      <c r="L375" s="251"/>
      <c r="M375" s="251"/>
      <c r="N375" s="251"/>
      <c r="O375" s="251"/>
      <c r="P375" s="251"/>
      <c r="Q375" s="251"/>
      <c r="R375" s="251"/>
      <c r="S375" s="251"/>
      <c r="T375" s="251"/>
      <c r="U375" s="252"/>
      <c r="V375" s="251"/>
      <c r="W375" s="251"/>
      <c r="X375" s="251"/>
      <c r="Y375" s="251"/>
      <c r="Z375" s="251"/>
      <c r="AA375" s="251"/>
      <c r="AB375" s="251"/>
      <c r="AC375" s="251"/>
      <c r="AD375" s="251"/>
      <c r="AE375" s="251"/>
      <c r="AF375" s="251"/>
      <c r="AG375" s="251"/>
      <c r="AH375" s="251"/>
      <c r="AI375" s="251"/>
      <c r="AJ375" s="251"/>
      <c r="AK375" s="251"/>
      <c r="AL375" s="251"/>
      <c r="AM375" s="366"/>
      <c r="AN375" s="366"/>
      <c r="AO375" s="366"/>
      <c r="AP375" s="366"/>
      <c r="AQ375" s="366"/>
      <c r="AR375" s="366"/>
      <c r="AS375" s="366"/>
      <c r="AT375" s="366"/>
      <c r="AU375" s="366"/>
      <c r="AV375" s="366"/>
      <c r="AW375" s="366"/>
      <c r="AX375" s="366"/>
      <c r="AY375" s="366"/>
      <c r="AZ375" s="366"/>
      <c r="BA375" s="253"/>
    </row>
    <row r="376" spans="1:53" ht="15" hidden="1" outlineLevel="1">
      <c r="A376" s="449">
        <v>26</v>
      </c>
      <c r="B376" s="281" t="s">
        <v>16</v>
      </c>
      <c r="C376" s="252" t="s">
        <v>25</v>
      </c>
      <c r="D376" s="256"/>
      <c r="E376" s="256"/>
      <c r="F376" s="256"/>
      <c r="G376" s="256"/>
      <c r="H376" s="256"/>
      <c r="I376" s="256"/>
      <c r="J376" s="256"/>
      <c r="K376" s="256"/>
      <c r="L376" s="256"/>
      <c r="M376" s="256"/>
      <c r="N376" s="256"/>
      <c r="O376" s="256"/>
      <c r="P376" s="256"/>
      <c r="Q376" s="256"/>
      <c r="R376" s="256"/>
      <c r="S376" s="256"/>
      <c r="T376" s="256"/>
      <c r="U376" s="256">
        <v>12</v>
      </c>
      <c r="V376" s="256"/>
      <c r="W376" s="256"/>
      <c r="X376" s="256"/>
      <c r="Y376" s="256"/>
      <c r="Z376" s="256"/>
      <c r="AA376" s="256"/>
      <c r="AB376" s="256"/>
      <c r="AC376" s="256"/>
      <c r="AD376" s="256"/>
      <c r="AE376" s="256"/>
      <c r="AF376" s="256"/>
      <c r="AG376" s="256"/>
      <c r="AH376" s="256"/>
      <c r="AI376" s="256"/>
      <c r="AJ376" s="256"/>
      <c r="AK376" s="256"/>
      <c r="AL376" s="256"/>
      <c r="AM376" s="378"/>
      <c r="AN376" s="367"/>
      <c r="AO376" s="367"/>
      <c r="AP376" s="367"/>
      <c r="AQ376" s="367"/>
      <c r="AR376" s="367"/>
      <c r="AS376" s="367"/>
      <c r="AT376" s="367"/>
      <c r="AU376" s="367"/>
      <c r="AV376" s="367"/>
      <c r="AW376" s="367"/>
      <c r="AX376" s="367"/>
      <c r="AY376" s="367"/>
      <c r="AZ376" s="367"/>
      <c r="BA376" s="257">
        <f>SUM(AM376:AZ376)</f>
        <v>0</v>
      </c>
    </row>
    <row r="377" spans="1:53" ht="15" hidden="1" outlineLevel="1">
      <c r="B377" s="255" t="s">
        <v>248</v>
      </c>
      <c r="C377" s="252" t="s">
        <v>163</v>
      </c>
      <c r="D377" s="256"/>
      <c r="E377" s="256"/>
      <c r="F377" s="256"/>
      <c r="G377" s="256"/>
      <c r="H377" s="256"/>
      <c r="I377" s="256"/>
      <c r="J377" s="256"/>
      <c r="K377" s="256"/>
      <c r="L377" s="256"/>
      <c r="M377" s="256"/>
      <c r="N377" s="256"/>
      <c r="O377" s="256"/>
      <c r="P377" s="256"/>
      <c r="Q377" s="256"/>
      <c r="R377" s="256"/>
      <c r="S377" s="256"/>
      <c r="T377" s="256"/>
      <c r="U377" s="256">
        <f>U376</f>
        <v>12</v>
      </c>
      <c r="V377" s="256"/>
      <c r="W377" s="256"/>
      <c r="X377" s="256"/>
      <c r="Y377" s="256"/>
      <c r="Z377" s="256"/>
      <c r="AA377" s="256"/>
      <c r="AB377" s="256"/>
      <c r="AC377" s="256"/>
      <c r="AD377" s="256"/>
      <c r="AE377" s="256"/>
      <c r="AF377" s="256"/>
      <c r="AG377" s="256"/>
      <c r="AH377" s="256"/>
      <c r="AI377" s="256"/>
      <c r="AJ377" s="256"/>
      <c r="AK377" s="256"/>
      <c r="AL377" s="256"/>
      <c r="AM377" s="363">
        <f>AM376</f>
        <v>0</v>
      </c>
      <c r="AN377" s="363">
        <f>AN376</f>
        <v>0</v>
      </c>
      <c r="AO377" s="363">
        <f t="shared" ref="AO377" si="150">AO376</f>
        <v>0</v>
      </c>
      <c r="AP377" s="363">
        <f t="shared" ref="AP377:AZ377" si="151">AP376</f>
        <v>0</v>
      </c>
      <c r="AQ377" s="363">
        <f t="shared" si="151"/>
        <v>0</v>
      </c>
      <c r="AR377" s="363">
        <f t="shared" si="151"/>
        <v>0</v>
      </c>
      <c r="AS377" s="363">
        <f t="shared" si="151"/>
        <v>0</v>
      </c>
      <c r="AT377" s="363">
        <f t="shared" si="151"/>
        <v>0</v>
      </c>
      <c r="AU377" s="363">
        <f t="shared" si="151"/>
        <v>0</v>
      </c>
      <c r="AV377" s="363">
        <f t="shared" si="151"/>
        <v>0</v>
      </c>
      <c r="AW377" s="363">
        <f t="shared" si="151"/>
        <v>0</v>
      </c>
      <c r="AX377" s="363">
        <f t="shared" si="151"/>
        <v>0</v>
      </c>
      <c r="AY377" s="363">
        <f t="shared" si="151"/>
        <v>0</v>
      </c>
      <c r="AZ377" s="363">
        <f t="shared" si="151"/>
        <v>0</v>
      </c>
      <c r="BA377" s="267"/>
    </row>
    <row r="378" spans="1:53" ht="15" hidden="1" outlineLevel="1">
      <c r="B378" s="28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375"/>
      <c r="AN378" s="376"/>
      <c r="AO378" s="376"/>
      <c r="AP378" s="376"/>
      <c r="AQ378" s="376"/>
      <c r="AR378" s="376"/>
      <c r="AS378" s="376"/>
      <c r="AT378" s="376"/>
      <c r="AU378" s="376"/>
      <c r="AV378" s="376"/>
      <c r="AW378" s="376"/>
      <c r="AX378" s="376"/>
      <c r="AY378" s="376"/>
      <c r="AZ378" s="376"/>
      <c r="BA378" s="258"/>
    </row>
    <row r="379" spans="1:53" ht="15" outlineLevel="1">
      <c r="A379" s="449">
        <v>27</v>
      </c>
      <c r="B379" s="281" t="s">
        <v>17</v>
      </c>
      <c r="C379" s="252" t="s">
        <v>25</v>
      </c>
      <c r="D379" s="256"/>
      <c r="E379" s="256"/>
      <c r="F379" s="256"/>
      <c r="G379" s="256"/>
      <c r="H379" s="256"/>
      <c r="I379" s="256"/>
      <c r="J379" s="256"/>
      <c r="K379" s="256"/>
      <c r="L379" s="256"/>
      <c r="M379" s="256"/>
      <c r="N379" s="256"/>
      <c r="O379" s="256"/>
      <c r="P379" s="256"/>
      <c r="Q379" s="256"/>
      <c r="R379" s="256"/>
      <c r="S379" s="256"/>
      <c r="T379" s="256"/>
      <c r="U379" s="256">
        <v>12</v>
      </c>
      <c r="V379" s="256"/>
      <c r="W379" s="256"/>
      <c r="X379" s="256"/>
      <c r="Y379" s="256"/>
      <c r="Z379" s="256"/>
      <c r="AA379" s="256"/>
      <c r="AB379" s="256"/>
      <c r="AC379" s="256"/>
      <c r="AD379" s="256"/>
      <c r="AE379" s="256"/>
      <c r="AF379" s="256"/>
      <c r="AG379" s="256"/>
      <c r="AH379" s="256"/>
      <c r="AI379" s="256"/>
      <c r="AJ379" s="256"/>
      <c r="AK379" s="256"/>
      <c r="AL379" s="256"/>
      <c r="AM379" s="378"/>
      <c r="AN379" s="367"/>
      <c r="AO379" s="367">
        <v>1</v>
      </c>
      <c r="AP379" s="367"/>
      <c r="AQ379" s="367"/>
      <c r="AR379" s="367"/>
      <c r="AS379" s="367"/>
      <c r="AT379" s="367"/>
      <c r="AU379" s="367"/>
      <c r="AV379" s="367"/>
      <c r="AW379" s="367"/>
      <c r="AX379" s="367"/>
      <c r="AY379" s="367"/>
      <c r="AZ379" s="367"/>
      <c r="BA379" s="257">
        <f>SUM(AM379:AZ379)</f>
        <v>1</v>
      </c>
    </row>
    <row r="380" spans="1:53" ht="15" outlineLevel="1">
      <c r="B380" s="255" t="s">
        <v>248</v>
      </c>
      <c r="C380" s="252" t="s">
        <v>163</v>
      </c>
      <c r="D380" s="256">
        <v>204977.76</v>
      </c>
      <c r="E380" s="256">
        <v>204977.76</v>
      </c>
      <c r="F380" s="256">
        <v>204977.76</v>
      </c>
      <c r="G380" s="256">
        <v>204977.76</v>
      </c>
      <c r="H380" s="256">
        <v>204977.76</v>
      </c>
      <c r="I380" s="256">
        <v>204977.76</v>
      </c>
      <c r="J380" s="256">
        <v>204977.76</v>
      </c>
      <c r="K380" s="256">
        <v>204977.76</v>
      </c>
      <c r="L380" s="256">
        <v>204977.76</v>
      </c>
      <c r="M380" s="256">
        <v>204977.76</v>
      </c>
      <c r="N380" s="256">
        <v>204977.76</v>
      </c>
      <c r="O380" s="256">
        <v>204977.76</v>
      </c>
      <c r="P380" s="256">
        <v>204977.76</v>
      </c>
      <c r="Q380" s="256">
        <v>204977.76</v>
      </c>
      <c r="R380" s="256">
        <v>204977.76</v>
      </c>
      <c r="S380" s="256">
        <v>204977.76</v>
      </c>
      <c r="T380" s="256">
        <v>204977.76</v>
      </c>
      <c r="U380" s="256">
        <f>U379</f>
        <v>12</v>
      </c>
      <c r="V380" s="256">
        <v>92.91</v>
      </c>
      <c r="W380" s="256">
        <v>92.91</v>
      </c>
      <c r="X380" s="256">
        <v>92.91</v>
      </c>
      <c r="Y380" s="256">
        <v>92.91</v>
      </c>
      <c r="Z380" s="256">
        <v>92.91</v>
      </c>
      <c r="AA380" s="256">
        <v>92.91</v>
      </c>
      <c r="AB380" s="256">
        <v>92.91</v>
      </c>
      <c r="AC380" s="256">
        <v>92.91</v>
      </c>
      <c r="AD380" s="256">
        <v>92.91</v>
      </c>
      <c r="AE380" s="256">
        <v>92.91</v>
      </c>
      <c r="AF380" s="256">
        <v>92.91</v>
      </c>
      <c r="AG380" s="256">
        <v>92.91</v>
      </c>
      <c r="AH380" s="256">
        <v>92.91</v>
      </c>
      <c r="AI380" s="256">
        <v>92.91</v>
      </c>
      <c r="AJ380" s="256">
        <v>92.91</v>
      </c>
      <c r="AK380" s="256">
        <v>92.91</v>
      </c>
      <c r="AL380" s="256">
        <v>92.91</v>
      </c>
      <c r="AM380" s="363">
        <f>AM379</f>
        <v>0</v>
      </c>
      <c r="AN380" s="363">
        <f>AN379</f>
        <v>0</v>
      </c>
      <c r="AO380" s="363">
        <f t="shared" ref="AO380" si="152">AO379</f>
        <v>1</v>
      </c>
      <c r="AP380" s="363">
        <f t="shared" ref="AP380:AZ380" si="153">AP379</f>
        <v>0</v>
      </c>
      <c r="AQ380" s="363">
        <f t="shared" si="153"/>
        <v>0</v>
      </c>
      <c r="AR380" s="363">
        <f t="shared" si="153"/>
        <v>0</v>
      </c>
      <c r="AS380" s="363">
        <f t="shared" si="153"/>
        <v>0</v>
      </c>
      <c r="AT380" s="363">
        <f t="shared" si="153"/>
        <v>0</v>
      </c>
      <c r="AU380" s="363">
        <f t="shared" si="153"/>
        <v>0</v>
      </c>
      <c r="AV380" s="363">
        <f t="shared" si="153"/>
        <v>0</v>
      </c>
      <c r="AW380" s="363">
        <f t="shared" si="153"/>
        <v>0</v>
      </c>
      <c r="AX380" s="363">
        <f t="shared" si="153"/>
        <v>0</v>
      </c>
      <c r="AY380" s="363">
        <f t="shared" si="153"/>
        <v>0</v>
      </c>
      <c r="AZ380" s="363">
        <f t="shared" si="153"/>
        <v>0</v>
      </c>
      <c r="BA380" s="267"/>
    </row>
    <row r="381" spans="1:53" ht="15.75" outlineLevel="1">
      <c r="B381" s="283"/>
      <c r="C381" s="261"/>
      <c r="D381" s="252"/>
      <c r="E381" s="252"/>
      <c r="F381" s="252"/>
      <c r="G381" s="252"/>
      <c r="H381" s="252"/>
      <c r="I381" s="252"/>
      <c r="J381" s="252"/>
      <c r="K381" s="252"/>
      <c r="L381" s="252"/>
      <c r="M381" s="252"/>
      <c r="N381" s="252"/>
      <c r="O381" s="252"/>
      <c r="P381" s="252"/>
      <c r="Q381" s="252"/>
      <c r="R381" s="252"/>
      <c r="S381" s="252"/>
      <c r="T381" s="252"/>
      <c r="U381" s="261"/>
      <c r="V381" s="252"/>
      <c r="W381" s="252"/>
      <c r="X381" s="252"/>
      <c r="Y381" s="252"/>
      <c r="Z381" s="252"/>
      <c r="AA381" s="252"/>
      <c r="AB381" s="252"/>
      <c r="AC381" s="252"/>
      <c r="AD381" s="252"/>
      <c r="AE381" s="252"/>
      <c r="AF381" s="252"/>
      <c r="AG381" s="252"/>
      <c r="AH381" s="252"/>
      <c r="AI381" s="252"/>
      <c r="AJ381" s="252"/>
      <c r="AK381" s="252"/>
      <c r="AL381" s="252"/>
      <c r="AM381" s="364"/>
      <c r="AN381" s="364"/>
      <c r="AO381" s="364"/>
      <c r="AP381" s="364"/>
      <c r="AQ381" s="364"/>
      <c r="AR381" s="364"/>
      <c r="AS381" s="364"/>
      <c r="AT381" s="364"/>
      <c r="AU381" s="364"/>
      <c r="AV381" s="364"/>
      <c r="AW381" s="364"/>
      <c r="AX381" s="364"/>
      <c r="AY381" s="364"/>
      <c r="AZ381" s="364"/>
      <c r="BA381" s="267"/>
    </row>
    <row r="382" spans="1:53" ht="15" hidden="1" outlineLevel="1">
      <c r="A382" s="449">
        <v>28</v>
      </c>
      <c r="B382" s="281" t="s">
        <v>18</v>
      </c>
      <c r="C382" s="252" t="s">
        <v>25</v>
      </c>
      <c r="D382" s="256"/>
      <c r="E382" s="256"/>
      <c r="F382" s="256"/>
      <c r="G382" s="256"/>
      <c r="H382" s="256"/>
      <c r="I382" s="256"/>
      <c r="J382" s="256"/>
      <c r="K382" s="256"/>
      <c r="L382" s="256"/>
      <c r="M382" s="256"/>
      <c r="N382" s="256"/>
      <c r="O382" s="256"/>
      <c r="P382" s="256"/>
      <c r="Q382" s="256"/>
      <c r="R382" s="256"/>
      <c r="S382" s="256"/>
      <c r="T382" s="256"/>
      <c r="U382" s="256">
        <v>0</v>
      </c>
      <c r="V382" s="256"/>
      <c r="W382" s="256"/>
      <c r="X382" s="256"/>
      <c r="Y382" s="256"/>
      <c r="Z382" s="256"/>
      <c r="AA382" s="256"/>
      <c r="AB382" s="256"/>
      <c r="AC382" s="256"/>
      <c r="AD382" s="256"/>
      <c r="AE382" s="256"/>
      <c r="AF382" s="256"/>
      <c r="AG382" s="256"/>
      <c r="AH382" s="256"/>
      <c r="AI382" s="256"/>
      <c r="AJ382" s="256"/>
      <c r="AK382" s="256"/>
      <c r="AL382" s="256"/>
      <c r="AM382" s="378"/>
      <c r="AN382" s="367"/>
      <c r="AO382" s="367"/>
      <c r="AP382" s="367"/>
      <c r="AQ382" s="367"/>
      <c r="AR382" s="367"/>
      <c r="AS382" s="367"/>
      <c r="AT382" s="367"/>
      <c r="AU382" s="367"/>
      <c r="AV382" s="367"/>
      <c r="AW382" s="367"/>
      <c r="AX382" s="367"/>
      <c r="AY382" s="367"/>
      <c r="AZ382" s="367"/>
      <c r="BA382" s="257">
        <f>SUM(AM382:AZ382)</f>
        <v>0</v>
      </c>
    </row>
    <row r="383" spans="1:53" ht="15" hidden="1" outlineLevel="1">
      <c r="B383" s="255" t="s">
        <v>248</v>
      </c>
      <c r="C383" s="252" t="s">
        <v>163</v>
      </c>
      <c r="D383" s="256"/>
      <c r="E383" s="256"/>
      <c r="F383" s="256"/>
      <c r="G383" s="256"/>
      <c r="H383" s="256"/>
      <c r="I383" s="256"/>
      <c r="J383" s="256"/>
      <c r="K383" s="256"/>
      <c r="L383" s="256"/>
      <c r="M383" s="256"/>
      <c r="N383" s="256"/>
      <c r="O383" s="256"/>
      <c r="P383" s="256"/>
      <c r="Q383" s="256"/>
      <c r="R383" s="256"/>
      <c r="S383" s="256"/>
      <c r="T383" s="256"/>
      <c r="U383" s="256">
        <f>U382</f>
        <v>0</v>
      </c>
      <c r="V383" s="256"/>
      <c r="W383" s="256"/>
      <c r="X383" s="256"/>
      <c r="Y383" s="256"/>
      <c r="Z383" s="256"/>
      <c r="AA383" s="256"/>
      <c r="AB383" s="256"/>
      <c r="AC383" s="256"/>
      <c r="AD383" s="256"/>
      <c r="AE383" s="256"/>
      <c r="AF383" s="256"/>
      <c r="AG383" s="256"/>
      <c r="AH383" s="256"/>
      <c r="AI383" s="256"/>
      <c r="AJ383" s="256"/>
      <c r="AK383" s="256"/>
      <c r="AL383" s="256"/>
      <c r="AM383" s="363">
        <f>AM382</f>
        <v>0</v>
      </c>
      <c r="AN383" s="363">
        <f>AN382</f>
        <v>0</v>
      </c>
      <c r="AO383" s="363">
        <f t="shared" ref="AO383:AZ383" si="154">AO382</f>
        <v>0</v>
      </c>
      <c r="AP383" s="363">
        <f t="shared" si="154"/>
        <v>0</v>
      </c>
      <c r="AQ383" s="363">
        <f t="shared" si="154"/>
        <v>0</v>
      </c>
      <c r="AR383" s="363">
        <f t="shared" si="154"/>
        <v>0</v>
      </c>
      <c r="AS383" s="363">
        <f t="shared" si="154"/>
        <v>0</v>
      </c>
      <c r="AT383" s="363">
        <f t="shared" si="154"/>
        <v>0</v>
      </c>
      <c r="AU383" s="363">
        <f t="shared" si="154"/>
        <v>0</v>
      </c>
      <c r="AV383" s="363">
        <f t="shared" si="154"/>
        <v>0</v>
      </c>
      <c r="AW383" s="363">
        <f t="shared" si="154"/>
        <v>0</v>
      </c>
      <c r="AX383" s="363">
        <f t="shared" si="154"/>
        <v>0</v>
      </c>
      <c r="AY383" s="363">
        <f t="shared" si="154"/>
        <v>0</v>
      </c>
      <c r="AZ383" s="363">
        <f t="shared" si="154"/>
        <v>0</v>
      </c>
      <c r="BA383" s="258"/>
    </row>
    <row r="384" spans="1:53" ht="15" hidden="1" outlineLevel="1">
      <c r="B384" s="28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c r="AA384" s="252"/>
      <c r="AB384" s="252"/>
      <c r="AC384" s="252"/>
      <c r="AD384" s="252"/>
      <c r="AE384" s="252"/>
      <c r="AF384" s="252"/>
      <c r="AG384" s="252"/>
      <c r="AH384" s="252"/>
      <c r="AI384" s="252"/>
      <c r="AJ384" s="252"/>
      <c r="AK384" s="252"/>
      <c r="AL384" s="252"/>
      <c r="AM384" s="364"/>
      <c r="AN384" s="364"/>
      <c r="AO384" s="364"/>
      <c r="AP384" s="364"/>
      <c r="AQ384" s="364"/>
      <c r="AR384" s="364"/>
      <c r="AS384" s="364"/>
      <c r="AT384" s="364"/>
      <c r="AU384" s="364"/>
      <c r="AV384" s="364"/>
      <c r="AW384" s="364"/>
      <c r="AX384" s="364"/>
      <c r="AY384" s="364"/>
      <c r="AZ384" s="364"/>
      <c r="BA384" s="267"/>
    </row>
    <row r="385" spans="1:53" ht="15" hidden="1" outlineLevel="1">
      <c r="A385" s="449">
        <v>29</v>
      </c>
      <c r="B385" s="284" t="s">
        <v>19</v>
      </c>
      <c r="C385" s="252" t="s">
        <v>25</v>
      </c>
      <c r="D385" s="256"/>
      <c r="E385" s="256"/>
      <c r="F385" s="256"/>
      <c r="G385" s="256"/>
      <c r="H385" s="256"/>
      <c r="I385" s="256"/>
      <c r="J385" s="256"/>
      <c r="K385" s="256"/>
      <c r="L385" s="256"/>
      <c r="M385" s="256"/>
      <c r="N385" s="256"/>
      <c r="O385" s="256"/>
      <c r="P385" s="256"/>
      <c r="Q385" s="256"/>
      <c r="R385" s="256"/>
      <c r="S385" s="256"/>
      <c r="T385" s="256"/>
      <c r="U385" s="256">
        <v>0</v>
      </c>
      <c r="V385" s="256"/>
      <c r="W385" s="256"/>
      <c r="X385" s="256"/>
      <c r="Y385" s="256"/>
      <c r="Z385" s="256"/>
      <c r="AA385" s="256"/>
      <c r="AB385" s="256"/>
      <c r="AC385" s="256"/>
      <c r="AD385" s="256"/>
      <c r="AE385" s="256"/>
      <c r="AF385" s="256"/>
      <c r="AG385" s="256"/>
      <c r="AH385" s="256"/>
      <c r="AI385" s="256"/>
      <c r="AJ385" s="256"/>
      <c r="AK385" s="256"/>
      <c r="AL385" s="256"/>
      <c r="AM385" s="378"/>
      <c r="AN385" s="367"/>
      <c r="AO385" s="367"/>
      <c r="AP385" s="367"/>
      <c r="AQ385" s="367"/>
      <c r="AR385" s="367"/>
      <c r="AS385" s="367"/>
      <c r="AT385" s="367"/>
      <c r="AU385" s="367"/>
      <c r="AV385" s="367"/>
      <c r="AW385" s="367"/>
      <c r="AX385" s="367"/>
      <c r="AY385" s="367"/>
      <c r="AZ385" s="367"/>
      <c r="BA385" s="257">
        <f>SUM(AM385:AZ385)</f>
        <v>0</v>
      </c>
    </row>
    <row r="386" spans="1:53" ht="15" hidden="1" outlineLevel="1">
      <c r="B386" s="284" t="s">
        <v>248</v>
      </c>
      <c r="C386" s="252" t="s">
        <v>163</v>
      </c>
      <c r="D386" s="256"/>
      <c r="E386" s="256"/>
      <c r="F386" s="256"/>
      <c r="G386" s="256"/>
      <c r="H386" s="256"/>
      <c r="I386" s="256"/>
      <c r="J386" s="256"/>
      <c r="K386" s="256"/>
      <c r="L386" s="256"/>
      <c r="M386" s="256"/>
      <c r="N386" s="256"/>
      <c r="O386" s="256"/>
      <c r="P386" s="256"/>
      <c r="Q386" s="256"/>
      <c r="R386" s="256"/>
      <c r="S386" s="256"/>
      <c r="T386" s="256"/>
      <c r="U386" s="256">
        <f>U385</f>
        <v>0</v>
      </c>
      <c r="V386" s="256"/>
      <c r="W386" s="256"/>
      <c r="X386" s="256"/>
      <c r="Y386" s="256"/>
      <c r="Z386" s="256"/>
      <c r="AA386" s="256"/>
      <c r="AB386" s="256"/>
      <c r="AC386" s="256"/>
      <c r="AD386" s="256"/>
      <c r="AE386" s="256"/>
      <c r="AF386" s="256"/>
      <c r="AG386" s="256"/>
      <c r="AH386" s="256"/>
      <c r="AI386" s="256"/>
      <c r="AJ386" s="256"/>
      <c r="AK386" s="256"/>
      <c r="AL386" s="256"/>
      <c r="AM386" s="363">
        <f>AM385</f>
        <v>0</v>
      </c>
      <c r="AN386" s="363">
        <f t="shared" ref="AN386:AZ386" si="155">AN385</f>
        <v>0</v>
      </c>
      <c r="AO386" s="363">
        <f t="shared" si="155"/>
        <v>0</v>
      </c>
      <c r="AP386" s="363">
        <f t="shared" si="155"/>
        <v>0</v>
      </c>
      <c r="AQ386" s="363">
        <f t="shared" si="155"/>
        <v>0</v>
      </c>
      <c r="AR386" s="363">
        <f t="shared" si="155"/>
        <v>0</v>
      </c>
      <c r="AS386" s="363">
        <f t="shared" si="155"/>
        <v>0</v>
      </c>
      <c r="AT386" s="363">
        <f t="shared" si="155"/>
        <v>0</v>
      </c>
      <c r="AU386" s="363">
        <f t="shared" si="155"/>
        <v>0</v>
      </c>
      <c r="AV386" s="363">
        <f t="shared" si="155"/>
        <v>0</v>
      </c>
      <c r="AW386" s="363">
        <f t="shared" si="155"/>
        <v>0</v>
      </c>
      <c r="AX386" s="363">
        <f t="shared" si="155"/>
        <v>0</v>
      </c>
      <c r="AY386" s="363">
        <f t="shared" si="155"/>
        <v>0</v>
      </c>
      <c r="AZ386" s="363">
        <f t="shared" si="155"/>
        <v>0</v>
      </c>
      <c r="BA386" s="258"/>
    </row>
    <row r="387" spans="1:53" ht="15" hidden="1" outlineLevel="1">
      <c r="B387" s="284"/>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2"/>
      <c r="AF387" s="252"/>
      <c r="AG387" s="252"/>
      <c r="AH387" s="252"/>
      <c r="AI387" s="252"/>
      <c r="AJ387" s="252"/>
      <c r="AK387" s="252"/>
      <c r="AL387" s="252"/>
      <c r="AM387" s="375"/>
      <c r="AN387" s="375"/>
      <c r="AO387" s="375"/>
      <c r="AP387" s="375"/>
      <c r="AQ387" s="375"/>
      <c r="AR387" s="375"/>
      <c r="AS387" s="375"/>
      <c r="AT387" s="375"/>
      <c r="AU387" s="375"/>
      <c r="AV387" s="375"/>
      <c r="AW387" s="375"/>
      <c r="AX387" s="375"/>
      <c r="AY387" s="375"/>
      <c r="AZ387" s="375"/>
      <c r="BA387" s="273"/>
    </row>
    <row r="388" spans="1:53" s="244" customFormat="1" ht="15" hidden="1" outlineLevel="1">
      <c r="A388" s="449">
        <v>30</v>
      </c>
      <c r="B388" s="284" t="s">
        <v>485</v>
      </c>
      <c r="C388" s="252" t="s">
        <v>25</v>
      </c>
      <c r="D388" s="256"/>
      <c r="E388" s="256"/>
      <c r="F388" s="256"/>
      <c r="G388" s="256"/>
      <c r="H388" s="256"/>
      <c r="I388" s="256"/>
      <c r="J388" s="256"/>
      <c r="K388" s="256"/>
      <c r="L388" s="256"/>
      <c r="M388" s="256"/>
      <c r="N388" s="256"/>
      <c r="O388" s="256"/>
      <c r="P388" s="256"/>
      <c r="Q388" s="256"/>
      <c r="R388" s="256"/>
      <c r="S388" s="256"/>
      <c r="T388" s="256"/>
      <c r="U388" s="256">
        <v>0</v>
      </c>
      <c r="V388" s="256"/>
      <c r="W388" s="256"/>
      <c r="X388" s="256"/>
      <c r="Y388" s="256"/>
      <c r="Z388" s="256"/>
      <c r="AA388" s="256"/>
      <c r="AB388" s="256"/>
      <c r="AC388" s="256"/>
      <c r="AD388" s="256"/>
      <c r="AE388" s="256"/>
      <c r="AF388" s="256"/>
      <c r="AG388" s="256"/>
      <c r="AH388" s="256"/>
      <c r="AI388" s="256"/>
      <c r="AJ388" s="256"/>
      <c r="AK388" s="256"/>
      <c r="AL388" s="256"/>
      <c r="AM388" s="362"/>
      <c r="AN388" s="362"/>
      <c r="AO388" s="362"/>
      <c r="AP388" s="362"/>
      <c r="AQ388" s="362"/>
      <c r="AR388" s="362"/>
      <c r="AS388" s="362"/>
      <c r="AT388" s="362"/>
      <c r="AU388" s="362"/>
      <c r="AV388" s="362"/>
      <c r="AW388" s="362"/>
      <c r="AX388" s="362"/>
      <c r="AY388" s="362"/>
      <c r="AZ388" s="362"/>
      <c r="BA388" s="257">
        <f>SUM(AM388:AZ388)</f>
        <v>0</v>
      </c>
    </row>
    <row r="389" spans="1:53" s="244" customFormat="1" ht="15" hidden="1" outlineLevel="1">
      <c r="A389" s="449"/>
      <c r="B389" s="284" t="s">
        <v>248</v>
      </c>
      <c r="C389" s="252" t="s">
        <v>163</v>
      </c>
      <c r="D389" s="256"/>
      <c r="E389" s="256"/>
      <c r="F389" s="256"/>
      <c r="G389" s="256"/>
      <c r="H389" s="256"/>
      <c r="I389" s="256"/>
      <c r="J389" s="256"/>
      <c r="K389" s="256"/>
      <c r="L389" s="256"/>
      <c r="M389" s="256"/>
      <c r="N389" s="256"/>
      <c r="O389" s="256"/>
      <c r="P389" s="256"/>
      <c r="Q389" s="256"/>
      <c r="R389" s="256"/>
      <c r="S389" s="256"/>
      <c r="T389" s="256"/>
      <c r="U389" s="256">
        <f>U388</f>
        <v>0</v>
      </c>
      <c r="V389" s="256"/>
      <c r="W389" s="256"/>
      <c r="X389" s="256"/>
      <c r="Y389" s="256"/>
      <c r="Z389" s="256"/>
      <c r="AA389" s="256"/>
      <c r="AB389" s="256"/>
      <c r="AC389" s="256"/>
      <c r="AD389" s="256"/>
      <c r="AE389" s="256"/>
      <c r="AF389" s="256"/>
      <c r="AG389" s="256"/>
      <c r="AH389" s="256"/>
      <c r="AI389" s="256"/>
      <c r="AJ389" s="256"/>
      <c r="AK389" s="256"/>
      <c r="AL389" s="256"/>
      <c r="AM389" s="363">
        <f>AM388</f>
        <v>0</v>
      </c>
      <c r="AN389" s="363">
        <f t="shared" ref="AN389:AZ389" si="156">AN388</f>
        <v>0</v>
      </c>
      <c r="AO389" s="363">
        <f t="shared" si="156"/>
        <v>0</v>
      </c>
      <c r="AP389" s="363">
        <f t="shared" si="156"/>
        <v>0</v>
      </c>
      <c r="AQ389" s="363">
        <f t="shared" si="156"/>
        <v>0</v>
      </c>
      <c r="AR389" s="363">
        <f t="shared" si="156"/>
        <v>0</v>
      </c>
      <c r="AS389" s="363">
        <f t="shared" si="156"/>
        <v>0</v>
      </c>
      <c r="AT389" s="363">
        <f t="shared" si="156"/>
        <v>0</v>
      </c>
      <c r="AU389" s="363">
        <f t="shared" si="156"/>
        <v>0</v>
      </c>
      <c r="AV389" s="363">
        <f t="shared" si="156"/>
        <v>0</v>
      </c>
      <c r="AW389" s="363">
        <f t="shared" si="156"/>
        <v>0</v>
      </c>
      <c r="AX389" s="363">
        <f t="shared" si="156"/>
        <v>0</v>
      </c>
      <c r="AY389" s="363">
        <f t="shared" si="156"/>
        <v>0</v>
      </c>
      <c r="AZ389" s="363">
        <f t="shared" si="156"/>
        <v>0</v>
      </c>
      <c r="BA389" s="258"/>
    </row>
    <row r="390" spans="1:53" s="244" customFormat="1" ht="15" hidden="1" outlineLevel="1">
      <c r="A390" s="449"/>
      <c r="B390" s="284"/>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c r="AA390" s="252"/>
      <c r="AB390" s="252"/>
      <c r="AC390" s="252"/>
      <c r="AD390" s="252"/>
      <c r="AE390" s="252"/>
      <c r="AF390" s="252"/>
      <c r="AG390" s="252"/>
      <c r="AH390" s="252"/>
      <c r="AI390" s="252"/>
      <c r="AJ390" s="252"/>
      <c r="AK390" s="252"/>
      <c r="AL390" s="252"/>
      <c r="AM390" s="364"/>
      <c r="AN390" s="364"/>
      <c r="AO390" s="364"/>
      <c r="AP390" s="364"/>
      <c r="AQ390" s="364"/>
      <c r="AR390" s="364"/>
      <c r="AS390" s="364"/>
      <c r="AT390" s="364"/>
      <c r="AU390" s="364"/>
      <c r="AV390" s="364"/>
      <c r="AW390" s="364"/>
      <c r="AX390" s="364"/>
      <c r="AY390" s="364"/>
      <c r="AZ390" s="364"/>
      <c r="BA390" s="273"/>
    </row>
    <row r="391" spans="1:53" s="244" customFormat="1" ht="15.75" hidden="1" outlineLevel="1">
      <c r="A391" s="449"/>
      <c r="B391" s="249" t="s">
        <v>486</v>
      </c>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c r="AA391" s="252"/>
      <c r="AB391" s="252"/>
      <c r="AC391" s="252"/>
      <c r="AD391" s="252"/>
      <c r="AE391" s="252"/>
      <c r="AF391" s="252"/>
      <c r="AG391" s="252"/>
      <c r="AH391" s="252"/>
      <c r="AI391" s="252"/>
      <c r="AJ391" s="252"/>
      <c r="AK391" s="252"/>
      <c r="AL391" s="252"/>
      <c r="AM391" s="364"/>
      <c r="AN391" s="364"/>
      <c r="AO391" s="364"/>
      <c r="AP391" s="364"/>
      <c r="AQ391" s="364"/>
      <c r="AR391" s="364"/>
      <c r="AS391" s="364"/>
      <c r="AT391" s="364"/>
      <c r="AU391" s="364"/>
      <c r="AV391" s="364"/>
      <c r="AW391" s="364"/>
      <c r="AX391" s="364"/>
      <c r="AY391" s="364"/>
      <c r="AZ391" s="364"/>
      <c r="BA391" s="273"/>
    </row>
    <row r="392" spans="1:53" s="244" customFormat="1" ht="15" hidden="1" outlineLevel="1">
      <c r="A392" s="449">
        <v>31</v>
      </c>
      <c r="B392" s="284" t="s">
        <v>487</v>
      </c>
      <c r="C392" s="252" t="s">
        <v>25</v>
      </c>
      <c r="D392" s="256"/>
      <c r="E392" s="256"/>
      <c r="F392" s="256"/>
      <c r="G392" s="256"/>
      <c r="H392" s="256"/>
      <c r="I392" s="256"/>
      <c r="J392" s="256"/>
      <c r="K392" s="256"/>
      <c r="L392" s="256"/>
      <c r="M392" s="256"/>
      <c r="N392" s="256"/>
      <c r="O392" s="256"/>
      <c r="P392" s="256"/>
      <c r="Q392" s="256"/>
      <c r="R392" s="256"/>
      <c r="S392" s="256"/>
      <c r="T392" s="256"/>
      <c r="U392" s="256">
        <v>0</v>
      </c>
      <c r="V392" s="256"/>
      <c r="W392" s="256"/>
      <c r="X392" s="256"/>
      <c r="Y392" s="256"/>
      <c r="Z392" s="256"/>
      <c r="AA392" s="256"/>
      <c r="AB392" s="256"/>
      <c r="AC392" s="256"/>
      <c r="AD392" s="256"/>
      <c r="AE392" s="256"/>
      <c r="AF392" s="256"/>
      <c r="AG392" s="256"/>
      <c r="AH392" s="256"/>
      <c r="AI392" s="256"/>
      <c r="AJ392" s="256"/>
      <c r="AK392" s="256"/>
      <c r="AL392" s="256"/>
      <c r="AM392" s="362"/>
      <c r="AN392" s="362"/>
      <c r="AO392" s="362"/>
      <c r="AP392" s="362"/>
      <c r="AQ392" s="362"/>
      <c r="AR392" s="362"/>
      <c r="AS392" s="362"/>
      <c r="AT392" s="362"/>
      <c r="AU392" s="362"/>
      <c r="AV392" s="362"/>
      <c r="AW392" s="362"/>
      <c r="AX392" s="362"/>
      <c r="AY392" s="362"/>
      <c r="AZ392" s="362"/>
      <c r="BA392" s="257">
        <f>SUM(AM392:AZ392)</f>
        <v>0</v>
      </c>
    </row>
    <row r="393" spans="1:53" s="244" customFormat="1" ht="15" hidden="1" outlineLevel="1">
      <c r="A393" s="449"/>
      <c r="B393" s="284" t="s">
        <v>248</v>
      </c>
      <c r="C393" s="252" t="s">
        <v>163</v>
      </c>
      <c r="D393" s="256"/>
      <c r="E393" s="256"/>
      <c r="F393" s="256"/>
      <c r="G393" s="256"/>
      <c r="H393" s="256"/>
      <c r="I393" s="256"/>
      <c r="J393" s="256"/>
      <c r="K393" s="256"/>
      <c r="L393" s="256"/>
      <c r="M393" s="256"/>
      <c r="N393" s="256"/>
      <c r="O393" s="256"/>
      <c r="P393" s="256"/>
      <c r="Q393" s="256"/>
      <c r="R393" s="256"/>
      <c r="S393" s="256"/>
      <c r="T393" s="256"/>
      <c r="U393" s="256">
        <f>U392</f>
        <v>0</v>
      </c>
      <c r="V393" s="256"/>
      <c r="W393" s="256"/>
      <c r="X393" s="256"/>
      <c r="Y393" s="256"/>
      <c r="Z393" s="256"/>
      <c r="AA393" s="256"/>
      <c r="AB393" s="256"/>
      <c r="AC393" s="256"/>
      <c r="AD393" s="256"/>
      <c r="AE393" s="256"/>
      <c r="AF393" s="256"/>
      <c r="AG393" s="256"/>
      <c r="AH393" s="256"/>
      <c r="AI393" s="256"/>
      <c r="AJ393" s="256"/>
      <c r="AK393" s="256"/>
      <c r="AL393" s="256"/>
      <c r="AM393" s="363">
        <f>AM392</f>
        <v>0</v>
      </c>
      <c r="AN393" s="363">
        <f t="shared" ref="AN393:AZ393" si="157">AN392</f>
        <v>0</v>
      </c>
      <c r="AO393" s="363">
        <f t="shared" si="157"/>
        <v>0</v>
      </c>
      <c r="AP393" s="363">
        <f t="shared" si="157"/>
        <v>0</v>
      </c>
      <c r="AQ393" s="363">
        <f t="shared" si="157"/>
        <v>0</v>
      </c>
      <c r="AR393" s="363">
        <f t="shared" si="157"/>
        <v>0</v>
      </c>
      <c r="AS393" s="363">
        <f t="shared" si="157"/>
        <v>0</v>
      </c>
      <c r="AT393" s="363">
        <f t="shared" si="157"/>
        <v>0</v>
      </c>
      <c r="AU393" s="363">
        <f t="shared" si="157"/>
        <v>0</v>
      </c>
      <c r="AV393" s="363">
        <f t="shared" si="157"/>
        <v>0</v>
      </c>
      <c r="AW393" s="363">
        <f t="shared" si="157"/>
        <v>0</v>
      </c>
      <c r="AX393" s="363">
        <f t="shared" si="157"/>
        <v>0</v>
      </c>
      <c r="AY393" s="363">
        <f t="shared" si="157"/>
        <v>0</v>
      </c>
      <c r="AZ393" s="363">
        <f t="shared" si="157"/>
        <v>0</v>
      </c>
      <c r="BA393" s="258"/>
    </row>
    <row r="394" spans="1:53" s="244" customFormat="1" ht="15" hidden="1" outlineLevel="1">
      <c r="A394" s="449"/>
      <c r="B394" s="284"/>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c r="AC394" s="252"/>
      <c r="AD394" s="252"/>
      <c r="AE394" s="252"/>
      <c r="AF394" s="252"/>
      <c r="AG394" s="252"/>
      <c r="AH394" s="252"/>
      <c r="AI394" s="252"/>
      <c r="AJ394" s="252"/>
      <c r="AK394" s="252"/>
      <c r="AL394" s="252"/>
      <c r="AM394" s="364"/>
      <c r="AN394" s="364"/>
      <c r="AO394" s="364"/>
      <c r="AP394" s="364"/>
      <c r="AQ394" s="364"/>
      <c r="AR394" s="364"/>
      <c r="AS394" s="364"/>
      <c r="AT394" s="364"/>
      <c r="AU394" s="364"/>
      <c r="AV394" s="364"/>
      <c r="AW394" s="364"/>
      <c r="AX394" s="364"/>
      <c r="AY394" s="364"/>
      <c r="AZ394" s="364"/>
      <c r="BA394" s="273"/>
    </row>
    <row r="395" spans="1:53" s="244" customFormat="1" ht="15" hidden="1" outlineLevel="1">
      <c r="A395" s="449">
        <v>32</v>
      </c>
      <c r="B395" s="284" t="s">
        <v>488</v>
      </c>
      <c r="C395" s="252" t="s">
        <v>25</v>
      </c>
      <c r="D395" s="256"/>
      <c r="E395" s="256"/>
      <c r="F395" s="256"/>
      <c r="G395" s="256"/>
      <c r="H395" s="256"/>
      <c r="I395" s="256"/>
      <c r="J395" s="256"/>
      <c r="K395" s="256"/>
      <c r="L395" s="256"/>
      <c r="M395" s="256"/>
      <c r="N395" s="256"/>
      <c r="O395" s="256"/>
      <c r="P395" s="256"/>
      <c r="Q395" s="256"/>
      <c r="R395" s="256"/>
      <c r="S395" s="256"/>
      <c r="T395" s="256"/>
      <c r="U395" s="256">
        <v>0</v>
      </c>
      <c r="V395" s="256"/>
      <c r="W395" s="256"/>
      <c r="X395" s="256"/>
      <c r="Y395" s="256"/>
      <c r="Z395" s="256"/>
      <c r="AA395" s="256"/>
      <c r="AB395" s="256"/>
      <c r="AC395" s="256"/>
      <c r="AD395" s="256"/>
      <c r="AE395" s="256"/>
      <c r="AF395" s="256"/>
      <c r="AG395" s="256"/>
      <c r="AH395" s="256"/>
      <c r="AI395" s="256"/>
      <c r="AJ395" s="256"/>
      <c r="AK395" s="256"/>
      <c r="AL395" s="256"/>
      <c r="AM395" s="362"/>
      <c r="AN395" s="362"/>
      <c r="AO395" s="362"/>
      <c r="AP395" s="362"/>
      <c r="AQ395" s="362"/>
      <c r="AR395" s="362"/>
      <c r="AS395" s="362"/>
      <c r="AT395" s="362"/>
      <c r="AU395" s="362"/>
      <c r="AV395" s="362"/>
      <c r="AW395" s="362"/>
      <c r="AX395" s="362"/>
      <c r="AY395" s="362"/>
      <c r="AZ395" s="362"/>
      <c r="BA395" s="257">
        <f>SUM(AM395:AZ395)</f>
        <v>0</v>
      </c>
    </row>
    <row r="396" spans="1:53" s="244" customFormat="1" ht="15" hidden="1" outlineLevel="1">
      <c r="A396" s="449"/>
      <c r="B396" s="284" t="s">
        <v>248</v>
      </c>
      <c r="C396" s="252" t="s">
        <v>163</v>
      </c>
      <c r="D396" s="256"/>
      <c r="E396" s="256"/>
      <c r="F396" s="256"/>
      <c r="G396" s="256"/>
      <c r="H396" s="256"/>
      <c r="I396" s="256"/>
      <c r="J396" s="256"/>
      <c r="K396" s="256"/>
      <c r="L396" s="256"/>
      <c r="M396" s="256"/>
      <c r="N396" s="256"/>
      <c r="O396" s="256"/>
      <c r="P396" s="256"/>
      <c r="Q396" s="256"/>
      <c r="R396" s="256"/>
      <c r="S396" s="256"/>
      <c r="T396" s="256"/>
      <c r="U396" s="256">
        <f>U395</f>
        <v>0</v>
      </c>
      <c r="V396" s="256"/>
      <c r="W396" s="256"/>
      <c r="X396" s="256"/>
      <c r="Y396" s="256"/>
      <c r="Z396" s="256"/>
      <c r="AA396" s="256"/>
      <c r="AB396" s="256"/>
      <c r="AC396" s="256"/>
      <c r="AD396" s="256"/>
      <c r="AE396" s="256"/>
      <c r="AF396" s="256"/>
      <c r="AG396" s="256"/>
      <c r="AH396" s="256"/>
      <c r="AI396" s="256"/>
      <c r="AJ396" s="256"/>
      <c r="AK396" s="256"/>
      <c r="AL396" s="256"/>
      <c r="AM396" s="363">
        <f>AM395</f>
        <v>0</v>
      </c>
      <c r="AN396" s="363">
        <f t="shared" ref="AN396:AZ396" si="158">AN395</f>
        <v>0</v>
      </c>
      <c r="AO396" s="363">
        <f t="shared" si="158"/>
        <v>0</v>
      </c>
      <c r="AP396" s="363">
        <f t="shared" si="158"/>
        <v>0</v>
      </c>
      <c r="AQ396" s="363">
        <f t="shared" si="158"/>
        <v>0</v>
      </c>
      <c r="AR396" s="363">
        <f t="shared" si="158"/>
        <v>0</v>
      </c>
      <c r="AS396" s="363">
        <f t="shared" si="158"/>
        <v>0</v>
      </c>
      <c r="AT396" s="363">
        <f t="shared" si="158"/>
        <v>0</v>
      </c>
      <c r="AU396" s="363">
        <f t="shared" si="158"/>
        <v>0</v>
      </c>
      <c r="AV396" s="363">
        <f t="shared" si="158"/>
        <v>0</v>
      </c>
      <c r="AW396" s="363">
        <f t="shared" si="158"/>
        <v>0</v>
      </c>
      <c r="AX396" s="363">
        <f t="shared" si="158"/>
        <v>0</v>
      </c>
      <c r="AY396" s="363">
        <f t="shared" si="158"/>
        <v>0</v>
      </c>
      <c r="AZ396" s="363">
        <f t="shared" si="158"/>
        <v>0</v>
      </c>
      <c r="BA396" s="258"/>
    </row>
    <row r="397" spans="1:53" s="244" customFormat="1" ht="15" hidden="1" outlineLevel="1">
      <c r="A397" s="449"/>
      <c r="B397" s="284"/>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c r="AA397" s="252"/>
      <c r="AB397" s="252"/>
      <c r="AC397" s="252"/>
      <c r="AD397" s="252"/>
      <c r="AE397" s="252"/>
      <c r="AF397" s="252"/>
      <c r="AG397" s="252"/>
      <c r="AH397" s="252"/>
      <c r="AI397" s="252"/>
      <c r="AJ397" s="252"/>
      <c r="AK397" s="252"/>
      <c r="AL397" s="252"/>
      <c r="AM397" s="364"/>
      <c r="AN397" s="364"/>
      <c r="AO397" s="364"/>
      <c r="AP397" s="364"/>
      <c r="AQ397" s="364"/>
      <c r="AR397" s="364"/>
      <c r="AS397" s="364"/>
      <c r="AT397" s="364"/>
      <c r="AU397" s="364"/>
      <c r="AV397" s="364"/>
      <c r="AW397" s="364"/>
      <c r="AX397" s="364"/>
      <c r="AY397" s="364"/>
      <c r="AZ397" s="364"/>
      <c r="BA397" s="273"/>
    </row>
    <row r="398" spans="1:53" s="244" customFormat="1" ht="15" hidden="1" outlineLevel="1">
      <c r="A398" s="449">
        <v>33</v>
      </c>
      <c r="B398" s="284" t="s">
        <v>489</v>
      </c>
      <c r="C398" s="252" t="s">
        <v>25</v>
      </c>
      <c r="D398" s="256"/>
      <c r="E398" s="256"/>
      <c r="F398" s="256"/>
      <c r="G398" s="256"/>
      <c r="H398" s="256"/>
      <c r="I398" s="256"/>
      <c r="J398" s="256"/>
      <c r="K398" s="256"/>
      <c r="L398" s="256"/>
      <c r="M398" s="256"/>
      <c r="N398" s="256"/>
      <c r="O398" s="256"/>
      <c r="P398" s="256"/>
      <c r="Q398" s="256"/>
      <c r="R398" s="256"/>
      <c r="S398" s="256"/>
      <c r="T398" s="256"/>
      <c r="U398" s="256">
        <v>12</v>
      </c>
      <c r="V398" s="256"/>
      <c r="W398" s="256"/>
      <c r="X398" s="256"/>
      <c r="Y398" s="256"/>
      <c r="Z398" s="256"/>
      <c r="AA398" s="256"/>
      <c r="AB398" s="256"/>
      <c r="AC398" s="256"/>
      <c r="AD398" s="256"/>
      <c r="AE398" s="256"/>
      <c r="AF398" s="256"/>
      <c r="AG398" s="256"/>
      <c r="AH398" s="256"/>
      <c r="AI398" s="256"/>
      <c r="AJ398" s="256"/>
      <c r="AK398" s="256"/>
      <c r="AL398" s="256"/>
      <c r="AM398" s="362"/>
      <c r="AN398" s="362"/>
      <c r="AO398" s="362"/>
      <c r="AP398" s="362"/>
      <c r="AQ398" s="362"/>
      <c r="AR398" s="362"/>
      <c r="AS398" s="362"/>
      <c r="AT398" s="362"/>
      <c r="AU398" s="362"/>
      <c r="AV398" s="362"/>
      <c r="AW398" s="362"/>
      <c r="AX398" s="362"/>
      <c r="AY398" s="362"/>
      <c r="AZ398" s="362"/>
      <c r="BA398" s="257">
        <f>SUM(AM398:AZ398)</f>
        <v>0</v>
      </c>
    </row>
    <row r="399" spans="1:53" s="244" customFormat="1" ht="15" hidden="1" outlineLevel="1">
      <c r="A399" s="449"/>
      <c r="B399" s="284" t="s">
        <v>248</v>
      </c>
      <c r="C399" s="252" t="s">
        <v>163</v>
      </c>
      <c r="D399" s="256"/>
      <c r="E399" s="256"/>
      <c r="F399" s="256"/>
      <c r="G399" s="256"/>
      <c r="H399" s="256"/>
      <c r="I399" s="256"/>
      <c r="J399" s="256"/>
      <c r="K399" s="256"/>
      <c r="L399" s="256"/>
      <c r="M399" s="256"/>
      <c r="N399" s="256"/>
      <c r="O399" s="256"/>
      <c r="P399" s="256"/>
      <c r="Q399" s="256"/>
      <c r="R399" s="256"/>
      <c r="S399" s="256"/>
      <c r="T399" s="256"/>
      <c r="U399" s="256">
        <f>U398</f>
        <v>12</v>
      </c>
      <c r="V399" s="256"/>
      <c r="W399" s="256"/>
      <c r="X399" s="256"/>
      <c r="Y399" s="256"/>
      <c r="Z399" s="256"/>
      <c r="AA399" s="256"/>
      <c r="AB399" s="256"/>
      <c r="AC399" s="256"/>
      <c r="AD399" s="256"/>
      <c r="AE399" s="256"/>
      <c r="AF399" s="256"/>
      <c r="AG399" s="256"/>
      <c r="AH399" s="256"/>
      <c r="AI399" s="256"/>
      <c r="AJ399" s="256"/>
      <c r="AK399" s="256"/>
      <c r="AL399" s="256"/>
      <c r="AM399" s="363">
        <f>AM398</f>
        <v>0</v>
      </c>
      <c r="AN399" s="363">
        <f t="shared" ref="AN399:AY399" si="159">AN398</f>
        <v>0</v>
      </c>
      <c r="AO399" s="363">
        <f t="shared" si="159"/>
        <v>0</v>
      </c>
      <c r="AP399" s="363">
        <f t="shared" si="159"/>
        <v>0</v>
      </c>
      <c r="AQ399" s="363">
        <f t="shared" si="159"/>
        <v>0</v>
      </c>
      <c r="AR399" s="363">
        <f t="shared" si="159"/>
        <v>0</v>
      </c>
      <c r="AS399" s="363">
        <f t="shared" si="159"/>
        <v>0</v>
      </c>
      <c r="AT399" s="363">
        <f t="shared" si="159"/>
        <v>0</v>
      </c>
      <c r="AU399" s="363">
        <f t="shared" si="159"/>
        <v>0</v>
      </c>
      <c r="AV399" s="363">
        <f t="shared" si="159"/>
        <v>0</v>
      </c>
      <c r="AW399" s="363">
        <f t="shared" si="159"/>
        <v>0</v>
      </c>
      <c r="AX399" s="363">
        <f t="shared" si="159"/>
        <v>0</v>
      </c>
      <c r="AY399" s="363">
        <f t="shared" si="159"/>
        <v>0</v>
      </c>
      <c r="AZ399" s="363">
        <f>AZ398</f>
        <v>0</v>
      </c>
      <c r="BA399" s="258"/>
    </row>
    <row r="400" spans="1:53" ht="15" hidden="1" outlineLevel="1">
      <c r="B400" s="275"/>
      <c r="C400" s="285"/>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52"/>
      <c r="AG400" s="252"/>
      <c r="AH400" s="252"/>
      <c r="AI400" s="252"/>
      <c r="AJ400" s="252"/>
      <c r="AK400" s="252"/>
      <c r="AL400" s="252"/>
      <c r="AM400" s="262"/>
      <c r="AN400" s="262"/>
      <c r="AO400" s="262"/>
      <c r="AP400" s="262"/>
      <c r="AQ400" s="262"/>
      <c r="AR400" s="262"/>
      <c r="AS400" s="262"/>
      <c r="AT400" s="262"/>
      <c r="AU400" s="262"/>
      <c r="AV400" s="262"/>
      <c r="AW400" s="262"/>
      <c r="AX400" s="262"/>
      <c r="AY400" s="262"/>
      <c r="AZ400" s="262"/>
      <c r="BA400" s="267"/>
    </row>
    <row r="401" spans="1:55" ht="15.75">
      <c r="B401" s="287" t="s">
        <v>249</v>
      </c>
      <c r="C401" s="289"/>
      <c r="D401" s="289">
        <f>SUM(D296:D399)</f>
        <v>9464971.2174292989</v>
      </c>
      <c r="E401" s="289"/>
      <c r="F401" s="289"/>
      <c r="G401" s="289"/>
      <c r="H401" s="289"/>
      <c r="I401" s="289"/>
      <c r="J401" s="289"/>
      <c r="K401" s="289"/>
      <c r="L401" s="289"/>
      <c r="M401" s="289"/>
      <c r="N401" s="289"/>
      <c r="O401" s="289"/>
      <c r="P401" s="289"/>
      <c r="Q401" s="289"/>
      <c r="R401" s="289"/>
      <c r="S401" s="289"/>
      <c r="T401" s="289"/>
      <c r="U401" s="289"/>
      <c r="V401" s="289">
        <f>SUM(V296:V399)</f>
        <v>5629.441528182856</v>
      </c>
      <c r="W401" s="289"/>
      <c r="X401" s="289"/>
      <c r="Y401" s="289"/>
      <c r="Z401" s="289"/>
      <c r="AA401" s="289"/>
      <c r="AB401" s="289"/>
      <c r="AC401" s="289"/>
      <c r="AD401" s="289"/>
      <c r="AE401" s="289"/>
      <c r="AF401" s="289"/>
      <c r="AG401" s="289"/>
      <c r="AH401" s="289"/>
      <c r="AI401" s="289"/>
      <c r="AJ401" s="289"/>
      <c r="AK401" s="289"/>
      <c r="AL401" s="289"/>
      <c r="AM401" s="289">
        <f>IF(AM295="kWh",SUMPRODUCT(D296:D399,AM296:AM399))</f>
        <v>1637560.352996951</v>
      </c>
      <c r="AN401" s="289">
        <f>IF(AN295="kWh",SUMPRODUCT(D296:D399,AN296:AN399))</f>
        <v>997822.5430015109</v>
      </c>
      <c r="AO401" s="289">
        <f>IF(AO295="kW",SUMPRODUCT(U296:U399,V296:V399,AO296:AO399),SUMPRODUCT(D296:D399,AO296:AO399))</f>
        <v>17040.153993027805</v>
      </c>
      <c r="AP401" s="289">
        <f>IF(AP295="kW",SUMPRODUCT(U296:U399,V296:V399,AP296:AP399),SUMPRODUCT(D296:D399,AP296:AP399))</f>
        <v>0</v>
      </c>
      <c r="AQ401" s="289">
        <f>IF(AQ295="kW",SUMPRODUCT(U296:U399,V296:V399,AQ296:AQ399),SUMPRODUCT(D296:D399,AQ296:AQ399))</f>
        <v>0</v>
      </c>
      <c r="AR401" s="289">
        <f>IF(AR295="kW",SUMPRODUCT(U296:U399,V296:V399,AR296:AR399),SUMPRODUCT(D296:D399,AR296:AR399))</f>
        <v>0</v>
      </c>
      <c r="AS401" s="289">
        <f>IF(AS295="kW",SUMPRODUCT(U296:U399,V296:V399,AS296:AS399),SUMPRODUCT(D296:D399,AS296:AS399))</f>
        <v>0</v>
      </c>
      <c r="AT401" s="289">
        <f>IF(AT295="kW",SUMPRODUCT(U296:U399,V296:V399,AT296:AT399),SUMPRODUCT(D296:D399,AT296:AT399))</f>
        <v>0</v>
      </c>
      <c r="AU401" s="289">
        <f>IF(AU295="kW",SUMPRODUCT(U296:U399,V296:V399,AU296:AU399),SUMPRODUCT(D296:D399,AU296:AU399))</f>
        <v>0</v>
      </c>
      <c r="AV401" s="289">
        <f>IF(AV295="kW",SUMPRODUCT(U296:U399,V296:V399,AV296:AV399),SUMPRODUCT(D296:D399,AV296:AV399))</f>
        <v>0</v>
      </c>
      <c r="AW401" s="289">
        <f>IF(AW295="kW",SUMPRODUCT(U296:U399,V296:V399,AW296:AW399),SUMPRODUCT(D296:D399,AW296:AW399))</f>
        <v>0</v>
      </c>
      <c r="AX401" s="289">
        <f>IF(AX295="kW",SUMPRODUCT(U296:U399,V296:V399,AX296:AX399),SUMPRODUCT(D296:D399,AX296:AX399))</f>
        <v>0</v>
      </c>
      <c r="AY401" s="289">
        <f>IF(AY295="kW",SUMPRODUCT(U296:U399,V296:V399,AY296:AY399),SUMPRODUCT(D296:D399,AY296:AY399))</f>
        <v>0</v>
      </c>
      <c r="AZ401" s="289">
        <f>IF(AZ295="kW",SUMPRODUCT(U296:U399,V296:V399,AZ296:AZ399),SUMPRODUCT(D296:D399,AZ296:AZ399))</f>
        <v>0</v>
      </c>
      <c r="BA401" s="290"/>
    </row>
    <row r="402" spans="1:55" ht="15.75">
      <c r="B402" s="344" t="s">
        <v>250</v>
      </c>
      <c r="C402" s="345"/>
      <c r="D402" s="345"/>
      <c r="E402" s="345"/>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345"/>
      <c r="AF402" s="345"/>
      <c r="AG402" s="345"/>
      <c r="AH402" s="345"/>
      <c r="AI402" s="345"/>
      <c r="AJ402" s="345"/>
      <c r="AK402" s="345"/>
      <c r="AL402" s="345"/>
      <c r="AM402" s="288">
        <f>HLOOKUP(AM294,'2. LRAMVA Threshold'!$B$42:$Q$53,5,FALSE)</f>
        <v>0</v>
      </c>
      <c r="AN402" s="288">
        <f>HLOOKUP(AN294,'2. LRAMVA Threshold'!$B$42:$Q$53,5,FALSE)</f>
        <v>0</v>
      </c>
      <c r="AO402" s="288">
        <f>HLOOKUP(AO294,'2. LRAMVA Threshold'!$B$42:$Q$53,5,FALSE)</f>
        <v>0</v>
      </c>
      <c r="AP402" s="288">
        <f>HLOOKUP(AP294,'2. LRAMVA Threshold'!$B$42:$Q$53,5,FALSE)</f>
        <v>0</v>
      </c>
      <c r="AQ402" s="288">
        <f>HLOOKUP(AQ294,'2. LRAMVA Threshold'!$B$42:$Q$53,5,FALSE)</f>
        <v>0</v>
      </c>
      <c r="AR402" s="288">
        <f>HLOOKUP(AR294,'2. LRAMVA Threshold'!$B$42:$Q$53,5,FALSE)</f>
        <v>0</v>
      </c>
      <c r="AS402" s="288">
        <f>HLOOKUP(AS294,'2. LRAMVA Threshold'!$B$42:$Q$53,5,FALSE)</f>
        <v>0</v>
      </c>
      <c r="AT402" s="288">
        <f>HLOOKUP(AT294,'2. LRAMVA Threshold'!$B$42:$Q$53,5,FALSE)</f>
        <v>0</v>
      </c>
      <c r="AU402" s="288">
        <f>HLOOKUP(AU294,'2. LRAMVA Threshold'!$B$42:$Q$53,5,FALSE)</f>
        <v>0</v>
      </c>
      <c r="AV402" s="288">
        <f>HLOOKUP(AV294,'2. LRAMVA Threshold'!$B$42:$Q$53,5,FALSE)</f>
        <v>0</v>
      </c>
      <c r="AW402" s="288">
        <f>HLOOKUP(AW294,'2. LRAMVA Threshold'!$B$42:$Q$53,5,FALSE)</f>
        <v>0</v>
      </c>
      <c r="AX402" s="288">
        <f>HLOOKUP(AX294,'2. LRAMVA Threshold'!$B$42:$Q$53,5,FALSE)</f>
        <v>0</v>
      </c>
      <c r="AY402" s="288">
        <f>HLOOKUP(AY294,'2. LRAMVA Threshold'!$B$42:$Q$53,5,FALSE)</f>
        <v>0</v>
      </c>
      <c r="AZ402" s="288">
        <f>HLOOKUP(AZ294,'2. LRAMVA Threshold'!$B$42:$Q$53,5,FALSE)</f>
        <v>0</v>
      </c>
      <c r="BA402" s="346"/>
    </row>
    <row r="403" spans="1:55" ht="15">
      <c r="B403" s="347"/>
      <c r="C403" s="348"/>
      <c r="D403" s="349"/>
      <c r="E403" s="349"/>
      <c r="F403" s="349"/>
      <c r="G403" s="349"/>
      <c r="H403" s="349"/>
      <c r="I403" s="349"/>
      <c r="J403" s="349"/>
      <c r="K403" s="349"/>
      <c r="L403" s="349"/>
      <c r="M403" s="349"/>
      <c r="N403" s="349"/>
      <c r="O403" s="349"/>
      <c r="P403" s="349"/>
      <c r="Q403" s="349"/>
      <c r="R403" s="349"/>
      <c r="S403" s="349"/>
      <c r="T403" s="349"/>
      <c r="U403" s="349"/>
      <c r="V403" s="350"/>
      <c r="W403" s="349"/>
      <c r="X403" s="349"/>
      <c r="Y403" s="349"/>
      <c r="Z403" s="351"/>
      <c r="AA403" s="351"/>
      <c r="AB403" s="351"/>
      <c r="AC403" s="351"/>
      <c r="AD403" s="349"/>
      <c r="AE403" s="349"/>
      <c r="AF403" s="349"/>
      <c r="AG403" s="349"/>
      <c r="AH403" s="349"/>
      <c r="AI403" s="349"/>
      <c r="AJ403" s="349"/>
      <c r="AK403" s="349"/>
      <c r="AL403" s="349"/>
      <c r="AM403" s="352"/>
      <c r="AN403" s="352"/>
      <c r="AO403" s="352"/>
      <c r="AP403" s="352"/>
      <c r="AQ403" s="352"/>
      <c r="AR403" s="352"/>
      <c r="AS403" s="352"/>
      <c r="AT403" s="352"/>
      <c r="AU403" s="352"/>
      <c r="AV403" s="352"/>
      <c r="AW403" s="352"/>
      <c r="AX403" s="352"/>
      <c r="AY403" s="352"/>
      <c r="AZ403" s="352"/>
      <c r="BA403" s="353"/>
    </row>
    <row r="404" spans="1:55" ht="15">
      <c r="B404" s="284" t="s">
        <v>166</v>
      </c>
      <c r="C404" s="297"/>
      <c r="D404" s="297"/>
      <c r="E404" s="330"/>
      <c r="F404" s="330"/>
      <c r="G404" s="330"/>
      <c r="H404" s="330"/>
      <c r="I404" s="330"/>
      <c r="J404" s="330"/>
      <c r="K404" s="330"/>
      <c r="L404" s="330"/>
      <c r="M404" s="330"/>
      <c r="N404" s="330"/>
      <c r="O404" s="330"/>
      <c r="P404" s="330"/>
      <c r="Q404" s="330"/>
      <c r="R404" s="330"/>
      <c r="S404" s="330"/>
      <c r="T404" s="330"/>
      <c r="U404" s="330"/>
      <c r="V404" s="252"/>
      <c r="W404" s="299"/>
      <c r="X404" s="299"/>
      <c r="Y404" s="299"/>
      <c r="Z404" s="298"/>
      <c r="AA404" s="298"/>
      <c r="AB404" s="298"/>
      <c r="AC404" s="298"/>
      <c r="AD404" s="299"/>
      <c r="AE404" s="299"/>
      <c r="AF404" s="299"/>
      <c r="AG404" s="299"/>
      <c r="AH404" s="299"/>
      <c r="AI404" s="299"/>
      <c r="AJ404" s="299"/>
      <c r="AK404" s="299"/>
      <c r="AL404" s="299"/>
      <c r="AM404" s="730">
        <f>HLOOKUP(AM$20,'3.  Distribution Rates'!$C$122:$P$133,5,FALSE)</f>
        <v>0</v>
      </c>
      <c r="AN404" s="730">
        <f>HLOOKUP(AN$20,'3.  Distribution Rates'!$C$122:$P$133,5,FALSE)</f>
        <v>0</v>
      </c>
      <c r="AO404" s="300">
        <f>HLOOKUP(AO$20,'3.  Distribution Rates'!$C$122:$P$133,5,FALSE)</f>
        <v>0</v>
      </c>
      <c r="AP404" s="300">
        <f>HLOOKUP(AP$20,'3.  Distribution Rates'!$C$122:$P$133,5,FALSE)</f>
        <v>0</v>
      </c>
      <c r="AQ404" s="300">
        <f>HLOOKUP(AQ$20,'3.  Distribution Rates'!$C$122:$P$133,5,FALSE)</f>
        <v>0</v>
      </c>
      <c r="AR404" s="300">
        <f>HLOOKUP(AR$20,'3.  Distribution Rates'!$C$122:$P$133,5,FALSE)</f>
        <v>0</v>
      </c>
      <c r="AS404" s="300">
        <f>HLOOKUP(AS$20,'3.  Distribution Rates'!$C$122:$P$133,5,FALSE)</f>
        <v>0</v>
      </c>
      <c r="AT404" s="300">
        <f>HLOOKUP(AT$20,'3.  Distribution Rates'!$C$122:$P$133,5,FALSE)</f>
        <v>0</v>
      </c>
      <c r="AU404" s="300">
        <f>HLOOKUP(AU$20,'3.  Distribution Rates'!$C$122:$P$133,5,FALSE)</f>
        <v>0</v>
      </c>
      <c r="AV404" s="300">
        <f>HLOOKUP(AV$20,'3.  Distribution Rates'!$C$122:$P$133,5,FALSE)</f>
        <v>0</v>
      </c>
      <c r="AW404" s="300">
        <f>HLOOKUP(AW$20,'3.  Distribution Rates'!$C$122:$P$133,5,FALSE)</f>
        <v>0</v>
      </c>
      <c r="AX404" s="300">
        <f>HLOOKUP(AX$20,'3.  Distribution Rates'!$C$122:$P$133,5,FALSE)</f>
        <v>0</v>
      </c>
      <c r="AY404" s="300">
        <f>HLOOKUP(AY$20,'3.  Distribution Rates'!$C$122:$P$133,5,FALSE)</f>
        <v>0</v>
      </c>
      <c r="AZ404" s="300">
        <f>HLOOKUP(AZ$20,'3.  Distribution Rates'!$C$122:$P$133,5,FALSE)</f>
        <v>0</v>
      </c>
      <c r="BA404" s="354"/>
    </row>
    <row r="405" spans="1:55" ht="15">
      <c r="B405" s="284" t="s">
        <v>156</v>
      </c>
      <c r="C405" s="302"/>
      <c r="D405" s="244"/>
      <c r="E405" s="241"/>
      <c r="F405" s="241"/>
      <c r="G405" s="241"/>
      <c r="H405" s="241"/>
      <c r="I405" s="241"/>
      <c r="J405" s="241"/>
      <c r="K405" s="241"/>
      <c r="L405" s="241"/>
      <c r="M405" s="241"/>
      <c r="N405" s="241"/>
      <c r="O405" s="241"/>
      <c r="P405" s="241"/>
      <c r="Q405" s="241"/>
      <c r="R405" s="241"/>
      <c r="S405" s="241"/>
      <c r="T405" s="241"/>
      <c r="U405" s="241"/>
      <c r="V405" s="252"/>
      <c r="W405" s="241"/>
      <c r="X405" s="241"/>
      <c r="Y405" s="241"/>
      <c r="Z405" s="244"/>
      <c r="AA405" s="244"/>
      <c r="AB405" s="244"/>
      <c r="AC405" s="244"/>
      <c r="AD405" s="241"/>
      <c r="AE405" s="241"/>
      <c r="AF405" s="241"/>
      <c r="AG405" s="241"/>
      <c r="AH405" s="241"/>
      <c r="AI405" s="241"/>
      <c r="AJ405" s="241"/>
      <c r="AK405" s="241"/>
      <c r="AL405" s="241"/>
      <c r="AM405" s="332">
        <f t="shared" ref="AM405" si="160">AM136*AM404</f>
        <v>0</v>
      </c>
      <c r="AN405" s="332">
        <f t="shared" ref="AN405:AZ405" si="161">AN136*AN404</f>
        <v>0</v>
      </c>
      <c r="AO405" s="332">
        <f t="shared" si="161"/>
        <v>0</v>
      </c>
      <c r="AP405" s="332">
        <f t="shared" si="161"/>
        <v>0</v>
      </c>
      <c r="AQ405" s="332">
        <f t="shared" si="161"/>
        <v>0</v>
      </c>
      <c r="AR405" s="332">
        <f t="shared" si="161"/>
        <v>0</v>
      </c>
      <c r="AS405" s="332">
        <f t="shared" si="161"/>
        <v>0</v>
      </c>
      <c r="AT405" s="332">
        <f t="shared" si="161"/>
        <v>0</v>
      </c>
      <c r="AU405" s="332">
        <f t="shared" si="161"/>
        <v>0</v>
      </c>
      <c r="AV405" s="332">
        <f t="shared" si="161"/>
        <v>0</v>
      </c>
      <c r="AW405" s="332">
        <f t="shared" si="161"/>
        <v>0</v>
      </c>
      <c r="AX405" s="332">
        <f t="shared" si="161"/>
        <v>0</v>
      </c>
      <c r="AY405" s="332">
        <f t="shared" si="161"/>
        <v>0</v>
      </c>
      <c r="AZ405" s="332">
        <f t="shared" si="161"/>
        <v>0</v>
      </c>
      <c r="BA405" s="544">
        <f>SUM(AM405:AZ405)</f>
        <v>0</v>
      </c>
      <c r="BC405" s="244"/>
    </row>
    <row r="406" spans="1:55" ht="15">
      <c r="B406" s="284" t="s">
        <v>157</v>
      </c>
      <c r="C406" s="302"/>
      <c r="D406" s="244"/>
      <c r="E406" s="241"/>
      <c r="F406" s="241"/>
      <c r="G406" s="241"/>
      <c r="H406" s="241"/>
      <c r="I406" s="241"/>
      <c r="J406" s="241"/>
      <c r="K406" s="241"/>
      <c r="L406" s="241"/>
      <c r="M406" s="241"/>
      <c r="N406" s="241"/>
      <c r="O406" s="241"/>
      <c r="P406" s="241"/>
      <c r="Q406" s="241"/>
      <c r="R406" s="241"/>
      <c r="S406" s="241"/>
      <c r="T406" s="241"/>
      <c r="U406" s="241"/>
      <c r="V406" s="252"/>
      <c r="W406" s="241"/>
      <c r="X406" s="241"/>
      <c r="Y406" s="241"/>
      <c r="Z406" s="244"/>
      <c r="AA406" s="244"/>
      <c r="AB406" s="244"/>
      <c r="AC406" s="244"/>
      <c r="AD406" s="241"/>
      <c r="AE406" s="241"/>
      <c r="AF406" s="241"/>
      <c r="AG406" s="241"/>
      <c r="AH406" s="241"/>
      <c r="AI406" s="241"/>
      <c r="AJ406" s="241"/>
      <c r="AK406" s="241"/>
      <c r="AL406" s="241"/>
      <c r="AM406" s="332">
        <f t="shared" ref="AM406" si="162">AM275*AM404</f>
        <v>0</v>
      </c>
      <c r="AN406" s="332">
        <f t="shared" ref="AN406:AZ406" si="163">AN275*AN404</f>
        <v>0</v>
      </c>
      <c r="AO406" s="332">
        <f t="shared" si="163"/>
        <v>0</v>
      </c>
      <c r="AP406" s="332">
        <f t="shared" si="163"/>
        <v>0</v>
      </c>
      <c r="AQ406" s="332">
        <f t="shared" si="163"/>
        <v>0</v>
      </c>
      <c r="AR406" s="332">
        <f t="shared" si="163"/>
        <v>0</v>
      </c>
      <c r="AS406" s="332">
        <f t="shared" si="163"/>
        <v>0</v>
      </c>
      <c r="AT406" s="332">
        <f t="shared" si="163"/>
        <v>0</v>
      </c>
      <c r="AU406" s="332">
        <f t="shared" si="163"/>
        <v>0</v>
      </c>
      <c r="AV406" s="332">
        <f t="shared" si="163"/>
        <v>0</v>
      </c>
      <c r="AW406" s="332">
        <f t="shared" si="163"/>
        <v>0</v>
      </c>
      <c r="AX406" s="332">
        <f t="shared" si="163"/>
        <v>0</v>
      </c>
      <c r="AY406" s="332">
        <f t="shared" si="163"/>
        <v>0</v>
      </c>
      <c r="AZ406" s="332">
        <f t="shared" si="163"/>
        <v>0</v>
      </c>
      <c r="BA406" s="544">
        <f>SUM(AM406:AZ406)</f>
        <v>0</v>
      </c>
    </row>
    <row r="407" spans="1:55" ht="15">
      <c r="B407" s="284" t="s">
        <v>158</v>
      </c>
      <c r="C407" s="302"/>
      <c r="D407" s="244"/>
      <c r="E407" s="241"/>
      <c r="F407" s="241"/>
      <c r="G407" s="241"/>
      <c r="H407" s="241"/>
      <c r="I407" s="241"/>
      <c r="J407" s="241"/>
      <c r="K407" s="241"/>
      <c r="L407" s="241"/>
      <c r="M407" s="241"/>
      <c r="N407" s="241"/>
      <c r="O407" s="241"/>
      <c r="P407" s="241"/>
      <c r="Q407" s="241"/>
      <c r="R407" s="241"/>
      <c r="S407" s="241"/>
      <c r="T407" s="241"/>
      <c r="U407" s="241"/>
      <c r="V407" s="252"/>
      <c r="W407" s="241"/>
      <c r="X407" s="241"/>
      <c r="Y407" s="241"/>
      <c r="Z407" s="244"/>
      <c r="AA407" s="244"/>
      <c r="AB407" s="244"/>
      <c r="AC407" s="244"/>
      <c r="AD407" s="241"/>
      <c r="AE407" s="241"/>
      <c r="AF407" s="241"/>
      <c r="AG407" s="241"/>
      <c r="AH407" s="241"/>
      <c r="AI407" s="241"/>
      <c r="AJ407" s="241"/>
      <c r="AK407" s="241"/>
      <c r="AL407" s="241"/>
      <c r="AM407" s="332">
        <f>AM401*AM404</f>
        <v>0</v>
      </c>
      <c r="AN407" s="332">
        <f t="shared" ref="AN407:AZ407" si="164">AN401*AN404</f>
        <v>0</v>
      </c>
      <c r="AO407" s="332">
        <f t="shared" si="164"/>
        <v>0</v>
      </c>
      <c r="AP407" s="332">
        <f t="shared" si="164"/>
        <v>0</v>
      </c>
      <c r="AQ407" s="332">
        <f t="shared" si="164"/>
        <v>0</v>
      </c>
      <c r="AR407" s="332">
        <f t="shared" si="164"/>
        <v>0</v>
      </c>
      <c r="AS407" s="332">
        <f t="shared" si="164"/>
        <v>0</v>
      </c>
      <c r="AT407" s="332">
        <f t="shared" si="164"/>
        <v>0</v>
      </c>
      <c r="AU407" s="332">
        <f t="shared" si="164"/>
        <v>0</v>
      </c>
      <c r="AV407" s="332">
        <f t="shared" si="164"/>
        <v>0</v>
      </c>
      <c r="AW407" s="332">
        <f t="shared" si="164"/>
        <v>0</v>
      </c>
      <c r="AX407" s="332">
        <f t="shared" si="164"/>
        <v>0</v>
      </c>
      <c r="AY407" s="332">
        <f t="shared" si="164"/>
        <v>0</v>
      </c>
      <c r="AZ407" s="332">
        <f t="shared" si="164"/>
        <v>0</v>
      </c>
      <c r="BA407" s="544">
        <f>SUM(AM407:AZ407)</f>
        <v>0</v>
      </c>
    </row>
    <row r="408" spans="1:55" s="334" customFormat="1" ht="15.75">
      <c r="A408" s="451"/>
      <c r="B408" s="306" t="s">
        <v>256</v>
      </c>
      <c r="C408" s="302"/>
      <c r="D408" s="264"/>
      <c r="E408" s="294"/>
      <c r="F408" s="294"/>
      <c r="G408" s="294"/>
      <c r="H408" s="294"/>
      <c r="I408" s="294"/>
      <c r="J408" s="294"/>
      <c r="K408" s="294"/>
      <c r="L408" s="294"/>
      <c r="M408" s="294"/>
      <c r="N408" s="294"/>
      <c r="O408" s="294"/>
      <c r="P408" s="294"/>
      <c r="Q408" s="294"/>
      <c r="R408" s="294"/>
      <c r="S408" s="294"/>
      <c r="T408" s="294"/>
      <c r="U408" s="294"/>
      <c r="V408" s="261"/>
      <c r="W408" s="294"/>
      <c r="X408" s="294"/>
      <c r="Y408" s="294"/>
      <c r="Z408" s="264"/>
      <c r="AA408" s="264"/>
      <c r="AB408" s="264"/>
      <c r="AC408" s="264"/>
      <c r="AD408" s="294"/>
      <c r="AE408" s="294"/>
      <c r="AF408" s="294"/>
      <c r="AG408" s="294"/>
      <c r="AH408" s="294"/>
      <c r="AI408" s="294"/>
      <c r="AJ408" s="294"/>
      <c r="AK408" s="294"/>
      <c r="AL408" s="294"/>
      <c r="AM408" s="303">
        <f>SUM(AM405:AM407)</f>
        <v>0</v>
      </c>
      <c r="AN408" s="303">
        <f>SUM(AN405:AN407)</f>
        <v>0</v>
      </c>
      <c r="AO408" s="303">
        <f t="shared" ref="AO408:AS408" si="165">SUM(AO405:AO407)</f>
        <v>0</v>
      </c>
      <c r="AP408" s="303">
        <f t="shared" si="165"/>
        <v>0</v>
      </c>
      <c r="AQ408" s="303">
        <f t="shared" si="165"/>
        <v>0</v>
      </c>
      <c r="AR408" s="303">
        <f t="shared" si="165"/>
        <v>0</v>
      </c>
      <c r="AS408" s="303">
        <f t="shared" si="165"/>
        <v>0</v>
      </c>
      <c r="AT408" s="303">
        <f t="shared" ref="AT408:AZ408" si="166">SUM(AT405:AT407)</f>
        <v>0</v>
      </c>
      <c r="AU408" s="303">
        <f t="shared" si="166"/>
        <v>0</v>
      </c>
      <c r="AV408" s="303">
        <f t="shared" si="166"/>
        <v>0</v>
      </c>
      <c r="AW408" s="303">
        <f t="shared" si="166"/>
        <v>0</v>
      </c>
      <c r="AX408" s="303">
        <f t="shared" si="166"/>
        <v>0</v>
      </c>
      <c r="AY408" s="303">
        <f t="shared" si="166"/>
        <v>0</v>
      </c>
      <c r="AZ408" s="303">
        <f t="shared" si="166"/>
        <v>0</v>
      </c>
      <c r="BA408" s="360">
        <f>SUM(BA405:BA407)</f>
        <v>0</v>
      </c>
    </row>
    <row r="409" spans="1:55" s="334" customFormat="1" ht="15.75">
      <c r="A409" s="451"/>
      <c r="B409" s="306" t="s">
        <v>251</v>
      </c>
      <c r="C409" s="302"/>
      <c r="D409" s="307"/>
      <c r="E409" s="294"/>
      <c r="F409" s="294"/>
      <c r="G409" s="294"/>
      <c r="H409" s="294"/>
      <c r="I409" s="294"/>
      <c r="J409" s="294"/>
      <c r="K409" s="294"/>
      <c r="L409" s="294"/>
      <c r="M409" s="294"/>
      <c r="N409" s="294"/>
      <c r="O409" s="294"/>
      <c r="P409" s="294"/>
      <c r="Q409" s="294"/>
      <c r="R409" s="294"/>
      <c r="S409" s="294"/>
      <c r="T409" s="294"/>
      <c r="U409" s="294"/>
      <c r="V409" s="261"/>
      <c r="W409" s="294"/>
      <c r="X409" s="294"/>
      <c r="Y409" s="294"/>
      <c r="Z409" s="264"/>
      <c r="AA409" s="264"/>
      <c r="AB409" s="264"/>
      <c r="AC409" s="264"/>
      <c r="AD409" s="294"/>
      <c r="AE409" s="294"/>
      <c r="AF409" s="294"/>
      <c r="AG409" s="294"/>
      <c r="AH409" s="294"/>
      <c r="AI409" s="294"/>
      <c r="AJ409" s="294"/>
      <c r="AK409" s="294"/>
      <c r="AL409" s="294"/>
      <c r="AM409" s="304">
        <f t="shared" ref="AM409:AS409" si="167">AM402*AM404</f>
        <v>0</v>
      </c>
      <c r="AN409" s="304">
        <f t="shared" si="167"/>
        <v>0</v>
      </c>
      <c r="AO409" s="304">
        <f t="shared" si="167"/>
        <v>0</v>
      </c>
      <c r="AP409" s="304">
        <f t="shared" si="167"/>
        <v>0</v>
      </c>
      <c r="AQ409" s="304">
        <f t="shared" si="167"/>
        <v>0</v>
      </c>
      <c r="AR409" s="304">
        <f t="shared" si="167"/>
        <v>0</v>
      </c>
      <c r="AS409" s="304">
        <f t="shared" si="167"/>
        <v>0</v>
      </c>
      <c r="AT409" s="304">
        <f t="shared" ref="AT409:AZ409" si="168">AT402*AT404</f>
        <v>0</v>
      </c>
      <c r="AU409" s="304">
        <f t="shared" si="168"/>
        <v>0</v>
      </c>
      <c r="AV409" s="304">
        <f t="shared" si="168"/>
        <v>0</v>
      </c>
      <c r="AW409" s="304">
        <f t="shared" si="168"/>
        <v>0</v>
      </c>
      <c r="AX409" s="304">
        <f t="shared" si="168"/>
        <v>0</v>
      </c>
      <c r="AY409" s="304">
        <f t="shared" si="168"/>
        <v>0</v>
      </c>
      <c r="AZ409" s="304">
        <f t="shared" si="168"/>
        <v>0</v>
      </c>
      <c r="BA409" s="360">
        <f>SUM(AM409:AZ409)</f>
        <v>0</v>
      </c>
    </row>
    <row r="410" spans="1:55" ht="15.75" customHeight="1">
      <c r="A410" s="451"/>
      <c r="B410" s="306" t="s">
        <v>263</v>
      </c>
      <c r="C410" s="302"/>
      <c r="D410" s="307"/>
      <c r="E410" s="294"/>
      <c r="F410" s="294"/>
      <c r="G410" s="294"/>
      <c r="H410" s="294"/>
      <c r="I410" s="294"/>
      <c r="J410" s="294"/>
      <c r="K410" s="294"/>
      <c r="L410" s="294"/>
      <c r="M410" s="294"/>
      <c r="N410" s="294"/>
      <c r="O410" s="294"/>
      <c r="P410" s="294"/>
      <c r="Q410" s="294"/>
      <c r="R410" s="294"/>
      <c r="S410" s="294"/>
      <c r="T410" s="294"/>
      <c r="U410" s="294"/>
      <c r="V410" s="261"/>
      <c r="W410" s="294"/>
      <c r="X410" s="294"/>
      <c r="Y410" s="294"/>
      <c r="Z410" s="307"/>
      <c r="AA410" s="307"/>
      <c r="AB410" s="307"/>
      <c r="AC410" s="307"/>
      <c r="AD410" s="294"/>
      <c r="AE410" s="294"/>
      <c r="AF410" s="294"/>
      <c r="AG410" s="294"/>
      <c r="AH410" s="294"/>
      <c r="AI410" s="294"/>
      <c r="AJ410" s="294"/>
      <c r="AK410" s="294"/>
      <c r="AL410" s="294"/>
      <c r="AM410" s="261"/>
      <c r="AN410" s="308"/>
      <c r="AO410" s="308"/>
      <c r="AP410" s="308"/>
      <c r="AQ410" s="308"/>
      <c r="AR410" s="308"/>
      <c r="AS410" s="308"/>
      <c r="AT410" s="308"/>
      <c r="AU410" s="308"/>
      <c r="AV410" s="308"/>
      <c r="AW410" s="308"/>
      <c r="AX410" s="308"/>
      <c r="AY410" s="308"/>
      <c r="AZ410" s="308"/>
      <c r="BA410" s="360">
        <f>BA408-BA409</f>
        <v>0</v>
      </c>
    </row>
    <row r="411" spans="1:55" ht="15">
      <c r="B411" s="284"/>
      <c r="C411" s="307"/>
      <c r="D411" s="307"/>
      <c r="E411" s="294"/>
      <c r="F411" s="294"/>
      <c r="G411" s="294"/>
      <c r="H411" s="294"/>
      <c r="I411" s="294"/>
      <c r="J411" s="294"/>
      <c r="K411" s="294"/>
      <c r="L411" s="294"/>
      <c r="M411" s="294"/>
      <c r="N411" s="294"/>
      <c r="O411" s="294"/>
      <c r="P411" s="294"/>
      <c r="Q411" s="294"/>
      <c r="R411" s="294"/>
      <c r="S411" s="294"/>
      <c r="T411" s="294"/>
      <c r="U411" s="294"/>
      <c r="V411" s="261"/>
      <c r="W411" s="294"/>
      <c r="X411" s="294"/>
      <c r="Y411" s="294"/>
      <c r="Z411" s="307"/>
      <c r="AA411" s="302"/>
      <c r="AB411" s="307"/>
      <c r="AC411" s="307"/>
      <c r="AD411" s="294"/>
      <c r="AE411" s="294"/>
      <c r="AF411" s="294"/>
      <c r="AG411" s="294"/>
      <c r="AH411" s="294"/>
      <c r="AI411" s="294"/>
      <c r="AJ411" s="294"/>
      <c r="AK411" s="294"/>
      <c r="AL411" s="294"/>
      <c r="AM411" s="218"/>
      <c r="AN411" s="218"/>
      <c r="AO411" s="218"/>
      <c r="AP411" s="218"/>
      <c r="AQ411" s="218"/>
      <c r="AR411" s="218"/>
      <c r="AS411" s="218"/>
      <c r="AT411" s="218"/>
      <c r="AU411" s="218"/>
      <c r="AV411" s="218"/>
      <c r="AW411" s="218"/>
      <c r="AX411" s="218"/>
      <c r="AY411" s="218"/>
      <c r="AZ411" s="218"/>
      <c r="BA411" s="310"/>
    </row>
    <row r="412" spans="1:55" ht="15">
      <c r="B412" s="284" t="s">
        <v>72</v>
      </c>
      <c r="C412" s="312"/>
      <c r="D412" s="241"/>
      <c r="E412" s="241"/>
      <c r="F412" s="241"/>
      <c r="G412" s="241"/>
      <c r="H412" s="241"/>
      <c r="I412" s="241"/>
      <c r="J412" s="241"/>
      <c r="K412" s="241"/>
      <c r="L412" s="241"/>
      <c r="M412" s="241"/>
      <c r="N412" s="241"/>
      <c r="O412" s="241"/>
      <c r="P412" s="241"/>
      <c r="Q412" s="241"/>
      <c r="R412" s="241"/>
      <c r="S412" s="241"/>
      <c r="T412" s="241"/>
      <c r="U412" s="241"/>
      <c r="V412" s="313"/>
      <c r="W412" s="241"/>
      <c r="X412" s="241"/>
      <c r="Y412" s="241"/>
      <c r="Z412" s="265"/>
      <c r="AA412" s="244"/>
      <c r="AB412" s="244"/>
      <c r="AC412" s="241"/>
      <c r="AD412" s="241"/>
      <c r="AE412" s="244"/>
      <c r="AF412" s="244"/>
      <c r="AG412" s="244"/>
      <c r="AH412" s="244"/>
      <c r="AI412" s="244"/>
      <c r="AJ412" s="244"/>
      <c r="AK412" s="244"/>
      <c r="AL412" s="244"/>
      <c r="AM412" s="252">
        <f>SUMPRODUCT($E$296:$E$399,AM296:AM399)</f>
        <v>1625352.0286562277</v>
      </c>
      <c r="AN412" s="252">
        <f>SUMPRODUCT($E$296:$E$399,AN296:AN399)</f>
        <v>995881.30875366856</v>
      </c>
      <c r="AO412" s="252">
        <f>IF(AO295="kW",SUMPRODUCT(U296:U399,W296:W399,AO296:AO399),SUMPRODUCT(E296:E399,AO296:AO399))</f>
        <v>16877.969891752233</v>
      </c>
      <c r="AP412" s="252">
        <f>IF(AP295="kW",SUMPRODUCT(U296:U399,W296:W399,AP296:AP399),SUMPRODUCT(E296:E399,AP296:AP399))</f>
        <v>0</v>
      </c>
      <c r="AQ412" s="252">
        <f>IF(AQ295="kW",SUMPRODUCT(U296:U399,W296:W399,AQ296:AQ399),SUMPRODUCT(E296:E399,AQ296:AQ399))</f>
        <v>0</v>
      </c>
      <c r="AR412" s="252">
        <f>IF(AR295="kW",SUMPRODUCT(U296:U399,W296:W399,AR296:AR399),SUMPRODUCT(E296:E399, AR296:AR399))</f>
        <v>0</v>
      </c>
      <c r="AS412" s="252">
        <f>IF(AS295="kW",SUMPRODUCT(U296:U399,W296:W399,AS296:AS399),SUMPRODUCT(E296:E399,AS296:AS399))</f>
        <v>0</v>
      </c>
      <c r="AT412" s="252">
        <f>IF(AT295="kW",SUMPRODUCT(U296:U399,W296:W399,AT296:AT399),SUMPRODUCT(E296:E399,AT296:AT399))</f>
        <v>0</v>
      </c>
      <c r="AU412" s="252">
        <f>IF(AU295="kW",SUMPRODUCT(U296:U399,W296:W399,AU296:AU399),SUMPRODUCT(E296:E399,AU296:AU399))</f>
        <v>0</v>
      </c>
      <c r="AV412" s="252">
        <f>IF(AV295="kW",SUMPRODUCT(U296:U399,W296:W399,AV296:AV399),SUMPRODUCT(E296:E399,AV296:AV399))</f>
        <v>0</v>
      </c>
      <c r="AW412" s="252">
        <f>IF(AW295="kW",SUMPRODUCT(U296:U399,W296:W399,AW296:AW399),SUMPRODUCT(E296:E399,AW296:AW399))</f>
        <v>0</v>
      </c>
      <c r="AX412" s="252">
        <f>IF(AX295="kW",SUMPRODUCT(U296:U399,W296:W399,AX296:AX399),SUMPRODUCT(E296:E399,AX296:AX399))</f>
        <v>0</v>
      </c>
      <c r="AY412" s="252">
        <f>IF(AY295="kW",SUMPRODUCT(U296:U399,W296:W399,AY296:AY399),SUMPRODUCT(E296:E399,AY296:AY399))</f>
        <v>0</v>
      </c>
      <c r="AZ412" s="252">
        <f>IF(AZ295="kW",SUMPRODUCT(U296:U399,W296:W399,AZ296:AZ399),SUMPRODUCT(E296:E399,AZ296:AZ399))</f>
        <v>0</v>
      </c>
      <c r="BA412" s="296"/>
    </row>
    <row r="413" spans="1:55" ht="15">
      <c r="B413" s="284" t="s">
        <v>195</v>
      </c>
      <c r="C413" s="312"/>
      <c r="D413" s="241"/>
      <c r="E413" s="241"/>
      <c r="F413" s="241"/>
      <c r="G413" s="241"/>
      <c r="H413" s="241"/>
      <c r="I413" s="241"/>
      <c r="J413" s="241"/>
      <c r="K413" s="241"/>
      <c r="L413" s="241"/>
      <c r="M413" s="241"/>
      <c r="N413" s="241"/>
      <c r="O413" s="241"/>
      <c r="P413" s="241"/>
      <c r="Q413" s="241"/>
      <c r="R413" s="241"/>
      <c r="S413" s="241"/>
      <c r="T413" s="241"/>
      <c r="U413" s="241"/>
      <c r="V413" s="313"/>
      <c r="W413" s="241"/>
      <c r="X413" s="241"/>
      <c r="Y413" s="241"/>
      <c r="Z413" s="265"/>
      <c r="AA413" s="244"/>
      <c r="AB413" s="244"/>
      <c r="AC413" s="241"/>
      <c r="AD413" s="241"/>
      <c r="AE413" s="244"/>
      <c r="AF413" s="244"/>
      <c r="AG413" s="244"/>
      <c r="AH413" s="244"/>
      <c r="AI413" s="244"/>
      <c r="AJ413" s="244"/>
      <c r="AK413" s="244"/>
      <c r="AL413" s="244"/>
      <c r="AM413" s="252">
        <f>SUMPRODUCT($F$296:$F$399,AM296:AM399)</f>
        <v>1590454.1846366548</v>
      </c>
      <c r="AN413" s="252">
        <f>SUMPRODUCT($F$296:$F$399,AN296:AN399)</f>
        <v>995846.92305761727</v>
      </c>
      <c r="AO413" s="252">
        <f>IF(AO295="kW",SUMPRODUCT(U296:U399,X296:X399,AO296:AO399),SUMPRODUCT(F296:F399,AO296:AO399))</f>
        <v>16876.943988727304</v>
      </c>
      <c r="AP413" s="252">
        <f>IF(AP295="kW",SUMPRODUCT(U296:U399,X296:X399,AP296:AP399),SUMPRODUCT(F296:F399,AP296:AP399))</f>
        <v>0</v>
      </c>
      <c r="AQ413" s="252">
        <f>IF(AQ295="kW",SUMPRODUCT(U296:U399,X296:X399,AQ296:AQ399),SUMPRODUCT(F296:F399, AQ296:AQ399))</f>
        <v>0</v>
      </c>
      <c r="AR413" s="252">
        <f>IF(AR295="kW",SUMPRODUCT(U296:U399,X296:X399,AR296:AR399),SUMPRODUCT(F296:F399, AR296:AR399))</f>
        <v>0</v>
      </c>
      <c r="AS413" s="252">
        <f>IF(AS295="kW",SUMPRODUCT(U296:U399,X296:X399,AS296:AS399),SUMPRODUCT(F296:F399,AS296:AS399))</f>
        <v>0</v>
      </c>
      <c r="AT413" s="252">
        <f>IF(AT295="kW",SUMPRODUCT(U296:U399,X296:X399,AT296:AT399),SUMPRODUCT(F296:F399,AT296:AT399))</f>
        <v>0</v>
      </c>
      <c r="AU413" s="252">
        <f>IF(AU295="kW",SUMPRODUCT(U296:U399,X296:X399,AU296:AU399),SUMPRODUCT(F296:F399,AU296:AU399))</f>
        <v>0</v>
      </c>
      <c r="AV413" s="252">
        <f>IF(AV295="kW",SUMPRODUCT(U296:U399,X296:X399,AV296:AV399),SUMPRODUCT(F296:F399,AV296:AV399))</f>
        <v>0</v>
      </c>
      <c r="AW413" s="252">
        <f>IF(AW295="kW",SUMPRODUCT(U296:U399,X296:X399,AW296:AW399),SUMPRODUCT(F296:F399,AW296:AW399))</f>
        <v>0</v>
      </c>
      <c r="AX413" s="252">
        <f>IF(AX295="kW",SUMPRODUCT(U296:U399,X296:X399,AX296:AX399),SUMPRODUCT(F296:F399,AX296:AX399))</f>
        <v>0</v>
      </c>
      <c r="AY413" s="252">
        <f>IF(AY295="kW",SUMPRODUCT(U296:U399,X296:X399,AY296:AY399),SUMPRODUCT(F296:F399,AY296:AY399))</f>
        <v>0</v>
      </c>
      <c r="AZ413" s="252">
        <f>IF(AZ295="kW",SUMPRODUCT(U296:U399,X296:X399,AZ296:AZ399),SUMPRODUCT(F296:F399,AZ296:AZ399))</f>
        <v>0</v>
      </c>
      <c r="BA413" s="296"/>
    </row>
    <row r="414" spans="1:55" ht="15">
      <c r="B414" s="284" t="s">
        <v>196</v>
      </c>
      <c r="C414" s="312"/>
      <c r="D414" s="241"/>
      <c r="E414" s="241"/>
      <c r="F414" s="241"/>
      <c r="G414" s="241"/>
      <c r="H414" s="241"/>
      <c r="I414" s="241"/>
      <c r="J414" s="241"/>
      <c r="K414" s="241"/>
      <c r="L414" s="241"/>
      <c r="M414" s="241"/>
      <c r="N414" s="241"/>
      <c r="O414" s="241"/>
      <c r="P414" s="241"/>
      <c r="Q414" s="241"/>
      <c r="R414" s="241"/>
      <c r="S414" s="241"/>
      <c r="T414" s="241"/>
      <c r="U414" s="241"/>
      <c r="V414" s="313"/>
      <c r="W414" s="241"/>
      <c r="X414" s="241"/>
      <c r="Y414" s="241"/>
      <c r="Z414" s="265"/>
      <c r="AA414" s="244"/>
      <c r="AB414" s="244"/>
      <c r="AC414" s="241"/>
      <c r="AD414" s="241"/>
      <c r="AE414" s="244"/>
      <c r="AF414" s="244"/>
      <c r="AG414" s="244"/>
      <c r="AH414" s="244"/>
      <c r="AI414" s="244"/>
      <c r="AJ414" s="244"/>
      <c r="AK414" s="244"/>
      <c r="AL414" s="244"/>
      <c r="AM414" s="252">
        <f>SUMPRODUCT($G$296:$G$399,AM296:AM399)</f>
        <v>1483227.105972376</v>
      </c>
      <c r="AN414" s="252">
        <f>SUMPRODUCT($G$296:$G$399,AN296:AN399)</f>
        <v>985534.32702199218</v>
      </c>
      <c r="AO414" s="252">
        <f>IF(AO295="kW",SUMPRODUCT(U296:U399,Y296:Y399,AO296:AO399),SUMPRODUCT(G296:G399,AO296:AO399))</f>
        <v>16876.943988727304</v>
      </c>
      <c r="AP414" s="252">
        <f>IF(AP295="kW",SUMPRODUCT(U296:U399,Y296:Y399,AP296:AP399),SUMPRODUCT(G296:G399,AP296:AP399))</f>
        <v>0</v>
      </c>
      <c r="AQ414" s="252">
        <f>IF(AQ295="kW",SUMPRODUCT(U296:U399,Y296:Y399,AQ296:AQ399),SUMPRODUCT(G296:G399, AQ296:AQ399))</f>
        <v>0</v>
      </c>
      <c r="AR414" s="252">
        <f>IF(AR295="kW",SUMPRODUCT(U296:U399,Y296:Y399,AR296:AR399),SUMPRODUCT(G296:G399, AR296:AR399))</f>
        <v>0</v>
      </c>
      <c r="AS414" s="252">
        <f>IF(AS295="kW",SUMPRODUCT(U296:U399,Y296:Y399,AS296:AS399),SUMPRODUCT(G296:G399,AS296:AS399))</f>
        <v>0</v>
      </c>
      <c r="AT414" s="252">
        <f>IF(AT295="kW",SUMPRODUCT(U296:U399,Y296:Y399,AT296:AT399),SUMPRODUCT(G296:G399,AT296:AT399))</f>
        <v>0</v>
      </c>
      <c r="AU414" s="252">
        <f>IF(AU295="kW",SUMPRODUCT(U296:U399,Y296:Y399,AU296:AU399),SUMPRODUCT(G296:G399,AU296:AU399))</f>
        <v>0</v>
      </c>
      <c r="AV414" s="252">
        <f>IF(AV295="kW",SUMPRODUCT(U296:U399,Y296:Y399,AV296:AV399),SUMPRODUCT(G296:G399,AV296:AV399))</f>
        <v>0</v>
      </c>
      <c r="AW414" s="252">
        <f>IF(AW295="kW",SUMPRODUCT(U296:U399,Y296:Y399,AW296:AW399),SUMPRODUCT(G296:G399,AW296:AW399))</f>
        <v>0</v>
      </c>
      <c r="AX414" s="252">
        <f>IF(AX295="kW",SUMPRODUCT(U296:U399,Y296:Y399,AX296:AX399),SUMPRODUCT(G296:G399,AX296:AX399))</f>
        <v>0</v>
      </c>
      <c r="AY414" s="252">
        <f>IF(AY295="kW",SUMPRODUCT(U296:U399,Y296:Y399,AY296:AY399),SUMPRODUCT(G296:G399,AY296:AY399))</f>
        <v>0</v>
      </c>
      <c r="AZ414" s="252">
        <f>IF(AZ295="kW",SUMPRODUCT(U296:U399,Y296:Y399,AZ296:AZ399),SUMPRODUCT(G296:G399,AZ296:AZ399))</f>
        <v>0</v>
      </c>
      <c r="BA414" s="296"/>
    </row>
    <row r="415" spans="1:55" ht="15">
      <c r="B415" s="284" t="s">
        <v>197</v>
      </c>
      <c r="C415" s="312"/>
      <c r="D415" s="241"/>
      <c r="E415" s="241"/>
      <c r="F415" s="241"/>
      <c r="G415" s="241"/>
      <c r="H415" s="241"/>
      <c r="I415" s="241"/>
      <c r="J415" s="241"/>
      <c r="K415" s="241"/>
      <c r="L415" s="241"/>
      <c r="M415" s="241"/>
      <c r="N415" s="241"/>
      <c r="O415" s="241"/>
      <c r="P415" s="241"/>
      <c r="Q415" s="241"/>
      <c r="R415" s="241"/>
      <c r="S415" s="241"/>
      <c r="T415" s="241"/>
      <c r="U415" s="241"/>
      <c r="V415" s="313"/>
      <c r="W415" s="241"/>
      <c r="X415" s="241"/>
      <c r="Y415" s="241"/>
      <c r="Z415" s="265"/>
      <c r="AA415" s="244"/>
      <c r="AB415" s="244"/>
      <c r="AC415" s="241"/>
      <c r="AD415" s="241"/>
      <c r="AE415" s="244"/>
      <c r="AF415" s="244"/>
      <c r="AG415" s="244"/>
      <c r="AH415" s="244"/>
      <c r="AI415" s="244"/>
      <c r="AJ415" s="244"/>
      <c r="AK415" s="244"/>
      <c r="AL415" s="244"/>
      <c r="AM415" s="252">
        <f>SUMPRODUCT($H$296:$H$399,AM296:AM399)</f>
        <v>1384534.794751433</v>
      </c>
      <c r="AN415" s="252">
        <f>SUMPRODUCT($H$296:$H$399,AN296:AN399)</f>
        <v>570525.01273379498</v>
      </c>
      <c r="AO415" s="252">
        <f>IF(AO295="kW",SUMPRODUCT(U296:U399,Z296:Z399,AO296:AO399),SUMPRODUCT(H296:H399,AO296:AO399))</f>
        <v>13053.623817348909</v>
      </c>
      <c r="AP415" s="252">
        <f>IF(AP295="kW",SUMPRODUCT(U296:U399,Z296:Z399,AP296:AP399),SUMPRODUCT(H296:H399,AP296:AP399))</f>
        <v>0</v>
      </c>
      <c r="AQ415" s="252">
        <f>IF(AQ295="kW",SUMPRODUCT(U296:U399,Z296:Z399,AQ296:AQ399),SUMPRODUCT(H296:H399, AQ296:AQ399))</f>
        <v>0</v>
      </c>
      <c r="AR415" s="252">
        <f>IF(AR295="kW",SUMPRODUCT(U296:U399,Z296:Z399,AR296:AR399),SUMPRODUCT(H296:H399, AR296:AR399))</f>
        <v>0</v>
      </c>
      <c r="AS415" s="252">
        <f>IF(AS295="kW",SUMPRODUCT(U296:U399,Z296:Z399,AS296:AS399),SUMPRODUCT(H296:H399,AS296:AS399))</f>
        <v>0</v>
      </c>
      <c r="AT415" s="252">
        <f>IF(AT295="kW",SUMPRODUCT(U296:U399,Z296:Z399,AT296:AT399),SUMPRODUCT(H296:H399,AT296:AT399))</f>
        <v>0</v>
      </c>
      <c r="AU415" s="252">
        <f>IF(AU295="kW",SUMPRODUCT(U296:U399,Z296:Z399,AU296:AU399),SUMPRODUCT(H296:H399,AU296:AU399))</f>
        <v>0</v>
      </c>
      <c r="AV415" s="252">
        <f>IF(AV295="kW",SUMPRODUCT(U296:U399,Z296:Z399,AV296:AV399),SUMPRODUCT(H296:H399,AV296:AV399))</f>
        <v>0</v>
      </c>
      <c r="AW415" s="252">
        <f>IF(AW295="kW",SUMPRODUCT(U296:U399,Z296:Z399,AW296:AW399),SUMPRODUCT(H296:H399,AW296:AW399))</f>
        <v>0</v>
      </c>
      <c r="AX415" s="252">
        <f>IF(AX295="kW",SUMPRODUCT(U296:U399,Z296:Z399,AX296:AX399),SUMPRODUCT(H296:H399,AX296:AX399))</f>
        <v>0</v>
      </c>
      <c r="AY415" s="252">
        <f>IF(AY295="kW",SUMPRODUCT(U296:U399,Z296:Z399,AY296:AY399),SUMPRODUCT(H296:H399,AY296:AY399))</f>
        <v>0</v>
      </c>
      <c r="AZ415" s="252">
        <f>IF(AZ295="kW",SUMPRODUCT(U296:U399,Z296:Z399,AZ296:AZ399),SUMPRODUCT(H296:H399,AZ296:AZ399))</f>
        <v>0</v>
      </c>
      <c r="BA415" s="296"/>
    </row>
    <row r="416" spans="1:55" ht="15">
      <c r="B416" s="284" t="s">
        <v>198</v>
      </c>
      <c r="C416" s="312"/>
      <c r="D416" s="241"/>
      <c r="E416" s="241"/>
      <c r="F416" s="241"/>
      <c r="G416" s="241"/>
      <c r="H416" s="241"/>
      <c r="I416" s="241"/>
      <c r="J416" s="241"/>
      <c r="K416" s="241"/>
      <c r="L416" s="241"/>
      <c r="M416" s="241"/>
      <c r="N416" s="241"/>
      <c r="O416" s="241"/>
      <c r="P416" s="241"/>
      <c r="Q416" s="241"/>
      <c r="R416" s="241"/>
      <c r="S416" s="241"/>
      <c r="T416" s="241"/>
      <c r="U416" s="241"/>
      <c r="V416" s="313"/>
      <c r="W416" s="241"/>
      <c r="X416" s="241"/>
      <c r="Y416" s="241"/>
      <c r="Z416" s="265"/>
      <c r="AA416" s="244"/>
      <c r="AB416" s="244"/>
      <c r="AC416" s="241"/>
      <c r="AD416" s="241"/>
      <c r="AE416" s="244"/>
      <c r="AF416" s="244"/>
      <c r="AG416" s="244"/>
      <c r="AH416" s="244"/>
      <c r="AI416" s="244"/>
      <c r="AJ416" s="244"/>
      <c r="AK416" s="244"/>
      <c r="AL416" s="244"/>
      <c r="AM416" s="252">
        <f>SUMPRODUCT($I$296:$I$399,AM296:AM399)</f>
        <v>1299845.9805817171</v>
      </c>
      <c r="AN416" s="252">
        <f>SUMPRODUCT($I$296:$I$399,AN296:AN399)</f>
        <v>560412.10780510213</v>
      </c>
      <c r="AO416" s="252">
        <f>IF(AO295="kW",SUMPRODUCT(U296:U399,AA296:AA399,AO296:AO399),SUMPRODUCT(I296:I399,AO296:AO399))</f>
        <v>12813.019444986716</v>
      </c>
      <c r="AP416" s="252">
        <f>IF(AP295="kW",SUMPRODUCT(U296:U399,AA296:AA399,AP296:AP399),SUMPRODUCT(I296:I399,AP296:AP399))</f>
        <v>0</v>
      </c>
      <c r="AQ416" s="252">
        <f>IF(AQ295="kW",SUMPRODUCT(U296:U399,AA296:AA399,AQ296:AQ399),SUMPRODUCT(I296:I399, AQ296:AQ399))</f>
        <v>0</v>
      </c>
      <c r="AR416" s="252">
        <f>IF(AR295="kW",SUMPRODUCT(U296:U399,AA296:AA399,AR296:AR399),SUMPRODUCT(I296:I399, AR296:AR399))</f>
        <v>0</v>
      </c>
      <c r="AS416" s="252">
        <f>IF(AS295="kW",SUMPRODUCT(U296:U399,AA296:AA399,AS296:AS399),SUMPRODUCT(I296:I399,AS296:AS399))</f>
        <v>0</v>
      </c>
      <c r="AT416" s="252">
        <f>IF(AT295="kW",SUMPRODUCT(U296:U399,AA296:AA399,AT296:AT399),SUMPRODUCT(I296:I399,AT296:AT399))</f>
        <v>0</v>
      </c>
      <c r="AU416" s="252">
        <f>IF(AU295="kW",SUMPRODUCT(U296:U399,AA296:AA399,AU296:AU399),SUMPRODUCT(I296:I399,AU296:AU399))</f>
        <v>0</v>
      </c>
      <c r="AV416" s="252">
        <f>IF(AV295="kW",SUMPRODUCT(U296:U399,AA296:AA399,AV296:AV399),SUMPRODUCT(I296:I399,AV296:AV399))</f>
        <v>0</v>
      </c>
      <c r="AW416" s="252">
        <f>IF(AW295="kW",SUMPRODUCT(U296:U399,AA296:AA399,AW296:AW399),SUMPRODUCT(I296:I399,AW296:AW399))</f>
        <v>0</v>
      </c>
      <c r="AX416" s="252">
        <f>IF(AX295="kW",SUMPRODUCT(U296:U399,AA296:AA399,AX296:AX399),SUMPRODUCT(I296:I399,AX296:AX399))</f>
        <v>0</v>
      </c>
      <c r="AY416" s="252">
        <f>IF(AY295="kW",SUMPRODUCT(U296:U399,AA296:AA399,AY296:AY399),SUMPRODUCT(I296:I399,AY296:AY399))</f>
        <v>0</v>
      </c>
      <c r="AZ416" s="252">
        <f>IF(AZ295="kW",SUMPRODUCT(U296:U399,AA296:AA399,AZ296:AZ399),SUMPRODUCT(I296:I399,AZ296:AZ399))</f>
        <v>0</v>
      </c>
      <c r="BA416" s="296"/>
    </row>
    <row r="417" spans="1:53" ht="15">
      <c r="B417" s="284" t="s">
        <v>199</v>
      </c>
      <c r="C417" s="312"/>
      <c r="D417" s="244"/>
      <c r="E417" s="244"/>
      <c r="F417" s="244"/>
      <c r="G417" s="244"/>
      <c r="H417" s="244"/>
      <c r="I417" s="244"/>
      <c r="J417" s="244"/>
      <c r="K417" s="244"/>
      <c r="L417" s="244"/>
      <c r="M417" s="244"/>
      <c r="N417" s="244"/>
      <c r="O417" s="244"/>
      <c r="P417" s="244"/>
      <c r="Q417" s="244"/>
      <c r="R417" s="244"/>
      <c r="S417" s="244"/>
      <c r="T417" s="244"/>
      <c r="U417" s="244"/>
      <c r="V417" s="313"/>
      <c r="W417" s="244"/>
      <c r="X417" s="244"/>
      <c r="Y417" s="244"/>
      <c r="Z417" s="265"/>
      <c r="AA417" s="244"/>
      <c r="AB417" s="244"/>
      <c r="AC417" s="244"/>
      <c r="AD417" s="244"/>
      <c r="AE417" s="244"/>
      <c r="AF417" s="244"/>
      <c r="AG417" s="244"/>
      <c r="AH417" s="244"/>
      <c r="AI417" s="244"/>
      <c r="AJ417" s="244"/>
      <c r="AK417" s="244"/>
      <c r="AL417" s="244"/>
      <c r="AM417" s="252">
        <f>SUMPRODUCT($J$296:$J$399,AM296:AM399)</f>
        <v>1299845.9805817171</v>
      </c>
      <c r="AN417" s="252">
        <f>SUMPRODUCT($J$296:$J$399,AN296:AN399)</f>
        <v>560412.10780510213</v>
      </c>
      <c r="AO417" s="252">
        <f>IF(AO295="kW",SUMPRODUCT(U296:U399,AB296:AB399,AO296:AO399),SUMPRODUCT(J296:J399,AO296:AO399))</f>
        <v>12813.019444986716</v>
      </c>
      <c r="AP417" s="252">
        <f>IF(AP295="kW",SUMPRODUCT(U296:U399,AB296:AB399,AP296:AP399),SUMPRODUCT(J296:J399,AP296:AP399))</f>
        <v>0</v>
      </c>
      <c r="AQ417" s="252">
        <f>IF(AQ295="kW",SUMPRODUCT(U296:U399,AB296:AB399,AQ296:AQ399),SUMPRODUCT(J296:J399, AQ296:AQ399))</f>
        <v>0</v>
      </c>
      <c r="AR417" s="252">
        <f>IF(AR295="kW",SUMPRODUCT(U296:U399,AB296:AB399,AR296:AR399),SUMPRODUCT(J296:J399, AR296:AR399))</f>
        <v>0</v>
      </c>
      <c r="AS417" s="252">
        <f>IF(AS295="kW",SUMPRODUCT(U296:U399,AB296:AB399,AS296:AS399),SUMPRODUCT(J296:J399,AS296:AS399))</f>
        <v>0</v>
      </c>
      <c r="AT417" s="252">
        <f>IF(AT295="kW",SUMPRODUCT(U296:U399,AB296:AB399,AT296:AT399),SUMPRODUCT(J296:J399,AT296:AT399))</f>
        <v>0</v>
      </c>
      <c r="AU417" s="252">
        <f>IF(AU295="kW",SUMPRODUCT(U296:U399,AB296:AB399,AU296:AU399),SUMPRODUCT(J296:J399,AU296:AU399))</f>
        <v>0</v>
      </c>
      <c r="AV417" s="252">
        <f>IF(AV295="kW",SUMPRODUCT(U296:U399,AB296:AB399,AV296:AV399),SUMPRODUCT(J296:J399,AV296:AV399))</f>
        <v>0</v>
      </c>
      <c r="AW417" s="252">
        <f>IF(AW295="kW",SUMPRODUCT(U296:U399,AB296:AB399,AW296:AW399),SUMPRODUCT(J296:J399,AW296:AW399))</f>
        <v>0</v>
      </c>
      <c r="AX417" s="252">
        <f>IF(AX295="kW",SUMPRODUCT(U296:U399,AB296:AB399,AX296:AX399),SUMPRODUCT(J296:J399,AX296:AX399))</f>
        <v>0</v>
      </c>
      <c r="AY417" s="252">
        <f>IF(AY295="kW",SUMPRODUCT(U296:U399,AB296:AB399,AY296:AY399),SUMPRODUCT(J296:J399,AY296:AY399))</f>
        <v>0</v>
      </c>
      <c r="AZ417" s="252">
        <f>IF(AZ295="kW",SUMPRODUCT(U296:U399,AB296:AB399,AZ296:AZ399),SUMPRODUCT(J296:J399,AZ296:AZ399))</f>
        <v>0</v>
      </c>
      <c r="BA417" s="296"/>
    </row>
    <row r="418" spans="1:53" ht="15">
      <c r="B418" s="284" t="s">
        <v>200</v>
      </c>
      <c r="C418" s="312"/>
      <c r="D418" s="244"/>
      <c r="E418" s="244"/>
      <c r="F418" s="244"/>
      <c r="G418" s="244"/>
      <c r="H418" s="244"/>
      <c r="I418" s="244"/>
      <c r="J418" s="244"/>
      <c r="K418" s="244"/>
      <c r="L418" s="244"/>
      <c r="M418" s="244"/>
      <c r="N418" s="244"/>
      <c r="O418" s="244"/>
      <c r="P418" s="244"/>
      <c r="Q418" s="244"/>
      <c r="R418" s="244"/>
      <c r="S418" s="244"/>
      <c r="T418" s="244"/>
      <c r="U418" s="244"/>
      <c r="V418" s="313"/>
      <c r="W418" s="244"/>
      <c r="X418" s="244"/>
      <c r="Y418" s="244"/>
      <c r="Z418" s="265"/>
      <c r="AA418" s="244"/>
      <c r="AB418" s="244"/>
      <c r="AC418" s="244"/>
      <c r="AD418" s="244"/>
      <c r="AE418" s="244"/>
      <c r="AF418" s="244"/>
      <c r="AG418" s="244"/>
      <c r="AH418" s="244"/>
      <c r="AI418" s="244"/>
      <c r="AJ418" s="244"/>
      <c r="AK418" s="244"/>
      <c r="AL418" s="244"/>
      <c r="AM418" s="252">
        <f>SUMPRODUCT($K$296:$K$399,AM296:AM399)</f>
        <v>1299569.5400020173</v>
      </c>
      <c r="AN418" s="252">
        <f>SUMPRODUCT($K$296:$K$399,AN296:AN399)</f>
        <v>559994.30624352652</v>
      </c>
      <c r="AO418" s="252">
        <f>IF(AO295="kW",SUMPRODUCT($U$296:$U$399,$AC$296:$AC$399,AO296:AO399),SUMPRODUCT($K$296:$K$399,AO296:AO399))</f>
        <v>12812.386636915537</v>
      </c>
      <c r="AP418" s="252">
        <f t="shared" ref="AP418:AZ418" si="169">IF(AP295="kW",SUMPRODUCT($U$296:$U$399,$AC$296:$AC$399,AP296:AP399),SUMPRODUCT($K$296:$K$399,AP296:AP399))</f>
        <v>0</v>
      </c>
      <c r="AQ418" s="252">
        <f t="shared" si="169"/>
        <v>0</v>
      </c>
      <c r="AR418" s="252">
        <f t="shared" si="169"/>
        <v>0</v>
      </c>
      <c r="AS418" s="252">
        <f t="shared" si="169"/>
        <v>0</v>
      </c>
      <c r="AT418" s="252">
        <f t="shared" si="169"/>
        <v>0</v>
      </c>
      <c r="AU418" s="252">
        <f t="shared" si="169"/>
        <v>0</v>
      </c>
      <c r="AV418" s="252">
        <f t="shared" si="169"/>
        <v>0</v>
      </c>
      <c r="AW418" s="252">
        <f t="shared" si="169"/>
        <v>0</v>
      </c>
      <c r="AX418" s="252">
        <f t="shared" si="169"/>
        <v>0</v>
      </c>
      <c r="AY418" s="252">
        <f t="shared" si="169"/>
        <v>0</v>
      </c>
      <c r="AZ418" s="252">
        <f t="shared" si="169"/>
        <v>0</v>
      </c>
      <c r="BA418" s="296"/>
    </row>
    <row r="419" spans="1:53" ht="15">
      <c r="B419" s="284" t="s">
        <v>901</v>
      </c>
      <c r="C419" s="312"/>
      <c r="D419" s="244"/>
      <c r="E419" s="244"/>
      <c r="F419" s="244"/>
      <c r="G419" s="244"/>
      <c r="H419" s="244"/>
      <c r="I419" s="244"/>
      <c r="J419" s="244"/>
      <c r="K419" s="244"/>
      <c r="L419" s="244"/>
      <c r="M419" s="244"/>
      <c r="N419" s="244"/>
      <c r="O419" s="244"/>
      <c r="P419" s="244"/>
      <c r="Q419" s="244"/>
      <c r="R419" s="244"/>
      <c r="S419" s="244"/>
      <c r="T419" s="244"/>
      <c r="U419" s="244"/>
      <c r="V419" s="313"/>
      <c r="W419" s="244"/>
      <c r="X419" s="244"/>
      <c r="Y419" s="244"/>
      <c r="Z419" s="265"/>
      <c r="AA419" s="244"/>
      <c r="AB419" s="244"/>
      <c r="AC419" s="244"/>
      <c r="AD419" s="244"/>
      <c r="AE419" s="244"/>
      <c r="AF419" s="244"/>
      <c r="AG419" s="244"/>
      <c r="AH419" s="244"/>
      <c r="AI419" s="244"/>
      <c r="AJ419" s="244"/>
      <c r="AK419" s="244"/>
      <c r="AL419" s="244"/>
      <c r="AM419" s="252">
        <f>SUMPRODUCT($L$296:$L$399,AM296:AM399)</f>
        <v>1066600.098142609</v>
      </c>
      <c r="AN419" s="252">
        <f>SUMPRODUCT($L$296:$L$399,AN296:AN399)</f>
        <v>549475.46943280799</v>
      </c>
      <c r="AO419" s="252">
        <f>IF(AO295="kW",SUMPRODUCT($U$296:$U$399,$AD$296:$AD$399,AO296:AO399),SUMPRODUCT($L$296:$L$399,AO296:AO399))</f>
        <v>12519.736556439257</v>
      </c>
      <c r="AP419" s="252">
        <f t="shared" ref="AP419:AZ419" si="170">IF(AP295="kW",SUMPRODUCT($U$296:$U$399,$AD$296:$AD$399,AP296:AP399),SUMPRODUCT($L$296:$L$399,AP296:AP399))</f>
        <v>0</v>
      </c>
      <c r="AQ419" s="252">
        <f t="shared" si="170"/>
        <v>0</v>
      </c>
      <c r="AR419" s="252">
        <f t="shared" si="170"/>
        <v>0</v>
      </c>
      <c r="AS419" s="252">
        <f t="shared" si="170"/>
        <v>0</v>
      </c>
      <c r="AT419" s="252">
        <f t="shared" si="170"/>
        <v>0</v>
      </c>
      <c r="AU419" s="252">
        <f t="shared" si="170"/>
        <v>0</v>
      </c>
      <c r="AV419" s="252">
        <f t="shared" si="170"/>
        <v>0</v>
      </c>
      <c r="AW419" s="252">
        <f t="shared" si="170"/>
        <v>0</v>
      </c>
      <c r="AX419" s="252">
        <f t="shared" si="170"/>
        <v>0</v>
      </c>
      <c r="AY419" s="252">
        <f t="shared" si="170"/>
        <v>0</v>
      </c>
      <c r="AZ419" s="252">
        <f t="shared" si="170"/>
        <v>0</v>
      </c>
      <c r="BA419" s="296"/>
    </row>
    <row r="420" spans="1:53" ht="15">
      <c r="B420" s="284" t="s">
        <v>902</v>
      </c>
      <c r="C420" s="312"/>
      <c r="D420" s="244"/>
      <c r="E420" s="244"/>
      <c r="F420" s="244"/>
      <c r="G420" s="244"/>
      <c r="H420" s="244"/>
      <c r="I420" s="244"/>
      <c r="J420" s="244"/>
      <c r="K420" s="244"/>
      <c r="L420" s="244"/>
      <c r="M420" s="244"/>
      <c r="N420" s="244"/>
      <c r="O420" s="244"/>
      <c r="P420" s="244"/>
      <c r="Q420" s="244"/>
      <c r="R420" s="244"/>
      <c r="S420" s="244"/>
      <c r="T420" s="244"/>
      <c r="U420" s="244"/>
      <c r="V420" s="313"/>
      <c r="W420" s="244"/>
      <c r="X420" s="244"/>
      <c r="Y420" s="244"/>
      <c r="Z420" s="265"/>
      <c r="AA420" s="244"/>
      <c r="AB420" s="244"/>
      <c r="AC420" s="244"/>
      <c r="AD420" s="244"/>
      <c r="AE420" s="244"/>
      <c r="AF420" s="244"/>
      <c r="AG420" s="244"/>
      <c r="AH420" s="244"/>
      <c r="AI420" s="244"/>
      <c r="AJ420" s="244"/>
      <c r="AK420" s="244"/>
      <c r="AL420" s="244"/>
      <c r="AM420" s="252">
        <f>SUMPRODUCT($M$296:$M$399,AM296:AM399)</f>
        <v>1066076.71745108</v>
      </c>
      <c r="AN420" s="252">
        <f>SUMPRODUCT($M$296:$M$399,AN296:AN399)</f>
        <v>482694.36054218299</v>
      </c>
      <c r="AO420" s="252">
        <f>IF(AO295="kW",SUMPRODUCT($U$296:$U$399,$AE$296:$AE$399,AO296:AO399),SUMPRODUCT($M$296:$M$399,AO296:AO399))</f>
        <v>10996.010139574817</v>
      </c>
      <c r="AP420" s="252">
        <f t="shared" ref="AP420:AZ420" si="171">IF(AP295="kW",SUMPRODUCT($U$296:$U$399,$AE$296:$AE$399,AP296:AP399),SUMPRODUCT($M$296:$M$399,AP296:AP399))</f>
        <v>0</v>
      </c>
      <c r="AQ420" s="252">
        <f t="shared" si="171"/>
        <v>0</v>
      </c>
      <c r="AR420" s="252">
        <f t="shared" si="171"/>
        <v>0</v>
      </c>
      <c r="AS420" s="252">
        <f t="shared" si="171"/>
        <v>0</v>
      </c>
      <c r="AT420" s="252">
        <f t="shared" si="171"/>
        <v>0</v>
      </c>
      <c r="AU420" s="252">
        <f t="shared" si="171"/>
        <v>0</v>
      </c>
      <c r="AV420" s="252">
        <f t="shared" si="171"/>
        <v>0</v>
      </c>
      <c r="AW420" s="252">
        <f t="shared" si="171"/>
        <v>0</v>
      </c>
      <c r="AX420" s="252">
        <f t="shared" si="171"/>
        <v>0</v>
      </c>
      <c r="AY420" s="252">
        <f t="shared" si="171"/>
        <v>0</v>
      </c>
      <c r="AZ420" s="252">
        <f t="shared" si="171"/>
        <v>0</v>
      </c>
      <c r="BA420" s="296"/>
    </row>
    <row r="421" spans="1:53" ht="15">
      <c r="B421" s="284" t="s">
        <v>903</v>
      </c>
      <c r="C421" s="312"/>
      <c r="D421" s="244"/>
      <c r="E421" s="244"/>
      <c r="F421" s="244"/>
      <c r="G421" s="244"/>
      <c r="H421" s="244"/>
      <c r="I421" s="244"/>
      <c r="J421" s="244"/>
      <c r="K421" s="244"/>
      <c r="L421" s="244"/>
      <c r="M421" s="244"/>
      <c r="N421" s="244"/>
      <c r="O421" s="244"/>
      <c r="P421" s="244"/>
      <c r="Q421" s="244"/>
      <c r="R421" s="244"/>
      <c r="S421" s="244"/>
      <c r="T421" s="244"/>
      <c r="U421" s="244"/>
      <c r="V421" s="313"/>
      <c r="W421" s="244"/>
      <c r="X421" s="244"/>
      <c r="Y421" s="244"/>
      <c r="Z421" s="265"/>
      <c r="AA421" s="244"/>
      <c r="AB421" s="244"/>
      <c r="AC421" s="244"/>
      <c r="AD421" s="244"/>
      <c r="AE421" s="244"/>
      <c r="AF421" s="244"/>
      <c r="AG421" s="244"/>
      <c r="AH421" s="244"/>
      <c r="AI421" s="244"/>
      <c r="AJ421" s="244"/>
      <c r="AK421" s="244"/>
      <c r="AL421" s="244"/>
      <c r="AM421" s="252">
        <f>SUMPRODUCT($N$296:$N$399,AM296:AM399)</f>
        <v>1025058.6342250491</v>
      </c>
      <c r="AN421" s="252">
        <f>SUMPRODUCT($N$296:$N$399,AN296:AN399)</f>
        <v>392521.22618444264</v>
      </c>
      <c r="AO421" s="252">
        <f>IF(AO295="kW",SUMPRODUCT($U$296:$U$399,$AF$296:$AF$399,AO296:AO399),SUMPRODUCT($N$296:$N$399,AO296:AO399))</f>
        <v>8124.7274942143385</v>
      </c>
      <c r="AP421" s="252">
        <f t="shared" ref="AP421:AZ421" si="172">IF(AP295="kW",SUMPRODUCT($U$296:$U$399,$AF$296:$AF$399,AP296:AP399),SUMPRODUCT($N$296:$N$399,AP296:AP399))</f>
        <v>0</v>
      </c>
      <c r="AQ421" s="252">
        <f t="shared" si="172"/>
        <v>0</v>
      </c>
      <c r="AR421" s="252">
        <f t="shared" si="172"/>
        <v>0</v>
      </c>
      <c r="AS421" s="252">
        <f t="shared" si="172"/>
        <v>0</v>
      </c>
      <c r="AT421" s="252">
        <f t="shared" si="172"/>
        <v>0</v>
      </c>
      <c r="AU421" s="252">
        <f t="shared" si="172"/>
        <v>0</v>
      </c>
      <c r="AV421" s="252">
        <f t="shared" si="172"/>
        <v>0</v>
      </c>
      <c r="AW421" s="252">
        <f t="shared" si="172"/>
        <v>0</v>
      </c>
      <c r="AX421" s="252">
        <f t="shared" si="172"/>
        <v>0</v>
      </c>
      <c r="AY421" s="252">
        <f t="shared" si="172"/>
        <v>0</v>
      </c>
      <c r="AZ421" s="252">
        <f t="shared" si="172"/>
        <v>0</v>
      </c>
      <c r="BA421" s="296"/>
    </row>
    <row r="422" spans="1:53" ht="15">
      <c r="B422" s="284" t="s">
        <v>953</v>
      </c>
      <c r="C422" s="312"/>
      <c r="D422" s="244"/>
      <c r="E422" s="244"/>
      <c r="F422" s="244"/>
      <c r="G422" s="244"/>
      <c r="H422" s="244"/>
      <c r="I422" s="244"/>
      <c r="J422" s="244"/>
      <c r="K422" s="244"/>
      <c r="L422" s="244"/>
      <c r="M422" s="244"/>
      <c r="N422" s="244"/>
      <c r="O422" s="244"/>
      <c r="P422" s="244"/>
      <c r="Q422" s="244"/>
      <c r="R422" s="244"/>
      <c r="S422" s="244"/>
      <c r="T422" s="244"/>
      <c r="U422" s="244"/>
      <c r="V422" s="313"/>
      <c r="W422" s="244"/>
      <c r="X422" s="244"/>
      <c r="Y422" s="244"/>
      <c r="Z422" s="265"/>
      <c r="AA422" s="244"/>
      <c r="AB422" s="244"/>
      <c r="AC422" s="244"/>
      <c r="AD422" s="244"/>
      <c r="AE422" s="244"/>
      <c r="AF422" s="244"/>
      <c r="AG422" s="244"/>
      <c r="AH422" s="244"/>
      <c r="AI422" s="244"/>
      <c r="AJ422" s="244"/>
      <c r="AK422" s="244"/>
      <c r="AL422" s="244"/>
      <c r="AM422" s="252">
        <f>SUMPRODUCT($O$296:$O$399,AM296:AM399)</f>
        <v>978962.55068566301</v>
      </c>
      <c r="AN422" s="252">
        <f>SUMPRODUCT($O$296:$O$399,AN296:AN399)</f>
        <v>370099.34562051512</v>
      </c>
      <c r="AO422" s="252">
        <f>IF(AO295="kW",SUMPRODUCT($U$296:$U$399,$AG$296:$AG$399,AO296:AO399),SUMPRODUCT($O$296:$O$399,AO296:AO399))</f>
        <v>8119.4805894561778</v>
      </c>
      <c r="AP422" s="252">
        <f t="shared" ref="AP422:AZ422" si="173">IF(AP295="kW",SUMPRODUCT($U$296:$U$399,$AG$296:$AG$399,AP296:AP399),SUMPRODUCT($O$296:$O$399,AP296:AP399))</f>
        <v>0</v>
      </c>
      <c r="AQ422" s="252">
        <f t="shared" si="173"/>
        <v>0</v>
      </c>
      <c r="AR422" s="252">
        <f t="shared" si="173"/>
        <v>0</v>
      </c>
      <c r="AS422" s="252">
        <f t="shared" si="173"/>
        <v>0</v>
      </c>
      <c r="AT422" s="252">
        <f t="shared" si="173"/>
        <v>0</v>
      </c>
      <c r="AU422" s="252">
        <f t="shared" si="173"/>
        <v>0</v>
      </c>
      <c r="AV422" s="252">
        <f t="shared" si="173"/>
        <v>0</v>
      </c>
      <c r="AW422" s="252">
        <f t="shared" si="173"/>
        <v>0</v>
      </c>
      <c r="AX422" s="252">
        <f t="shared" si="173"/>
        <v>0</v>
      </c>
      <c r="AY422" s="252">
        <f t="shared" si="173"/>
        <v>0</v>
      </c>
      <c r="AZ422" s="252">
        <f t="shared" si="173"/>
        <v>0</v>
      </c>
      <c r="BA422" s="296"/>
    </row>
    <row r="423" spans="1:53" ht="15">
      <c r="B423" s="284" t="s">
        <v>904</v>
      </c>
      <c r="C423" s="312"/>
      <c r="D423" s="244"/>
      <c r="E423" s="244"/>
      <c r="F423" s="244"/>
      <c r="G423" s="244"/>
      <c r="H423" s="244"/>
      <c r="I423" s="244"/>
      <c r="J423" s="244"/>
      <c r="K423" s="244"/>
      <c r="L423" s="244"/>
      <c r="M423" s="244"/>
      <c r="N423" s="244"/>
      <c r="O423" s="244"/>
      <c r="P423" s="244"/>
      <c r="Q423" s="244"/>
      <c r="R423" s="244"/>
      <c r="S423" s="244"/>
      <c r="T423" s="244"/>
      <c r="U423" s="244"/>
      <c r="V423" s="313"/>
      <c r="W423" s="244"/>
      <c r="X423" s="244"/>
      <c r="Y423" s="244"/>
      <c r="Z423" s="265"/>
      <c r="AA423" s="244"/>
      <c r="AB423" s="244"/>
      <c r="AC423" s="244"/>
      <c r="AD423" s="244"/>
      <c r="AE423" s="244"/>
      <c r="AF423" s="244"/>
      <c r="AG423" s="244"/>
      <c r="AH423" s="244"/>
      <c r="AI423" s="244"/>
      <c r="AJ423" s="244"/>
      <c r="AK423" s="244"/>
      <c r="AL423" s="244"/>
      <c r="AM423" s="252">
        <f>SUMPRODUCT($P$296:$P$399,AM296:AM399)</f>
        <v>977156.84579064301</v>
      </c>
      <c r="AN423" s="252">
        <f>SUMPRODUCT($P$296:$P$399,AN296:AN399)</f>
        <v>136974.97364001232</v>
      </c>
      <c r="AO423" s="252">
        <f>IF(AO295="kW",SUMPRODUCT($U$296:$U$399,$AH$296:$AH$399,AO296:AO399),SUMPRODUCT($P$296:$P$399,AO296:AO399))</f>
        <v>5251.2769741401444</v>
      </c>
      <c r="AP423" s="252">
        <f t="shared" ref="AP423:AZ423" si="174">IF(AP295="kW",SUMPRODUCT($U$296:$U$399,$AH$296:$AH$399,AP296:AP399),SUMPRODUCT($P$296:$P$399,AP296:AP399))</f>
        <v>0</v>
      </c>
      <c r="AQ423" s="252">
        <f t="shared" si="174"/>
        <v>0</v>
      </c>
      <c r="AR423" s="252">
        <f t="shared" si="174"/>
        <v>0</v>
      </c>
      <c r="AS423" s="252">
        <f t="shared" si="174"/>
        <v>0</v>
      </c>
      <c r="AT423" s="252">
        <f t="shared" si="174"/>
        <v>0</v>
      </c>
      <c r="AU423" s="252">
        <f t="shared" si="174"/>
        <v>0</v>
      </c>
      <c r="AV423" s="252">
        <f t="shared" si="174"/>
        <v>0</v>
      </c>
      <c r="AW423" s="252">
        <f t="shared" si="174"/>
        <v>0</v>
      </c>
      <c r="AX423" s="252">
        <f t="shared" si="174"/>
        <v>0</v>
      </c>
      <c r="AY423" s="252">
        <f t="shared" si="174"/>
        <v>0</v>
      </c>
      <c r="AZ423" s="252">
        <f t="shared" si="174"/>
        <v>0</v>
      </c>
      <c r="BA423" s="296"/>
    </row>
    <row r="424" spans="1:53" ht="15">
      <c r="B424" s="284" t="s">
        <v>905</v>
      </c>
      <c r="C424" s="312"/>
      <c r="D424" s="295"/>
      <c r="E424" s="295"/>
      <c r="F424" s="295"/>
      <c r="G424" s="295"/>
      <c r="H424" s="295"/>
      <c r="I424" s="295"/>
      <c r="J424" s="295"/>
      <c r="K424" s="295"/>
      <c r="L424" s="295"/>
      <c r="M424" s="295"/>
      <c r="N424" s="295"/>
      <c r="O424" s="295"/>
      <c r="P424" s="295"/>
      <c r="Q424" s="295"/>
      <c r="R424" s="295"/>
      <c r="S424" s="295"/>
      <c r="T424" s="295"/>
      <c r="U424" s="295"/>
      <c r="V424" s="244"/>
      <c r="W424" s="241"/>
      <c r="X424" s="241"/>
      <c r="Y424" s="244"/>
      <c r="Z424" s="265"/>
      <c r="AA424" s="244"/>
      <c r="AB424" s="244"/>
      <c r="AC424" s="313"/>
      <c r="AD424" s="313"/>
      <c r="AE424" s="244"/>
      <c r="AF424" s="244"/>
      <c r="AG424" s="244"/>
      <c r="AH424" s="244"/>
      <c r="AI424" s="244"/>
      <c r="AJ424" s="244"/>
      <c r="AK424" s="244"/>
      <c r="AL424" s="244"/>
      <c r="AM424" s="252">
        <f>SUMPRODUCT($Q$296:$Q$399,AM296:AM399)</f>
        <v>972623.18674765504</v>
      </c>
      <c r="AN424" s="252">
        <f>SUMPRODUCT($Q$296:$Q$399,AN296:AN399)</f>
        <v>120041.66758639121</v>
      </c>
      <c r="AO424" s="252">
        <f>IF(AO295="kW",SUMPRODUCT($U$296:$U$399,$AI$296:$AI$399,AO296:AO399),SUMPRODUCT($Q$296:$Q$399,AO296:AO399))</f>
        <v>4700.9989270311798</v>
      </c>
      <c r="AP424" s="252">
        <f t="shared" ref="AP424:AZ424" si="175">IF(AP295="kW",SUMPRODUCT($U$296:$U$399,$AI$296:$AI$399,AP296:AP399),SUMPRODUCT($Q$296:$Q$399,AP296:AP399))</f>
        <v>0</v>
      </c>
      <c r="AQ424" s="252">
        <f t="shared" si="175"/>
        <v>0</v>
      </c>
      <c r="AR424" s="252">
        <f t="shared" si="175"/>
        <v>0</v>
      </c>
      <c r="AS424" s="252">
        <f t="shared" si="175"/>
        <v>0</v>
      </c>
      <c r="AT424" s="252">
        <f t="shared" si="175"/>
        <v>0</v>
      </c>
      <c r="AU424" s="252">
        <f t="shared" si="175"/>
        <v>0</v>
      </c>
      <c r="AV424" s="252">
        <f t="shared" si="175"/>
        <v>0</v>
      </c>
      <c r="AW424" s="252">
        <f t="shared" si="175"/>
        <v>0</v>
      </c>
      <c r="AX424" s="252">
        <f t="shared" si="175"/>
        <v>0</v>
      </c>
      <c r="AY424" s="252">
        <f t="shared" si="175"/>
        <v>0</v>
      </c>
      <c r="AZ424" s="252">
        <f t="shared" si="175"/>
        <v>0</v>
      </c>
      <c r="BA424" s="296"/>
    </row>
    <row r="425" spans="1:53" ht="15.75" customHeight="1">
      <c r="B425" s="335" t="s">
        <v>900</v>
      </c>
      <c r="C425" s="355"/>
      <c r="D425" s="356"/>
      <c r="E425" s="356"/>
      <c r="F425" s="356"/>
      <c r="G425" s="356"/>
      <c r="H425" s="356"/>
      <c r="I425" s="356"/>
      <c r="J425" s="356"/>
      <c r="K425" s="356"/>
      <c r="L425" s="356"/>
      <c r="M425" s="356"/>
      <c r="N425" s="356"/>
      <c r="O425" s="356"/>
      <c r="P425" s="356"/>
      <c r="Q425" s="356"/>
      <c r="R425" s="356"/>
      <c r="S425" s="356"/>
      <c r="T425" s="356"/>
      <c r="U425" s="356"/>
      <c r="V425" s="357"/>
      <c r="W425" s="358"/>
      <c r="X425" s="358"/>
      <c r="Y425" s="357"/>
      <c r="Z425" s="359"/>
      <c r="AA425" s="357"/>
      <c r="AB425" s="357"/>
      <c r="AC425" s="753"/>
      <c r="AD425" s="753"/>
      <c r="AE425" s="357"/>
      <c r="AF425" s="357"/>
      <c r="AG425" s="357"/>
      <c r="AH425" s="357"/>
      <c r="AI425" s="357"/>
      <c r="AJ425" s="357"/>
      <c r="AK425" s="357"/>
      <c r="AL425" s="357"/>
      <c r="AM425" s="731">
        <f>SUMPRODUCT($R$296:$R$399,AM296:AM399)</f>
        <v>908660.91392060707</v>
      </c>
      <c r="AN425" s="731">
        <f>SUMPRODUCT($R$296:$R$399,AN296:AN399)</f>
        <v>120041.66758639121</v>
      </c>
      <c r="AO425" s="731">
        <f>IF(AO295="kW",SUMPRODUCT($U$296:$U$399,$AI$296:$AI$399,AO296:AO399),SUMPRODUCT($Q$296:$Q$399,AO296:AO399))</f>
        <v>4700.9989270311798</v>
      </c>
      <c r="AP425" s="731">
        <f t="shared" ref="AP425:AZ425" si="176">IF(AP295="kW",SUMPRODUCT($U$296:$U$399,$AI$296:$AI$399,AP296:AP399),SUMPRODUCT($Q$296:$Q$399,AP296:AP399))</f>
        <v>0</v>
      </c>
      <c r="AQ425" s="731">
        <f t="shared" si="176"/>
        <v>0</v>
      </c>
      <c r="AR425" s="731">
        <f t="shared" si="176"/>
        <v>0</v>
      </c>
      <c r="AS425" s="731">
        <f t="shared" si="176"/>
        <v>0</v>
      </c>
      <c r="AT425" s="731">
        <f t="shared" si="176"/>
        <v>0</v>
      </c>
      <c r="AU425" s="731">
        <f t="shared" si="176"/>
        <v>0</v>
      </c>
      <c r="AV425" s="731">
        <f t="shared" si="176"/>
        <v>0</v>
      </c>
      <c r="AW425" s="731">
        <f t="shared" si="176"/>
        <v>0</v>
      </c>
      <c r="AX425" s="731">
        <f t="shared" si="176"/>
        <v>0</v>
      </c>
      <c r="AY425" s="731">
        <f t="shared" si="176"/>
        <v>0</v>
      </c>
      <c r="AZ425" s="731">
        <f t="shared" si="176"/>
        <v>0</v>
      </c>
      <c r="BA425" s="340"/>
    </row>
    <row r="426" spans="1:53" ht="21.75" customHeight="1">
      <c r="B426" s="323" t="s">
        <v>586</v>
      </c>
      <c r="C426" s="341"/>
      <c r="D426" s="342"/>
      <c r="E426" s="342"/>
      <c r="F426" s="342"/>
      <c r="G426" s="342"/>
      <c r="H426" s="342"/>
      <c r="I426" s="342"/>
      <c r="J426" s="342"/>
      <c r="K426" s="342"/>
      <c r="L426" s="342"/>
      <c r="M426" s="342"/>
      <c r="N426" s="342"/>
      <c r="O426" s="342"/>
      <c r="P426" s="342"/>
      <c r="Q426" s="342"/>
      <c r="R426" s="342"/>
      <c r="S426" s="342"/>
      <c r="T426" s="342"/>
      <c r="U426" s="342"/>
      <c r="V426" s="342"/>
      <c r="W426" s="342"/>
      <c r="X426" s="342"/>
      <c r="Y426" s="342"/>
      <c r="Z426" s="326"/>
      <c r="AA426" s="327"/>
      <c r="AB426" s="342"/>
      <c r="AC426" s="342"/>
      <c r="AD426" s="342"/>
      <c r="AE426" s="342"/>
      <c r="AF426" s="342"/>
      <c r="AG426" s="342"/>
      <c r="AH426" s="342"/>
      <c r="AI426" s="342"/>
      <c r="AJ426" s="342"/>
      <c r="AK426" s="342"/>
      <c r="AL426" s="342"/>
      <c r="AM426" s="343"/>
      <c r="AN426" s="343"/>
      <c r="AO426" s="343"/>
      <c r="AP426" s="343"/>
      <c r="AQ426" s="343"/>
      <c r="AR426" s="343"/>
      <c r="AS426" s="343"/>
      <c r="AT426" s="343"/>
      <c r="AU426" s="343"/>
      <c r="AV426" s="343"/>
      <c r="AW426" s="343"/>
      <c r="AX426" s="343"/>
      <c r="AY426" s="343"/>
      <c r="AZ426" s="343"/>
      <c r="BA426" s="343"/>
    </row>
    <row r="428" spans="1:53" ht="15.75">
      <c r="B428" s="242" t="s">
        <v>257</v>
      </c>
      <c r="C428" s="243"/>
      <c r="D428" s="512" t="s">
        <v>517</v>
      </c>
      <c r="F428" s="512"/>
      <c r="V428" s="243"/>
      <c r="AM428" s="232"/>
      <c r="AN428" s="230"/>
      <c r="AO428" s="230"/>
      <c r="AP428" s="230"/>
      <c r="AQ428" s="230"/>
      <c r="AR428" s="230"/>
      <c r="AS428" s="230"/>
      <c r="AT428" s="230"/>
      <c r="AU428" s="230"/>
      <c r="AV428" s="230"/>
      <c r="AW428" s="230"/>
      <c r="AX428" s="230"/>
      <c r="AY428" s="230"/>
      <c r="AZ428" s="230"/>
      <c r="BA428" s="230"/>
    </row>
    <row r="429" spans="1:53" ht="36" customHeight="1">
      <c r="B429" s="941" t="s">
        <v>211</v>
      </c>
      <c r="C429" s="943" t="s">
        <v>33</v>
      </c>
      <c r="D429" s="245" t="s">
        <v>420</v>
      </c>
      <c r="E429" s="952" t="s">
        <v>209</v>
      </c>
      <c r="F429" s="953"/>
      <c r="G429" s="953"/>
      <c r="H429" s="953"/>
      <c r="I429" s="953"/>
      <c r="J429" s="953"/>
      <c r="K429" s="953"/>
      <c r="L429" s="953"/>
      <c r="M429" s="953"/>
      <c r="N429" s="953"/>
      <c r="O429" s="953"/>
      <c r="P429" s="953"/>
      <c r="Q429" s="953"/>
      <c r="R429" s="953"/>
      <c r="S429" s="953"/>
      <c r="T429" s="954"/>
      <c r="U429" s="950" t="s">
        <v>213</v>
      </c>
      <c r="V429" s="245" t="s">
        <v>421</v>
      </c>
      <c r="W429" s="947" t="s">
        <v>212</v>
      </c>
      <c r="X429" s="948"/>
      <c r="Y429" s="948"/>
      <c r="Z429" s="948"/>
      <c r="AA429" s="948"/>
      <c r="AB429" s="948"/>
      <c r="AC429" s="948"/>
      <c r="AD429" s="948"/>
      <c r="AE429" s="948"/>
      <c r="AF429" s="948"/>
      <c r="AG429" s="948"/>
      <c r="AH429" s="948"/>
      <c r="AI429" s="948"/>
      <c r="AJ429" s="948"/>
      <c r="AK429" s="948"/>
      <c r="AL429" s="955"/>
      <c r="AM429" s="947" t="s">
        <v>242</v>
      </c>
      <c r="AN429" s="948"/>
      <c r="AO429" s="948"/>
      <c r="AP429" s="948"/>
      <c r="AQ429" s="948"/>
      <c r="AR429" s="948"/>
      <c r="AS429" s="948"/>
      <c r="AT429" s="948"/>
      <c r="AU429" s="948"/>
      <c r="AV429" s="948"/>
      <c r="AW429" s="948"/>
      <c r="AX429" s="948"/>
      <c r="AY429" s="948"/>
      <c r="AZ429" s="948"/>
      <c r="BA429" s="949"/>
    </row>
    <row r="430" spans="1:53" ht="45.75" customHeight="1">
      <c r="B430" s="942"/>
      <c r="C430" s="944"/>
      <c r="D430" s="246">
        <v>2014</v>
      </c>
      <c r="E430" s="246">
        <v>2015</v>
      </c>
      <c r="F430" s="246">
        <v>2016</v>
      </c>
      <c r="G430" s="246">
        <v>2017</v>
      </c>
      <c r="H430" s="246">
        <v>2018</v>
      </c>
      <c r="I430" s="246">
        <v>2019</v>
      </c>
      <c r="J430" s="246">
        <v>2020</v>
      </c>
      <c r="K430" s="246">
        <v>2021</v>
      </c>
      <c r="L430" s="246">
        <v>2022</v>
      </c>
      <c r="M430" s="246">
        <v>2023</v>
      </c>
      <c r="N430" s="246">
        <v>2024</v>
      </c>
      <c r="O430" s="246">
        <v>2025</v>
      </c>
      <c r="P430" s="246">
        <v>2026</v>
      </c>
      <c r="Q430" s="246">
        <v>2027</v>
      </c>
      <c r="R430" s="246">
        <v>2028</v>
      </c>
      <c r="S430" s="246">
        <v>2029</v>
      </c>
      <c r="T430" s="246">
        <v>2030</v>
      </c>
      <c r="U430" s="951"/>
      <c r="V430" s="246">
        <v>2014</v>
      </c>
      <c r="W430" s="246">
        <v>2015</v>
      </c>
      <c r="X430" s="246">
        <v>2016</v>
      </c>
      <c r="Y430" s="246">
        <v>2017</v>
      </c>
      <c r="Z430" s="246">
        <v>2018</v>
      </c>
      <c r="AA430" s="246">
        <v>2019</v>
      </c>
      <c r="AB430" s="246">
        <v>2020</v>
      </c>
      <c r="AC430" s="246">
        <v>2021</v>
      </c>
      <c r="AD430" s="246">
        <v>2022</v>
      </c>
      <c r="AE430" s="246">
        <v>2023</v>
      </c>
      <c r="AF430" s="246">
        <v>2024</v>
      </c>
      <c r="AG430" s="246">
        <v>2025</v>
      </c>
      <c r="AH430" s="246">
        <v>2026</v>
      </c>
      <c r="AI430" s="246">
        <v>2027</v>
      </c>
      <c r="AJ430" s="246">
        <v>2028</v>
      </c>
      <c r="AK430" s="246">
        <v>2029</v>
      </c>
      <c r="AL430" s="246">
        <v>2030</v>
      </c>
      <c r="AM430" s="246" t="str">
        <f>'1.  LRAMVA Summary'!D53</f>
        <v>Residential</v>
      </c>
      <c r="AN430" s="246" t="str">
        <f>'1.  LRAMVA Summary'!E53</f>
        <v>GS&lt;50 kW</v>
      </c>
      <c r="AO430" s="246" t="str">
        <f>'1.  LRAMVA Summary'!F53</f>
        <v>GS&gt;50 kW</v>
      </c>
      <c r="AP430" s="246" t="str">
        <f>'1.  LRAMVA Summary'!G53</f>
        <v>Unmetered Scattered Load</v>
      </c>
      <c r="AQ430" s="246" t="str">
        <f>'1.  LRAMVA Summary'!H53</f>
        <v>Streetlighting</v>
      </c>
      <c r="AR430" s="246" t="str">
        <f>'1.  LRAMVA Summary'!I53</f>
        <v/>
      </c>
      <c r="AS430" s="246" t="str">
        <f>'1.  LRAMVA Summary'!J53</f>
        <v/>
      </c>
      <c r="AT430" s="246" t="str">
        <f>'1.  LRAMVA Summary'!K53</f>
        <v/>
      </c>
      <c r="AU430" s="246" t="str">
        <f>'1.  LRAMVA Summary'!L53</f>
        <v/>
      </c>
      <c r="AV430" s="246" t="str">
        <f>'1.  LRAMVA Summary'!M53</f>
        <v/>
      </c>
      <c r="AW430" s="246" t="str">
        <f>'1.  LRAMVA Summary'!N53</f>
        <v/>
      </c>
      <c r="AX430" s="246" t="str">
        <f>'1.  LRAMVA Summary'!O53</f>
        <v/>
      </c>
      <c r="AY430" s="246" t="str">
        <f>'1.  LRAMVA Summary'!P53</f>
        <v/>
      </c>
      <c r="AZ430" s="246" t="str">
        <f>'1.  LRAMVA Summary'!Q53</f>
        <v/>
      </c>
      <c r="BA430" s="248" t="str">
        <f>'1.  LRAMVA Summary'!R53</f>
        <v>Total</v>
      </c>
    </row>
    <row r="431" spans="1:53" ht="15.75" customHeight="1">
      <c r="A431" s="450"/>
      <c r="B431" s="249" t="s">
        <v>0</v>
      </c>
      <c r="C431" s="250"/>
      <c r="D431" s="250"/>
      <c r="E431" s="250"/>
      <c r="F431" s="250"/>
      <c r="G431" s="250"/>
      <c r="H431" s="250"/>
      <c r="I431" s="250"/>
      <c r="J431" s="250"/>
      <c r="K431" s="250"/>
      <c r="L431" s="250"/>
      <c r="M431" s="250"/>
      <c r="N431" s="250"/>
      <c r="O431" s="250"/>
      <c r="P431" s="250"/>
      <c r="Q431" s="250"/>
      <c r="R431" s="250"/>
      <c r="S431" s="250"/>
      <c r="T431" s="250"/>
      <c r="U431" s="251"/>
      <c r="V431" s="250"/>
      <c r="W431" s="250"/>
      <c r="X431" s="250"/>
      <c r="Y431" s="250"/>
      <c r="Z431" s="250"/>
      <c r="AA431" s="250"/>
      <c r="AB431" s="250"/>
      <c r="AC431" s="250"/>
      <c r="AD431" s="250"/>
      <c r="AE431" s="250"/>
      <c r="AF431" s="250"/>
      <c r="AG431" s="250"/>
      <c r="AH431" s="250"/>
      <c r="AI431" s="250"/>
      <c r="AJ431" s="250"/>
      <c r="AK431" s="250"/>
      <c r="AL431" s="250"/>
      <c r="AM431" s="252" t="str">
        <f>'1.  LRAMVA Summary'!D54</f>
        <v>kWh</v>
      </c>
      <c r="AN431" s="252" t="str">
        <f>'1.  LRAMVA Summary'!E54</f>
        <v>kWh</v>
      </c>
      <c r="AO431" s="252" t="str">
        <f>'1.  LRAMVA Summary'!F54</f>
        <v>kW</v>
      </c>
      <c r="AP431" s="252" t="str">
        <f>'1.  LRAMVA Summary'!G54</f>
        <v>kWh</v>
      </c>
      <c r="AQ431" s="252" t="str">
        <f>'1.  LRAMVA Summary'!H54</f>
        <v>kW</v>
      </c>
      <c r="AR431" s="252">
        <f>'1.  LRAMVA Summary'!I54</f>
        <v>0</v>
      </c>
      <c r="AS431" s="252">
        <f>'1.  LRAMVA Summary'!J54</f>
        <v>0</v>
      </c>
      <c r="AT431" s="252">
        <f>'1.  LRAMVA Summary'!K54</f>
        <v>0</v>
      </c>
      <c r="AU431" s="252">
        <f>'1.  LRAMVA Summary'!L54</f>
        <v>0</v>
      </c>
      <c r="AV431" s="252">
        <f>'1.  LRAMVA Summary'!M54</f>
        <v>0</v>
      </c>
      <c r="AW431" s="252">
        <f>'1.  LRAMVA Summary'!N54</f>
        <v>0</v>
      </c>
      <c r="AX431" s="252">
        <f>'1.  LRAMVA Summary'!O54</f>
        <v>0</v>
      </c>
      <c r="AY431" s="252">
        <f>'1.  LRAMVA Summary'!P54</f>
        <v>0</v>
      </c>
      <c r="AZ431" s="252">
        <f>'1.  LRAMVA Summary'!Q54</f>
        <v>0</v>
      </c>
      <c r="BA431" s="253"/>
    </row>
    <row r="432" spans="1:53" ht="15" outlineLevel="1">
      <c r="A432" s="449">
        <v>1</v>
      </c>
      <c r="B432" s="255" t="s">
        <v>1</v>
      </c>
      <c r="C432" s="252" t="s">
        <v>25</v>
      </c>
      <c r="D432" s="256">
        <v>124110.38416948552</v>
      </c>
      <c r="E432" s="256">
        <v>124110.38416948552</v>
      </c>
      <c r="F432" s="256">
        <v>124110.38416948552</v>
      </c>
      <c r="G432" s="256">
        <v>124005.97612288554</v>
      </c>
      <c r="H432" s="256">
        <v>67818.231341883089</v>
      </c>
      <c r="I432" s="256">
        <v>0</v>
      </c>
      <c r="J432" s="256">
        <v>0</v>
      </c>
      <c r="K432" s="256">
        <v>0</v>
      </c>
      <c r="L432" s="256">
        <v>0</v>
      </c>
      <c r="M432" s="256">
        <v>0</v>
      </c>
      <c r="N432" s="256">
        <v>0</v>
      </c>
      <c r="O432" s="256">
        <v>0</v>
      </c>
      <c r="P432" s="256">
        <v>0</v>
      </c>
      <c r="Q432" s="256">
        <v>0</v>
      </c>
      <c r="R432" s="256">
        <v>0</v>
      </c>
      <c r="S432" s="256">
        <v>0</v>
      </c>
      <c r="T432" s="256">
        <v>0</v>
      </c>
      <c r="U432" s="252"/>
      <c r="V432" s="256">
        <v>18.77756234918791</v>
      </c>
      <c r="W432" s="256">
        <v>18.77756234918791</v>
      </c>
      <c r="X432" s="256">
        <v>18.77756234918791</v>
      </c>
      <c r="Y432" s="256">
        <v>18.660808052187907</v>
      </c>
      <c r="Z432" s="256">
        <v>9.9668488995597624</v>
      </c>
      <c r="AA432" s="256">
        <v>0</v>
      </c>
      <c r="AB432" s="256">
        <v>0</v>
      </c>
      <c r="AC432" s="256">
        <v>0</v>
      </c>
      <c r="AD432" s="256">
        <v>0</v>
      </c>
      <c r="AE432" s="256">
        <v>0</v>
      </c>
      <c r="AF432" s="256">
        <v>0</v>
      </c>
      <c r="AG432" s="256">
        <v>0</v>
      </c>
      <c r="AH432" s="256">
        <v>0</v>
      </c>
      <c r="AI432" s="256">
        <v>0</v>
      </c>
      <c r="AJ432" s="256">
        <v>0</v>
      </c>
      <c r="AK432" s="256">
        <v>0</v>
      </c>
      <c r="AL432" s="256">
        <v>0</v>
      </c>
      <c r="AM432" s="417">
        <v>1</v>
      </c>
      <c r="AN432" s="362"/>
      <c r="AO432" s="362"/>
      <c r="AP432" s="362"/>
      <c r="AQ432" s="362"/>
      <c r="AR432" s="362"/>
      <c r="AS432" s="362"/>
      <c r="AT432" s="362"/>
      <c r="AU432" s="362"/>
      <c r="AV432" s="362"/>
      <c r="AW432" s="362"/>
      <c r="AX432" s="362"/>
      <c r="AY432" s="362"/>
      <c r="AZ432" s="362"/>
      <c r="BA432" s="257">
        <f>SUM(AM432:AZ432)</f>
        <v>1</v>
      </c>
    </row>
    <row r="433" spans="1:53" ht="15" outlineLevel="1">
      <c r="B433" s="255" t="s">
        <v>258</v>
      </c>
      <c r="C433" s="252" t="s">
        <v>163</v>
      </c>
      <c r="D433" s="256"/>
      <c r="E433" s="256"/>
      <c r="F433" s="256"/>
      <c r="G433" s="256"/>
      <c r="H433" s="256"/>
      <c r="I433" s="256"/>
      <c r="J433" s="256"/>
      <c r="K433" s="256"/>
      <c r="L433" s="256"/>
      <c r="M433" s="256"/>
      <c r="N433" s="256"/>
      <c r="O433" s="256"/>
      <c r="P433" s="256"/>
      <c r="Q433" s="256"/>
      <c r="R433" s="256"/>
      <c r="S433" s="256"/>
      <c r="T433" s="256"/>
      <c r="U433" s="415"/>
      <c r="V433" s="256"/>
      <c r="W433" s="256"/>
      <c r="X433" s="256"/>
      <c r="Y433" s="256"/>
      <c r="Z433" s="256"/>
      <c r="AA433" s="256"/>
      <c r="AB433" s="256"/>
      <c r="AC433" s="256"/>
      <c r="AD433" s="256"/>
      <c r="AE433" s="256"/>
      <c r="AF433" s="256"/>
      <c r="AG433" s="256"/>
      <c r="AH433" s="256"/>
      <c r="AI433" s="256"/>
      <c r="AJ433" s="256"/>
      <c r="AK433" s="256"/>
      <c r="AL433" s="256"/>
      <c r="AM433" s="363">
        <f>AM432</f>
        <v>1</v>
      </c>
      <c r="AN433" s="363">
        <f>AN432</f>
        <v>0</v>
      </c>
      <c r="AO433" s="363">
        <f t="shared" ref="AO433:AP433" si="177">AO432</f>
        <v>0</v>
      </c>
      <c r="AP433" s="363">
        <f t="shared" si="177"/>
        <v>0</v>
      </c>
      <c r="AQ433" s="363">
        <f t="shared" ref="AQ433:AZ433" si="178">AQ432</f>
        <v>0</v>
      </c>
      <c r="AR433" s="363">
        <f t="shared" si="178"/>
        <v>0</v>
      </c>
      <c r="AS433" s="363">
        <f t="shared" si="178"/>
        <v>0</v>
      </c>
      <c r="AT433" s="363">
        <f t="shared" si="178"/>
        <v>0</v>
      </c>
      <c r="AU433" s="363">
        <f t="shared" si="178"/>
        <v>0</v>
      </c>
      <c r="AV433" s="363">
        <f t="shared" si="178"/>
        <v>0</v>
      </c>
      <c r="AW433" s="363">
        <f t="shared" si="178"/>
        <v>0</v>
      </c>
      <c r="AX433" s="363">
        <f t="shared" si="178"/>
        <v>0</v>
      </c>
      <c r="AY433" s="363">
        <f t="shared" si="178"/>
        <v>0</v>
      </c>
      <c r="AZ433" s="363">
        <f t="shared" si="178"/>
        <v>0</v>
      </c>
      <c r="BA433" s="258"/>
    </row>
    <row r="434" spans="1:53" ht="15.75" outlineLevel="1">
      <c r="A434" s="451"/>
      <c r="B434" s="259"/>
      <c r="C434" s="260"/>
      <c r="D434" s="260"/>
      <c r="E434" s="260"/>
      <c r="F434" s="260"/>
      <c r="G434" s="260"/>
      <c r="H434" s="260"/>
      <c r="I434" s="260"/>
      <c r="J434" s="260"/>
      <c r="K434" s="260"/>
      <c r="L434" s="260"/>
      <c r="M434" s="260"/>
      <c r="N434" s="260"/>
      <c r="O434" s="260"/>
      <c r="P434" s="260"/>
      <c r="Q434" s="260"/>
      <c r="R434" s="260"/>
      <c r="S434" s="260"/>
      <c r="T434" s="260"/>
      <c r="U434" s="264"/>
      <c r="V434" s="260"/>
      <c r="W434" s="260"/>
      <c r="X434" s="260"/>
      <c r="Y434" s="260"/>
      <c r="Z434" s="260"/>
      <c r="AA434" s="260"/>
      <c r="AB434" s="260"/>
      <c r="AC434" s="260"/>
      <c r="AD434" s="260"/>
      <c r="AE434" s="260"/>
      <c r="AF434" s="260"/>
      <c r="AG434" s="260"/>
      <c r="AH434" s="260"/>
      <c r="AI434" s="260"/>
      <c r="AJ434" s="260"/>
      <c r="AK434" s="260"/>
      <c r="AL434" s="260"/>
      <c r="AM434" s="364"/>
      <c r="AN434" s="365"/>
      <c r="AO434" s="365"/>
      <c r="AP434" s="365"/>
      <c r="AQ434" s="365"/>
      <c r="AR434" s="365"/>
      <c r="AS434" s="365"/>
      <c r="AT434" s="365"/>
      <c r="AU434" s="365"/>
      <c r="AV434" s="365"/>
      <c r="AW434" s="365"/>
      <c r="AX434" s="365"/>
      <c r="AY434" s="365"/>
      <c r="AZ434" s="365"/>
      <c r="BA434" s="263"/>
    </row>
    <row r="435" spans="1:53" ht="15" outlineLevel="1">
      <c r="A435" s="449">
        <v>2</v>
      </c>
      <c r="B435" s="255" t="s">
        <v>2</v>
      </c>
      <c r="C435" s="252" t="s">
        <v>25</v>
      </c>
      <c r="D435" s="256">
        <v>21058.073039999999</v>
      </c>
      <c r="E435" s="256">
        <v>21058.073039999999</v>
      </c>
      <c r="F435" s="256">
        <v>21058.073039999999</v>
      </c>
      <c r="G435" s="256">
        <v>21058.073039999999</v>
      </c>
      <c r="H435" s="256">
        <v>0</v>
      </c>
      <c r="I435" s="256">
        <v>0</v>
      </c>
      <c r="J435" s="256">
        <v>0</v>
      </c>
      <c r="K435" s="256">
        <v>0</v>
      </c>
      <c r="L435" s="256">
        <v>0</v>
      </c>
      <c r="M435" s="256">
        <v>0</v>
      </c>
      <c r="N435" s="256">
        <v>0</v>
      </c>
      <c r="O435" s="256">
        <v>0</v>
      </c>
      <c r="P435" s="256">
        <v>0</v>
      </c>
      <c r="Q435" s="256">
        <v>0</v>
      </c>
      <c r="R435" s="256">
        <v>0</v>
      </c>
      <c r="S435" s="256">
        <v>0</v>
      </c>
      <c r="T435" s="256">
        <v>0</v>
      </c>
      <c r="U435" s="252"/>
      <c r="V435" s="256">
        <v>11.81006365</v>
      </c>
      <c r="W435" s="256">
        <v>11.81006365</v>
      </c>
      <c r="X435" s="256">
        <v>11.81006365</v>
      </c>
      <c r="Y435" s="256">
        <v>11.81006365</v>
      </c>
      <c r="Z435" s="256">
        <v>0</v>
      </c>
      <c r="AA435" s="256">
        <v>0</v>
      </c>
      <c r="AB435" s="256">
        <v>0</v>
      </c>
      <c r="AC435" s="256">
        <v>0</v>
      </c>
      <c r="AD435" s="256">
        <v>0</v>
      </c>
      <c r="AE435" s="256">
        <v>0</v>
      </c>
      <c r="AF435" s="256">
        <v>0</v>
      </c>
      <c r="AG435" s="256">
        <v>0</v>
      </c>
      <c r="AH435" s="256">
        <v>0</v>
      </c>
      <c r="AI435" s="256">
        <v>0</v>
      </c>
      <c r="AJ435" s="256">
        <v>0</v>
      </c>
      <c r="AK435" s="256">
        <v>0</v>
      </c>
      <c r="AL435" s="256">
        <v>0</v>
      </c>
      <c r="AM435" s="417">
        <v>1</v>
      </c>
      <c r="AN435" s="362"/>
      <c r="AO435" s="362"/>
      <c r="AP435" s="362"/>
      <c r="AQ435" s="362"/>
      <c r="AR435" s="362"/>
      <c r="AS435" s="362"/>
      <c r="AT435" s="362"/>
      <c r="AU435" s="362"/>
      <c r="AV435" s="362"/>
      <c r="AW435" s="362"/>
      <c r="AX435" s="362"/>
      <c r="AY435" s="362"/>
      <c r="AZ435" s="362"/>
      <c r="BA435" s="257">
        <f>SUM(AM435:AZ435)</f>
        <v>1</v>
      </c>
    </row>
    <row r="436" spans="1:53" ht="15" outlineLevel="1">
      <c r="B436" s="255" t="s">
        <v>258</v>
      </c>
      <c r="C436" s="252" t="s">
        <v>163</v>
      </c>
      <c r="D436" s="256"/>
      <c r="E436" s="256"/>
      <c r="F436" s="256"/>
      <c r="G436" s="256"/>
      <c r="H436" s="256"/>
      <c r="I436" s="256"/>
      <c r="J436" s="256"/>
      <c r="K436" s="256"/>
      <c r="L436" s="256"/>
      <c r="M436" s="256"/>
      <c r="N436" s="256"/>
      <c r="O436" s="256"/>
      <c r="P436" s="256"/>
      <c r="Q436" s="256"/>
      <c r="R436" s="256"/>
      <c r="S436" s="256"/>
      <c r="T436" s="256"/>
      <c r="U436" s="415"/>
      <c r="V436" s="256"/>
      <c r="W436" s="256"/>
      <c r="X436" s="256"/>
      <c r="Y436" s="256"/>
      <c r="Z436" s="256"/>
      <c r="AA436" s="256"/>
      <c r="AB436" s="256"/>
      <c r="AC436" s="256"/>
      <c r="AD436" s="256"/>
      <c r="AE436" s="256"/>
      <c r="AF436" s="256"/>
      <c r="AG436" s="256"/>
      <c r="AH436" s="256"/>
      <c r="AI436" s="256"/>
      <c r="AJ436" s="256"/>
      <c r="AK436" s="256"/>
      <c r="AL436" s="256"/>
      <c r="AM436" s="363">
        <f>AM435</f>
        <v>1</v>
      </c>
      <c r="AN436" s="363">
        <f>AN435</f>
        <v>0</v>
      </c>
      <c r="AO436" s="363">
        <f t="shared" ref="AO436:AP436" si="179">AO435</f>
        <v>0</v>
      </c>
      <c r="AP436" s="363">
        <f t="shared" si="179"/>
        <v>0</v>
      </c>
      <c r="AQ436" s="363">
        <f t="shared" ref="AQ436:AZ436" si="180">AQ435</f>
        <v>0</v>
      </c>
      <c r="AR436" s="363">
        <f t="shared" si="180"/>
        <v>0</v>
      </c>
      <c r="AS436" s="363">
        <f t="shared" si="180"/>
        <v>0</v>
      </c>
      <c r="AT436" s="363">
        <f t="shared" si="180"/>
        <v>0</v>
      </c>
      <c r="AU436" s="363">
        <f t="shared" si="180"/>
        <v>0</v>
      </c>
      <c r="AV436" s="363">
        <f t="shared" si="180"/>
        <v>0</v>
      </c>
      <c r="AW436" s="363">
        <f t="shared" si="180"/>
        <v>0</v>
      </c>
      <c r="AX436" s="363">
        <f t="shared" si="180"/>
        <v>0</v>
      </c>
      <c r="AY436" s="363">
        <f t="shared" si="180"/>
        <v>0</v>
      </c>
      <c r="AZ436" s="363">
        <f t="shared" si="180"/>
        <v>0</v>
      </c>
      <c r="BA436" s="258"/>
    </row>
    <row r="437" spans="1:53" ht="15.75" outlineLevel="1">
      <c r="A437" s="451"/>
      <c r="B437" s="259"/>
      <c r="C437" s="260"/>
      <c r="D437" s="265"/>
      <c r="E437" s="265"/>
      <c r="F437" s="265"/>
      <c r="G437" s="265"/>
      <c r="H437" s="265"/>
      <c r="I437" s="265"/>
      <c r="J437" s="265"/>
      <c r="K437" s="265"/>
      <c r="L437" s="265"/>
      <c r="M437" s="265"/>
      <c r="N437" s="265"/>
      <c r="O437" s="265"/>
      <c r="P437" s="265"/>
      <c r="Q437" s="265"/>
      <c r="R437" s="265"/>
      <c r="S437" s="265"/>
      <c r="T437" s="265"/>
      <c r="U437" s="264"/>
      <c r="V437" s="265"/>
      <c r="W437" s="265"/>
      <c r="X437" s="265"/>
      <c r="Y437" s="265"/>
      <c r="Z437" s="265"/>
      <c r="AA437" s="265"/>
      <c r="AB437" s="265"/>
      <c r="AC437" s="265"/>
      <c r="AD437" s="265"/>
      <c r="AE437" s="265"/>
      <c r="AF437" s="265"/>
      <c r="AG437" s="265"/>
      <c r="AH437" s="265"/>
      <c r="AI437" s="265"/>
      <c r="AJ437" s="265"/>
      <c r="AK437" s="265"/>
      <c r="AL437" s="265"/>
      <c r="AM437" s="364"/>
      <c r="AN437" s="365"/>
      <c r="AO437" s="365"/>
      <c r="AP437" s="365"/>
      <c r="AQ437" s="365"/>
      <c r="AR437" s="365"/>
      <c r="AS437" s="365"/>
      <c r="AT437" s="365"/>
      <c r="AU437" s="365"/>
      <c r="AV437" s="365"/>
      <c r="AW437" s="365"/>
      <c r="AX437" s="365"/>
      <c r="AY437" s="365"/>
      <c r="AZ437" s="365"/>
      <c r="BA437" s="263"/>
    </row>
    <row r="438" spans="1:53" ht="15" outlineLevel="1">
      <c r="A438" s="449">
        <v>3</v>
      </c>
      <c r="B438" s="255" t="s">
        <v>3</v>
      </c>
      <c r="C438" s="252" t="s">
        <v>25</v>
      </c>
      <c r="D438" s="256">
        <v>1001824.542288</v>
      </c>
      <c r="E438" s="256">
        <v>1001824.542288</v>
      </c>
      <c r="F438" s="256">
        <v>1001824.542288</v>
      </c>
      <c r="G438" s="256">
        <v>1001824.542288</v>
      </c>
      <c r="H438" s="256">
        <v>1001824.542288</v>
      </c>
      <c r="I438" s="256">
        <v>1001824.542288</v>
      </c>
      <c r="J438" s="256">
        <v>1001824.542288</v>
      </c>
      <c r="K438" s="256">
        <v>1001824.542288</v>
      </c>
      <c r="L438" s="256">
        <v>1001824.542288</v>
      </c>
      <c r="M438" s="256">
        <v>1001824.542288</v>
      </c>
      <c r="N438" s="256">
        <v>1001824.542288</v>
      </c>
      <c r="O438" s="256">
        <v>1001824.542288</v>
      </c>
      <c r="P438" s="256">
        <v>1001824.542288</v>
      </c>
      <c r="Q438" s="256">
        <v>1001824.542288</v>
      </c>
      <c r="R438" s="256">
        <v>1001824.542288</v>
      </c>
      <c r="S438" s="256">
        <v>1001824.542288</v>
      </c>
      <c r="T438" s="256">
        <v>1001824.542288</v>
      </c>
      <c r="U438" s="252"/>
      <c r="V438" s="256">
        <v>545.89839931000006</v>
      </c>
      <c r="W438" s="256">
        <v>545.89839931000006</v>
      </c>
      <c r="X438" s="256">
        <v>545.89839931000006</v>
      </c>
      <c r="Y438" s="256">
        <v>545.89839931000006</v>
      </c>
      <c r="Z438" s="256">
        <v>545.89839931000006</v>
      </c>
      <c r="AA438" s="256">
        <v>545.89839931000006</v>
      </c>
      <c r="AB438" s="256">
        <v>545.89839931000006</v>
      </c>
      <c r="AC438" s="256">
        <v>545.89839931000006</v>
      </c>
      <c r="AD438" s="256">
        <v>545.89839931000006</v>
      </c>
      <c r="AE438" s="256">
        <v>545.89839931000006</v>
      </c>
      <c r="AF438" s="256">
        <v>545.89839931000006</v>
      </c>
      <c r="AG438" s="256">
        <v>545.89839931000006</v>
      </c>
      <c r="AH438" s="256">
        <v>545.89839931000006</v>
      </c>
      <c r="AI438" s="256">
        <v>545.89839931000006</v>
      </c>
      <c r="AJ438" s="256">
        <v>545.89839931000006</v>
      </c>
      <c r="AK438" s="256">
        <v>545.89839931000006</v>
      </c>
      <c r="AL438" s="256">
        <v>545.89839931000006</v>
      </c>
      <c r="AM438" s="417">
        <v>1</v>
      </c>
      <c r="AN438" s="362"/>
      <c r="AO438" s="362"/>
      <c r="AP438" s="362"/>
      <c r="AQ438" s="362"/>
      <c r="AR438" s="362"/>
      <c r="AS438" s="362"/>
      <c r="AT438" s="362"/>
      <c r="AU438" s="362"/>
      <c r="AV438" s="362"/>
      <c r="AW438" s="362"/>
      <c r="AX438" s="362"/>
      <c r="AY438" s="362"/>
      <c r="AZ438" s="362"/>
      <c r="BA438" s="257">
        <f>SUM(AM438:AZ438)</f>
        <v>1</v>
      </c>
    </row>
    <row r="439" spans="1:53" ht="15" outlineLevel="1">
      <c r="B439" s="255" t="s">
        <v>258</v>
      </c>
      <c r="C439" s="252" t="s">
        <v>163</v>
      </c>
      <c r="D439" s="256"/>
      <c r="E439" s="256"/>
      <c r="F439" s="256"/>
      <c r="G439" s="256"/>
      <c r="H439" s="256"/>
      <c r="I439" s="256"/>
      <c r="J439" s="256"/>
      <c r="K439" s="256"/>
      <c r="L439" s="256"/>
      <c r="M439" s="256"/>
      <c r="N439" s="256"/>
      <c r="O439" s="256"/>
      <c r="P439" s="256"/>
      <c r="Q439" s="256"/>
      <c r="R439" s="256"/>
      <c r="S439" s="256"/>
      <c r="T439" s="256"/>
      <c r="U439" s="415"/>
      <c r="V439" s="256"/>
      <c r="W439" s="256"/>
      <c r="X439" s="256"/>
      <c r="Y439" s="256"/>
      <c r="Z439" s="256"/>
      <c r="AA439" s="256"/>
      <c r="AB439" s="256"/>
      <c r="AC439" s="256"/>
      <c r="AD439" s="256"/>
      <c r="AE439" s="256"/>
      <c r="AF439" s="256"/>
      <c r="AG439" s="256"/>
      <c r="AH439" s="256"/>
      <c r="AI439" s="256"/>
      <c r="AJ439" s="256"/>
      <c r="AK439" s="256"/>
      <c r="AL439" s="256"/>
      <c r="AM439" s="363">
        <f>AM438</f>
        <v>1</v>
      </c>
      <c r="AN439" s="363">
        <f>AN438</f>
        <v>0</v>
      </c>
      <c r="AO439" s="363">
        <f t="shared" ref="AO439:AP439" si="181">AO438</f>
        <v>0</v>
      </c>
      <c r="AP439" s="363">
        <f t="shared" si="181"/>
        <v>0</v>
      </c>
      <c r="AQ439" s="363">
        <f t="shared" ref="AQ439:AZ439" si="182">AQ438</f>
        <v>0</v>
      </c>
      <c r="AR439" s="363">
        <f t="shared" si="182"/>
        <v>0</v>
      </c>
      <c r="AS439" s="363">
        <f t="shared" si="182"/>
        <v>0</v>
      </c>
      <c r="AT439" s="363">
        <f t="shared" si="182"/>
        <v>0</v>
      </c>
      <c r="AU439" s="363">
        <f t="shared" si="182"/>
        <v>0</v>
      </c>
      <c r="AV439" s="363">
        <f t="shared" si="182"/>
        <v>0</v>
      </c>
      <c r="AW439" s="363">
        <f t="shared" si="182"/>
        <v>0</v>
      </c>
      <c r="AX439" s="363">
        <f t="shared" si="182"/>
        <v>0</v>
      </c>
      <c r="AY439" s="363">
        <f t="shared" si="182"/>
        <v>0</v>
      </c>
      <c r="AZ439" s="363">
        <f t="shared" si="182"/>
        <v>0</v>
      </c>
      <c r="BA439" s="258"/>
    </row>
    <row r="440" spans="1:53" ht="15" outlineLevel="1">
      <c r="B440" s="255"/>
      <c r="C440" s="266"/>
      <c r="D440" s="252"/>
      <c r="E440" s="252"/>
      <c r="F440" s="252"/>
      <c r="G440" s="252"/>
      <c r="H440" s="252"/>
      <c r="I440" s="252"/>
      <c r="J440" s="252"/>
      <c r="K440" s="252"/>
      <c r="L440" s="252"/>
      <c r="M440" s="252"/>
      <c r="N440" s="252"/>
      <c r="O440" s="252"/>
      <c r="P440" s="252"/>
      <c r="Q440" s="252"/>
      <c r="R440" s="252"/>
      <c r="S440" s="252"/>
      <c r="T440" s="252"/>
      <c r="U440" s="244"/>
      <c r="V440" s="252"/>
      <c r="W440" s="252"/>
      <c r="X440" s="252"/>
      <c r="Y440" s="252"/>
      <c r="Z440" s="252"/>
      <c r="AA440" s="252"/>
      <c r="AB440" s="252"/>
      <c r="AC440" s="252"/>
      <c r="AD440" s="252"/>
      <c r="AE440" s="252"/>
      <c r="AF440" s="252"/>
      <c r="AG440" s="252"/>
      <c r="AH440" s="252"/>
      <c r="AI440" s="252"/>
      <c r="AJ440" s="252"/>
      <c r="AK440" s="252"/>
      <c r="AL440" s="252"/>
      <c r="AM440" s="364"/>
      <c r="AN440" s="364"/>
      <c r="AO440" s="364"/>
      <c r="AP440" s="364"/>
      <c r="AQ440" s="364"/>
      <c r="AR440" s="364"/>
      <c r="AS440" s="364"/>
      <c r="AT440" s="364"/>
      <c r="AU440" s="364"/>
      <c r="AV440" s="364"/>
      <c r="AW440" s="364"/>
      <c r="AX440" s="364"/>
      <c r="AY440" s="364"/>
      <c r="AZ440" s="364"/>
      <c r="BA440" s="267"/>
    </row>
    <row r="441" spans="1:53" ht="15" outlineLevel="1">
      <c r="A441" s="449">
        <v>4</v>
      </c>
      <c r="B441" s="255" t="s">
        <v>4</v>
      </c>
      <c r="C441" s="252" t="s">
        <v>25</v>
      </c>
      <c r="D441" s="256">
        <v>395701.4325</v>
      </c>
      <c r="E441" s="256">
        <v>368153.4656</v>
      </c>
      <c r="F441" s="256">
        <v>354413.15419999999</v>
      </c>
      <c r="G441" s="256">
        <v>354413.15419999999</v>
      </c>
      <c r="H441" s="256">
        <v>354413.15419999999</v>
      </c>
      <c r="I441" s="256">
        <v>354413.15419999999</v>
      </c>
      <c r="J441" s="256">
        <v>354413.15419999999</v>
      </c>
      <c r="K441" s="256">
        <v>353737.01069999998</v>
      </c>
      <c r="L441" s="256">
        <v>353737.01069999998</v>
      </c>
      <c r="M441" s="256">
        <v>301025.96919999999</v>
      </c>
      <c r="N441" s="256">
        <v>276655.52549999999</v>
      </c>
      <c r="O441" s="256">
        <v>273088.14429999999</v>
      </c>
      <c r="P441" s="256">
        <v>273088.14429999999</v>
      </c>
      <c r="Q441" s="256">
        <v>271396.28000000003</v>
      </c>
      <c r="R441" s="256">
        <v>271396.28000000003</v>
      </c>
      <c r="S441" s="256">
        <v>271074.47820000001</v>
      </c>
      <c r="T441" s="256">
        <v>121469.0938</v>
      </c>
      <c r="U441" s="252"/>
      <c r="V441" s="256">
        <v>29.544315310000002</v>
      </c>
      <c r="W441" s="256">
        <v>27.815467089999999</v>
      </c>
      <c r="X441" s="256">
        <v>26.953426199999999</v>
      </c>
      <c r="Y441" s="256">
        <v>26.953426199999999</v>
      </c>
      <c r="Z441" s="256">
        <v>26.953426199999999</v>
      </c>
      <c r="AA441" s="256">
        <v>26.953426199999999</v>
      </c>
      <c r="AB441" s="256">
        <v>26.953426199999999</v>
      </c>
      <c r="AC441" s="256">
        <v>26.876240859999999</v>
      </c>
      <c r="AD441" s="256">
        <v>26.876240859999999</v>
      </c>
      <c r="AE441" s="256">
        <v>23.567184050000002</v>
      </c>
      <c r="AF441" s="256">
        <v>17.145853559999999</v>
      </c>
      <c r="AG441" s="256">
        <v>17.143156319999999</v>
      </c>
      <c r="AH441" s="256">
        <v>17.143156319999999</v>
      </c>
      <c r="AI441" s="256">
        <v>17.105334129999999</v>
      </c>
      <c r="AJ441" s="256">
        <v>17.105334129999999</v>
      </c>
      <c r="AK441" s="256">
        <v>17.07612876</v>
      </c>
      <c r="AL441" s="256">
        <v>7.6255016260000001</v>
      </c>
      <c r="AM441" s="417">
        <v>1</v>
      </c>
      <c r="AN441" s="362"/>
      <c r="AO441" s="362"/>
      <c r="AP441" s="362"/>
      <c r="AQ441" s="362"/>
      <c r="AR441" s="362"/>
      <c r="AS441" s="362"/>
      <c r="AT441" s="362"/>
      <c r="AU441" s="362"/>
      <c r="AV441" s="362"/>
      <c r="AW441" s="362"/>
      <c r="AX441" s="362"/>
      <c r="AY441" s="362"/>
      <c r="AZ441" s="362"/>
      <c r="BA441" s="257">
        <f>SUM(AM441:AZ441)</f>
        <v>1</v>
      </c>
    </row>
    <row r="442" spans="1:53" ht="15" outlineLevel="1">
      <c r="B442" s="255" t="s">
        <v>258</v>
      </c>
      <c r="C442" s="252" t="s">
        <v>163</v>
      </c>
      <c r="D442" s="256"/>
      <c r="E442" s="256"/>
      <c r="F442" s="256"/>
      <c r="G442" s="256"/>
      <c r="H442" s="256"/>
      <c r="I442" s="256"/>
      <c r="J442" s="256"/>
      <c r="K442" s="256"/>
      <c r="L442" s="256"/>
      <c r="M442" s="256"/>
      <c r="N442" s="256"/>
      <c r="O442" s="256"/>
      <c r="P442" s="256"/>
      <c r="Q442" s="256"/>
      <c r="R442" s="256"/>
      <c r="S442" s="256"/>
      <c r="T442" s="256"/>
      <c r="U442" s="415"/>
      <c r="V442" s="256"/>
      <c r="W442" s="256"/>
      <c r="X442" s="256"/>
      <c r="Y442" s="256"/>
      <c r="Z442" s="256"/>
      <c r="AA442" s="256"/>
      <c r="AB442" s="256"/>
      <c r="AC442" s="256"/>
      <c r="AD442" s="256"/>
      <c r="AE442" s="256"/>
      <c r="AF442" s="256"/>
      <c r="AG442" s="256"/>
      <c r="AH442" s="256"/>
      <c r="AI442" s="256"/>
      <c r="AJ442" s="256"/>
      <c r="AK442" s="256"/>
      <c r="AL442" s="256"/>
      <c r="AM442" s="363">
        <f>AM441</f>
        <v>1</v>
      </c>
      <c r="AN442" s="363">
        <f>AN441</f>
        <v>0</v>
      </c>
      <c r="AO442" s="363">
        <f t="shared" ref="AO442:AP442" si="183">AO441</f>
        <v>0</v>
      </c>
      <c r="AP442" s="363">
        <f t="shared" si="183"/>
        <v>0</v>
      </c>
      <c r="AQ442" s="363">
        <f t="shared" ref="AQ442:AZ442" si="184">AQ441</f>
        <v>0</v>
      </c>
      <c r="AR442" s="363">
        <f t="shared" si="184"/>
        <v>0</v>
      </c>
      <c r="AS442" s="363">
        <f t="shared" si="184"/>
        <v>0</v>
      </c>
      <c r="AT442" s="363">
        <f t="shared" si="184"/>
        <v>0</v>
      </c>
      <c r="AU442" s="363">
        <f t="shared" si="184"/>
        <v>0</v>
      </c>
      <c r="AV442" s="363">
        <f t="shared" si="184"/>
        <v>0</v>
      </c>
      <c r="AW442" s="363">
        <f t="shared" si="184"/>
        <v>0</v>
      </c>
      <c r="AX442" s="363">
        <f t="shared" si="184"/>
        <v>0</v>
      </c>
      <c r="AY442" s="363">
        <f t="shared" si="184"/>
        <v>0</v>
      </c>
      <c r="AZ442" s="363">
        <f t="shared" si="184"/>
        <v>0</v>
      </c>
      <c r="BA442" s="258"/>
    </row>
    <row r="443" spans="1:53" ht="15" outlineLevel="1">
      <c r="B443" s="255"/>
      <c r="C443" s="266"/>
      <c r="D443" s="265"/>
      <c r="E443" s="265"/>
      <c r="F443" s="265"/>
      <c r="G443" s="265"/>
      <c r="H443" s="265"/>
      <c r="I443" s="265"/>
      <c r="J443" s="265"/>
      <c r="K443" s="265"/>
      <c r="L443" s="265"/>
      <c r="M443" s="265"/>
      <c r="N443" s="265"/>
      <c r="O443" s="265"/>
      <c r="P443" s="265"/>
      <c r="Q443" s="265"/>
      <c r="R443" s="265"/>
      <c r="S443" s="265"/>
      <c r="T443" s="265"/>
      <c r="U443" s="252"/>
      <c r="V443" s="265"/>
      <c r="W443" s="265"/>
      <c r="X443" s="265"/>
      <c r="Y443" s="265"/>
      <c r="Z443" s="265"/>
      <c r="AA443" s="265"/>
      <c r="AB443" s="265"/>
      <c r="AC443" s="265"/>
      <c r="AD443" s="265"/>
      <c r="AE443" s="265"/>
      <c r="AF443" s="265"/>
      <c r="AG443" s="265"/>
      <c r="AH443" s="265"/>
      <c r="AI443" s="265"/>
      <c r="AJ443" s="265"/>
      <c r="AK443" s="265"/>
      <c r="AL443" s="265"/>
      <c r="AM443" s="364"/>
      <c r="AN443" s="364"/>
      <c r="AO443" s="364"/>
      <c r="AP443" s="364"/>
      <c r="AQ443" s="364"/>
      <c r="AR443" s="364"/>
      <c r="AS443" s="364"/>
      <c r="AT443" s="364"/>
      <c r="AU443" s="364"/>
      <c r="AV443" s="364"/>
      <c r="AW443" s="364"/>
      <c r="AX443" s="364"/>
      <c r="AY443" s="364"/>
      <c r="AZ443" s="364"/>
      <c r="BA443" s="267"/>
    </row>
    <row r="444" spans="1:53" ht="15" outlineLevel="1">
      <c r="A444" s="449">
        <v>5</v>
      </c>
      <c r="B444" s="255" t="s">
        <v>5</v>
      </c>
      <c r="C444" s="252" t="s">
        <v>25</v>
      </c>
      <c r="D444" s="256">
        <v>1690736.1229999999</v>
      </c>
      <c r="E444" s="256">
        <v>1466695.727</v>
      </c>
      <c r="F444" s="256">
        <v>1349938.2779999999</v>
      </c>
      <c r="G444" s="256">
        <v>1349938.2779999999</v>
      </c>
      <c r="H444" s="256">
        <v>1349938.2779999999</v>
      </c>
      <c r="I444" s="256">
        <v>1349938.2779999999</v>
      </c>
      <c r="J444" s="256">
        <v>1349938.2779999999</v>
      </c>
      <c r="K444" s="256">
        <v>1349353.5049999999</v>
      </c>
      <c r="L444" s="256">
        <v>1349353.5049999999</v>
      </c>
      <c r="M444" s="256">
        <v>1254973.7250000001</v>
      </c>
      <c r="N444" s="256">
        <v>1220073.45</v>
      </c>
      <c r="O444" s="256">
        <v>1031704.31</v>
      </c>
      <c r="P444" s="256">
        <v>1031704.31</v>
      </c>
      <c r="Q444" s="256">
        <v>1016930.393</v>
      </c>
      <c r="R444" s="256">
        <v>1016930.393</v>
      </c>
      <c r="S444" s="256">
        <v>1015492.687</v>
      </c>
      <c r="T444" s="256">
        <v>825528.83840000001</v>
      </c>
      <c r="U444" s="252"/>
      <c r="V444" s="256">
        <v>110.65072410000001</v>
      </c>
      <c r="W444" s="256">
        <v>96.586073099999993</v>
      </c>
      <c r="X444" s="256">
        <v>89.256355790000001</v>
      </c>
      <c r="Y444" s="256">
        <v>89.256355790000001</v>
      </c>
      <c r="Z444" s="256">
        <v>89.256355790000001</v>
      </c>
      <c r="AA444" s="256">
        <v>89.256355790000001</v>
      </c>
      <c r="AB444" s="256">
        <v>89.256355790000001</v>
      </c>
      <c r="AC444" s="256">
        <v>89.189600900000002</v>
      </c>
      <c r="AD444" s="256">
        <v>89.189600900000002</v>
      </c>
      <c r="AE444" s="256">
        <v>83.264693249999993</v>
      </c>
      <c r="AF444" s="256">
        <v>75.775984269999995</v>
      </c>
      <c r="AG444" s="256">
        <v>64.189245479999997</v>
      </c>
      <c r="AH444" s="256">
        <v>64.189245479999997</v>
      </c>
      <c r="AI444" s="256">
        <v>63.880368179999991</v>
      </c>
      <c r="AJ444" s="256">
        <v>63.880368179999991</v>
      </c>
      <c r="AK444" s="256">
        <v>63.7498881</v>
      </c>
      <c r="AL444" s="256">
        <v>51.824470759999997</v>
      </c>
      <c r="AM444" s="417">
        <v>1</v>
      </c>
      <c r="AN444" s="362"/>
      <c r="AO444" s="362"/>
      <c r="AP444" s="362"/>
      <c r="AQ444" s="362"/>
      <c r="AR444" s="362"/>
      <c r="AS444" s="362"/>
      <c r="AT444" s="362"/>
      <c r="AU444" s="362"/>
      <c r="AV444" s="362"/>
      <c r="AW444" s="362"/>
      <c r="AX444" s="362"/>
      <c r="AY444" s="362"/>
      <c r="AZ444" s="362"/>
      <c r="BA444" s="257">
        <f>SUM(AM444:AZ444)</f>
        <v>1</v>
      </c>
    </row>
    <row r="445" spans="1:53" ht="15" outlineLevel="1">
      <c r="B445" s="255" t="s">
        <v>258</v>
      </c>
      <c r="C445" s="252" t="s">
        <v>163</v>
      </c>
      <c r="D445" s="256"/>
      <c r="E445" s="256"/>
      <c r="F445" s="256"/>
      <c r="G445" s="256"/>
      <c r="H445" s="256"/>
      <c r="I445" s="256"/>
      <c r="J445" s="256"/>
      <c r="K445" s="256"/>
      <c r="L445" s="256"/>
      <c r="M445" s="256"/>
      <c r="N445" s="256"/>
      <c r="O445" s="256"/>
      <c r="P445" s="256"/>
      <c r="Q445" s="256"/>
      <c r="R445" s="256"/>
      <c r="S445" s="256"/>
      <c r="T445" s="256"/>
      <c r="U445" s="415"/>
      <c r="V445" s="256"/>
      <c r="W445" s="256"/>
      <c r="X445" s="256"/>
      <c r="Y445" s="256"/>
      <c r="Z445" s="256"/>
      <c r="AA445" s="256"/>
      <c r="AB445" s="256"/>
      <c r="AC445" s="256"/>
      <c r="AD445" s="256"/>
      <c r="AE445" s="256"/>
      <c r="AF445" s="256"/>
      <c r="AG445" s="256"/>
      <c r="AH445" s="256"/>
      <c r="AI445" s="256"/>
      <c r="AJ445" s="256"/>
      <c r="AK445" s="256"/>
      <c r="AL445" s="256"/>
      <c r="AM445" s="363">
        <f>AM444</f>
        <v>1</v>
      </c>
      <c r="AN445" s="363">
        <f>AN444</f>
        <v>0</v>
      </c>
      <c r="AO445" s="363">
        <f t="shared" ref="AO445:AP445" si="185">AO444</f>
        <v>0</v>
      </c>
      <c r="AP445" s="363">
        <f t="shared" si="185"/>
        <v>0</v>
      </c>
      <c r="AQ445" s="363">
        <f t="shared" ref="AQ445:AZ445" si="186">AQ444</f>
        <v>0</v>
      </c>
      <c r="AR445" s="363">
        <f t="shared" si="186"/>
        <v>0</v>
      </c>
      <c r="AS445" s="363">
        <f t="shared" si="186"/>
        <v>0</v>
      </c>
      <c r="AT445" s="363">
        <f t="shared" si="186"/>
        <v>0</v>
      </c>
      <c r="AU445" s="363">
        <f t="shared" si="186"/>
        <v>0</v>
      </c>
      <c r="AV445" s="363">
        <f t="shared" si="186"/>
        <v>0</v>
      </c>
      <c r="AW445" s="363">
        <f t="shared" si="186"/>
        <v>0</v>
      </c>
      <c r="AX445" s="363">
        <f t="shared" si="186"/>
        <v>0</v>
      </c>
      <c r="AY445" s="363">
        <f t="shared" si="186"/>
        <v>0</v>
      </c>
      <c r="AZ445" s="363">
        <f t="shared" si="186"/>
        <v>0</v>
      </c>
      <c r="BA445" s="258"/>
    </row>
    <row r="446" spans="1:53" ht="15" outlineLevel="1">
      <c r="B446" s="255"/>
      <c r="C446" s="266"/>
      <c r="D446" s="265"/>
      <c r="E446" s="265"/>
      <c r="F446" s="265"/>
      <c r="G446" s="265"/>
      <c r="H446" s="265"/>
      <c r="I446" s="265"/>
      <c r="J446" s="265"/>
      <c r="K446" s="265"/>
      <c r="L446" s="265"/>
      <c r="M446" s="265"/>
      <c r="N446" s="265"/>
      <c r="O446" s="265"/>
      <c r="P446" s="265"/>
      <c r="Q446" s="265"/>
      <c r="R446" s="265"/>
      <c r="S446" s="265"/>
      <c r="T446" s="265"/>
      <c r="U446" s="252"/>
      <c r="V446" s="265"/>
      <c r="W446" s="265"/>
      <c r="X446" s="265"/>
      <c r="Y446" s="265"/>
      <c r="Z446" s="265"/>
      <c r="AA446" s="265"/>
      <c r="AB446" s="265"/>
      <c r="AC446" s="265"/>
      <c r="AD446" s="265"/>
      <c r="AE446" s="265"/>
      <c r="AF446" s="265"/>
      <c r="AG446" s="265"/>
      <c r="AH446" s="265"/>
      <c r="AI446" s="265"/>
      <c r="AJ446" s="265"/>
      <c r="AK446" s="265"/>
      <c r="AL446" s="265"/>
      <c r="AM446" s="364"/>
      <c r="AN446" s="364"/>
      <c r="AO446" s="364"/>
      <c r="AP446" s="364"/>
      <c r="AQ446" s="364"/>
      <c r="AR446" s="364"/>
      <c r="AS446" s="364"/>
      <c r="AT446" s="364"/>
      <c r="AU446" s="364"/>
      <c r="AV446" s="364"/>
      <c r="AW446" s="364"/>
      <c r="AX446" s="364"/>
      <c r="AY446" s="364"/>
      <c r="AZ446" s="364"/>
      <c r="BA446" s="267"/>
    </row>
    <row r="447" spans="1:53" ht="15" hidden="1" outlineLevel="1">
      <c r="A447" s="449">
        <v>6</v>
      </c>
      <c r="B447" s="255" t="s">
        <v>6</v>
      </c>
      <c r="C447" s="252" t="s">
        <v>25</v>
      </c>
      <c r="D447" s="256"/>
      <c r="E447" s="256"/>
      <c r="F447" s="256"/>
      <c r="G447" s="256"/>
      <c r="H447" s="256"/>
      <c r="I447" s="256"/>
      <c r="J447" s="256"/>
      <c r="K447" s="256"/>
      <c r="L447" s="256"/>
      <c r="M447" s="256"/>
      <c r="N447" s="256"/>
      <c r="O447" s="256"/>
      <c r="P447" s="256"/>
      <c r="Q447" s="256"/>
      <c r="R447" s="256"/>
      <c r="S447" s="256"/>
      <c r="T447" s="256"/>
      <c r="U447" s="252"/>
      <c r="V447" s="256"/>
      <c r="W447" s="256"/>
      <c r="X447" s="256"/>
      <c r="Y447" s="256"/>
      <c r="Z447" s="256"/>
      <c r="AA447" s="256"/>
      <c r="AB447" s="256"/>
      <c r="AC447" s="256"/>
      <c r="AD447" s="256"/>
      <c r="AE447" s="256"/>
      <c r="AF447" s="256"/>
      <c r="AG447" s="256"/>
      <c r="AH447" s="256"/>
      <c r="AI447" s="256"/>
      <c r="AJ447" s="256"/>
      <c r="AK447" s="256"/>
      <c r="AL447" s="256"/>
      <c r="AM447" s="362"/>
      <c r="AN447" s="362"/>
      <c r="AO447" s="362"/>
      <c r="AP447" s="362"/>
      <c r="AQ447" s="362"/>
      <c r="AR447" s="362"/>
      <c r="AS447" s="362"/>
      <c r="AT447" s="362"/>
      <c r="AU447" s="362"/>
      <c r="AV447" s="362"/>
      <c r="AW447" s="362"/>
      <c r="AX447" s="362"/>
      <c r="AY447" s="362"/>
      <c r="AZ447" s="362"/>
      <c r="BA447" s="257">
        <f>SUM(AM447:AZ447)</f>
        <v>0</v>
      </c>
    </row>
    <row r="448" spans="1:53" ht="15" hidden="1" outlineLevel="1">
      <c r="B448" s="255" t="s">
        <v>258</v>
      </c>
      <c r="C448" s="252" t="s">
        <v>163</v>
      </c>
      <c r="D448" s="256"/>
      <c r="E448" s="256"/>
      <c r="F448" s="256"/>
      <c r="G448" s="256"/>
      <c r="H448" s="256"/>
      <c r="I448" s="256"/>
      <c r="J448" s="256"/>
      <c r="K448" s="256"/>
      <c r="L448" s="256"/>
      <c r="M448" s="256"/>
      <c r="N448" s="256"/>
      <c r="O448" s="256"/>
      <c r="P448" s="256"/>
      <c r="Q448" s="256"/>
      <c r="R448" s="256"/>
      <c r="S448" s="256"/>
      <c r="T448" s="256"/>
      <c r="U448" s="415"/>
      <c r="V448" s="256"/>
      <c r="W448" s="256"/>
      <c r="X448" s="256"/>
      <c r="Y448" s="256"/>
      <c r="Z448" s="256"/>
      <c r="AA448" s="256"/>
      <c r="AB448" s="256"/>
      <c r="AC448" s="256"/>
      <c r="AD448" s="256"/>
      <c r="AE448" s="256"/>
      <c r="AF448" s="256"/>
      <c r="AG448" s="256"/>
      <c r="AH448" s="256"/>
      <c r="AI448" s="256"/>
      <c r="AJ448" s="256"/>
      <c r="AK448" s="256"/>
      <c r="AL448" s="256"/>
      <c r="AM448" s="363">
        <f>AM447</f>
        <v>0</v>
      </c>
      <c r="AN448" s="363">
        <f>AN447</f>
        <v>0</v>
      </c>
      <c r="AO448" s="363">
        <f t="shared" ref="AO448:AP448" si="187">AO447</f>
        <v>0</v>
      </c>
      <c r="AP448" s="363">
        <f t="shared" si="187"/>
        <v>0</v>
      </c>
      <c r="AQ448" s="363">
        <f t="shared" ref="AQ448:AZ448" si="188">AQ447</f>
        <v>0</v>
      </c>
      <c r="AR448" s="363">
        <f t="shared" si="188"/>
        <v>0</v>
      </c>
      <c r="AS448" s="363">
        <f t="shared" si="188"/>
        <v>0</v>
      </c>
      <c r="AT448" s="363">
        <f t="shared" si="188"/>
        <v>0</v>
      </c>
      <c r="AU448" s="363">
        <f t="shared" si="188"/>
        <v>0</v>
      </c>
      <c r="AV448" s="363">
        <f t="shared" si="188"/>
        <v>0</v>
      </c>
      <c r="AW448" s="363">
        <f t="shared" si="188"/>
        <v>0</v>
      </c>
      <c r="AX448" s="363">
        <f t="shared" si="188"/>
        <v>0</v>
      </c>
      <c r="AY448" s="363">
        <f t="shared" si="188"/>
        <v>0</v>
      </c>
      <c r="AZ448" s="363">
        <f t="shared" si="188"/>
        <v>0</v>
      </c>
      <c r="BA448" s="258"/>
    </row>
    <row r="449" spans="1:53" ht="15" hidden="1" outlineLevel="1">
      <c r="B449" s="255"/>
      <c r="C449" s="266"/>
      <c r="D449" s="265"/>
      <c r="E449" s="265"/>
      <c r="F449" s="265"/>
      <c r="G449" s="265"/>
      <c r="H449" s="265"/>
      <c r="I449" s="265"/>
      <c r="J449" s="265"/>
      <c r="K449" s="265"/>
      <c r="L449" s="265"/>
      <c r="M449" s="265"/>
      <c r="N449" s="265"/>
      <c r="O449" s="265"/>
      <c r="P449" s="265"/>
      <c r="Q449" s="265"/>
      <c r="R449" s="265"/>
      <c r="S449" s="265"/>
      <c r="T449" s="265"/>
      <c r="U449" s="252"/>
      <c r="V449" s="265"/>
      <c r="W449" s="265"/>
      <c r="X449" s="265"/>
      <c r="Y449" s="265"/>
      <c r="Z449" s="265"/>
      <c r="AA449" s="265"/>
      <c r="AB449" s="265"/>
      <c r="AC449" s="265"/>
      <c r="AD449" s="265"/>
      <c r="AE449" s="265"/>
      <c r="AF449" s="265"/>
      <c r="AG449" s="265"/>
      <c r="AH449" s="265"/>
      <c r="AI449" s="265"/>
      <c r="AJ449" s="265"/>
      <c r="AK449" s="265"/>
      <c r="AL449" s="265"/>
      <c r="AM449" s="364"/>
      <c r="AN449" s="364"/>
      <c r="AO449" s="364"/>
      <c r="AP449" s="364"/>
      <c r="AQ449" s="364"/>
      <c r="AR449" s="364"/>
      <c r="AS449" s="364"/>
      <c r="AT449" s="364"/>
      <c r="AU449" s="364"/>
      <c r="AV449" s="364"/>
      <c r="AW449" s="364"/>
      <c r="AX449" s="364"/>
      <c r="AY449" s="364"/>
      <c r="AZ449" s="364"/>
      <c r="BA449" s="267"/>
    </row>
    <row r="450" spans="1:53" ht="15" outlineLevel="1">
      <c r="A450" s="449">
        <v>7</v>
      </c>
      <c r="B450" s="255" t="s">
        <v>42</v>
      </c>
      <c r="C450" s="252" t="s">
        <v>25</v>
      </c>
      <c r="D450" s="256">
        <v>0</v>
      </c>
      <c r="E450" s="256">
        <v>0</v>
      </c>
      <c r="F450" s="256">
        <v>0</v>
      </c>
      <c r="G450" s="256">
        <v>0</v>
      </c>
      <c r="H450" s="256">
        <v>0</v>
      </c>
      <c r="I450" s="256">
        <v>0</v>
      </c>
      <c r="J450" s="256">
        <v>0</v>
      </c>
      <c r="K450" s="256">
        <v>0</v>
      </c>
      <c r="L450" s="256">
        <v>0</v>
      </c>
      <c r="M450" s="256">
        <v>0</v>
      </c>
      <c r="N450" s="256">
        <v>0</v>
      </c>
      <c r="O450" s="256">
        <v>0</v>
      </c>
      <c r="P450" s="256">
        <v>0</v>
      </c>
      <c r="Q450" s="256">
        <v>0</v>
      </c>
      <c r="R450" s="256">
        <v>0</v>
      </c>
      <c r="S450" s="256">
        <v>0</v>
      </c>
      <c r="T450" s="256">
        <v>0</v>
      </c>
      <c r="U450" s="252"/>
      <c r="V450" s="256">
        <v>377.00779999999997</v>
      </c>
      <c r="W450" s="256">
        <v>0</v>
      </c>
      <c r="X450" s="256">
        <v>0</v>
      </c>
      <c r="Y450" s="256">
        <v>0</v>
      </c>
      <c r="Z450" s="256">
        <v>0</v>
      </c>
      <c r="AA450" s="256">
        <v>0</v>
      </c>
      <c r="AB450" s="256">
        <v>0</v>
      </c>
      <c r="AC450" s="256">
        <v>0</v>
      </c>
      <c r="AD450" s="256">
        <v>0</v>
      </c>
      <c r="AE450" s="256">
        <v>0</v>
      </c>
      <c r="AF450" s="256">
        <v>0</v>
      </c>
      <c r="AG450" s="256">
        <v>0</v>
      </c>
      <c r="AH450" s="256">
        <v>0</v>
      </c>
      <c r="AI450" s="256">
        <v>0</v>
      </c>
      <c r="AJ450" s="256">
        <v>0</v>
      </c>
      <c r="AK450" s="256">
        <v>0</v>
      </c>
      <c r="AL450" s="256">
        <v>0</v>
      </c>
      <c r="AM450" s="362">
        <v>1</v>
      </c>
      <c r="AN450" s="362"/>
      <c r="AO450" s="362"/>
      <c r="AP450" s="362"/>
      <c r="AQ450" s="362"/>
      <c r="AR450" s="362"/>
      <c r="AS450" s="362"/>
      <c r="AT450" s="362"/>
      <c r="AU450" s="362"/>
      <c r="AV450" s="362"/>
      <c r="AW450" s="362"/>
      <c r="AX450" s="362"/>
      <c r="AY450" s="362"/>
      <c r="AZ450" s="362"/>
      <c r="BA450" s="257">
        <f>SUM(AM450:AZ450)</f>
        <v>1</v>
      </c>
    </row>
    <row r="451" spans="1:53" ht="15" outlineLevel="1">
      <c r="B451" s="255" t="s">
        <v>258</v>
      </c>
      <c r="C451" s="252" t="s">
        <v>163</v>
      </c>
      <c r="D451" s="256"/>
      <c r="E451" s="256"/>
      <c r="F451" s="256"/>
      <c r="G451" s="256"/>
      <c r="H451" s="256"/>
      <c r="I451" s="256"/>
      <c r="J451" s="256"/>
      <c r="K451" s="256"/>
      <c r="L451" s="256"/>
      <c r="M451" s="256"/>
      <c r="N451" s="256"/>
      <c r="O451" s="256"/>
      <c r="P451" s="256"/>
      <c r="Q451" s="256"/>
      <c r="R451" s="256"/>
      <c r="S451" s="256"/>
      <c r="T451" s="256"/>
      <c r="U451" s="252"/>
      <c r="V451" s="256"/>
      <c r="W451" s="256"/>
      <c r="X451" s="256"/>
      <c r="Y451" s="256"/>
      <c r="Z451" s="256"/>
      <c r="AA451" s="256"/>
      <c r="AB451" s="256"/>
      <c r="AC451" s="256"/>
      <c r="AD451" s="256"/>
      <c r="AE451" s="256"/>
      <c r="AF451" s="256"/>
      <c r="AG451" s="256"/>
      <c r="AH451" s="256"/>
      <c r="AI451" s="256"/>
      <c r="AJ451" s="256"/>
      <c r="AK451" s="256"/>
      <c r="AL451" s="256"/>
      <c r="AM451" s="363">
        <f>AM450</f>
        <v>1</v>
      </c>
      <c r="AN451" s="363">
        <f>AN450</f>
        <v>0</v>
      </c>
      <c r="AO451" s="363">
        <f t="shared" ref="AO451:AP451" si="189">AO450</f>
        <v>0</v>
      </c>
      <c r="AP451" s="363">
        <f t="shared" si="189"/>
        <v>0</v>
      </c>
      <c r="AQ451" s="363">
        <f t="shared" ref="AQ451:AZ451" si="190">AQ450</f>
        <v>0</v>
      </c>
      <c r="AR451" s="363">
        <f t="shared" si="190"/>
        <v>0</v>
      </c>
      <c r="AS451" s="363">
        <f t="shared" si="190"/>
        <v>0</v>
      </c>
      <c r="AT451" s="363">
        <f t="shared" si="190"/>
        <v>0</v>
      </c>
      <c r="AU451" s="363">
        <f t="shared" si="190"/>
        <v>0</v>
      </c>
      <c r="AV451" s="363">
        <f t="shared" si="190"/>
        <v>0</v>
      </c>
      <c r="AW451" s="363">
        <f t="shared" si="190"/>
        <v>0</v>
      </c>
      <c r="AX451" s="363">
        <f t="shared" si="190"/>
        <v>0</v>
      </c>
      <c r="AY451" s="363">
        <f t="shared" si="190"/>
        <v>0</v>
      </c>
      <c r="AZ451" s="363">
        <f t="shared" si="190"/>
        <v>0</v>
      </c>
      <c r="BA451" s="258"/>
    </row>
    <row r="452" spans="1:53" ht="15" outlineLevel="1">
      <c r="B452" s="255"/>
      <c r="C452" s="266"/>
      <c r="D452" s="265"/>
      <c r="E452" s="265"/>
      <c r="F452" s="265"/>
      <c r="G452" s="265"/>
      <c r="H452" s="265"/>
      <c r="I452" s="265"/>
      <c r="J452" s="265"/>
      <c r="K452" s="265"/>
      <c r="L452" s="265"/>
      <c r="M452" s="265"/>
      <c r="N452" s="265"/>
      <c r="O452" s="265"/>
      <c r="P452" s="265"/>
      <c r="Q452" s="265"/>
      <c r="R452" s="265"/>
      <c r="S452" s="265"/>
      <c r="T452" s="265"/>
      <c r="U452" s="252"/>
      <c r="V452" s="265"/>
      <c r="W452" s="265"/>
      <c r="X452" s="265"/>
      <c r="Y452" s="265"/>
      <c r="Z452" s="265"/>
      <c r="AA452" s="265"/>
      <c r="AB452" s="265"/>
      <c r="AC452" s="265"/>
      <c r="AD452" s="265"/>
      <c r="AE452" s="265"/>
      <c r="AF452" s="265"/>
      <c r="AG452" s="265"/>
      <c r="AH452" s="265"/>
      <c r="AI452" s="265"/>
      <c r="AJ452" s="265"/>
      <c r="AK452" s="265"/>
      <c r="AL452" s="265"/>
      <c r="AM452" s="364"/>
      <c r="AN452" s="364"/>
      <c r="AO452" s="364"/>
      <c r="AP452" s="364"/>
      <c r="AQ452" s="364"/>
      <c r="AR452" s="364"/>
      <c r="AS452" s="364"/>
      <c r="AT452" s="364"/>
      <c r="AU452" s="364"/>
      <c r="AV452" s="364"/>
      <c r="AW452" s="364"/>
      <c r="AX452" s="364"/>
      <c r="AY452" s="364"/>
      <c r="AZ452" s="364"/>
      <c r="BA452" s="267"/>
    </row>
    <row r="453" spans="1:53" s="244" customFormat="1" ht="15" hidden="1" outlineLevel="1">
      <c r="A453" s="449">
        <v>8</v>
      </c>
      <c r="B453" s="255" t="s">
        <v>481</v>
      </c>
      <c r="C453" s="252" t="s">
        <v>25</v>
      </c>
      <c r="D453" s="256"/>
      <c r="E453" s="256"/>
      <c r="F453" s="256"/>
      <c r="G453" s="256"/>
      <c r="H453" s="256"/>
      <c r="I453" s="256"/>
      <c r="J453" s="256"/>
      <c r="K453" s="256"/>
      <c r="L453" s="256"/>
      <c r="M453" s="256"/>
      <c r="N453" s="256"/>
      <c r="O453" s="256"/>
      <c r="P453" s="256"/>
      <c r="Q453" s="256"/>
      <c r="R453" s="256"/>
      <c r="S453" s="256"/>
      <c r="T453" s="256"/>
      <c r="U453" s="252"/>
      <c r="V453" s="256"/>
      <c r="W453" s="256"/>
      <c r="X453" s="256"/>
      <c r="Y453" s="256"/>
      <c r="Z453" s="256"/>
      <c r="AA453" s="256"/>
      <c r="AB453" s="256"/>
      <c r="AC453" s="256"/>
      <c r="AD453" s="256"/>
      <c r="AE453" s="256"/>
      <c r="AF453" s="256"/>
      <c r="AG453" s="256"/>
      <c r="AH453" s="256"/>
      <c r="AI453" s="256"/>
      <c r="AJ453" s="256"/>
      <c r="AK453" s="256"/>
      <c r="AL453" s="256"/>
      <c r="AM453" s="362"/>
      <c r="AN453" s="362"/>
      <c r="AO453" s="362"/>
      <c r="AP453" s="362"/>
      <c r="AQ453" s="362"/>
      <c r="AR453" s="362"/>
      <c r="AS453" s="362"/>
      <c r="AT453" s="362"/>
      <c r="AU453" s="362"/>
      <c r="AV453" s="362"/>
      <c r="AW453" s="362"/>
      <c r="AX453" s="362"/>
      <c r="AY453" s="362"/>
      <c r="AZ453" s="362"/>
      <c r="BA453" s="257">
        <f>SUM(AM453:AZ453)</f>
        <v>0</v>
      </c>
    </row>
    <row r="454" spans="1:53" s="244" customFormat="1" ht="15" hidden="1" outlineLevel="1">
      <c r="A454" s="449"/>
      <c r="B454" s="255" t="s">
        <v>258</v>
      </c>
      <c r="C454" s="252" t="s">
        <v>163</v>
      </c>
      <c r="D454" s="256"/>
      <c r="E454" s="256"/>
      <c r="F454" s="256"/>
      <c r="G454" s="256"/>
      <c r="H454" s="256"/>
      <c r="I454" s="256"/>
      <c r="J454" s="256"/>
      <c r="K454" s="256"/>
      <c r="L454" s="256"/>
      <c r="M454" s="256"/>
      <c r="N454" s="256"/>
      <c r="O454" s="256"/>
      <c r="P454" s="256"/>
      <c r="Q454" s="256"/>
      <c r="R454" s="256"/>
      <c r="S454" s="256"/>
      <c r="T454" s="256"/>
      <c r="U454" s="252"/>
      <c r="V454" s="256"/>
      <c r="W454" s="256"/>
      <c r="X454" s="256"/>
      <c r="Y454" s="256"/>
      <c r="Z454" s="256"/>
      <c r="AA454" s="256"/>
      <c r="AB454" s="256"/>
      <c r="AC454" s="256"/>
      <c r="AD454" s="256"/>
      <c r="AE454" s="256"/>
      <c r="AF454" s="256"/>
      <c r="AG454" s="256"/>
      <c r="AH454" s="256"/>
      <c r="AI454" s="256"/>
      <c r="AJ454" s="256"/>
      <c r="AK454" s="256"/>
      <c r="AL454" s="256"/>
      <c r="AM454" s="363">
        <f>AM453</f>
        <v>0</v>
      </c>
      <c r="AN454" s="363">
        <f>AN453</f>
        <v>0</v>
      </c>
      <c r="AO454" s="363">
        <f t="shared" ref="AO454:AP454" si="191">AO453</f>
        <v>0</v>
      </c>
      <c r="AP454" s="363">
        <f t="shared" si="191"/>
        <v>0</v>
      </c>
      <c r="AQ454" s="363">
        <f t="shared" ref="AQ454:AZ454" si="192">AQ453</f>
        <v>0</v>
      </c>
      <c r="AR454" s="363">
        <f t="shared" si="192"/>
        <v>0</v>
      </c>
      <c r="AS454" s="363">
        <f t="shared" si="192"/>
        <v>0</v>
      </c>
      <c r="AT454" s="363">
        <f t="shared" si="192"/>
        <v>0</v>
      </c>
      <c r="AU454" s="363">
        <f t="shared" si="192"/>
        <v>0</v>
      </c>
      <c r="AV454" s="363">
        <f t="shared" si="192"/>
        <v>0</v>
      </c>
      <c r="AW454" s="363">
        <f t="shared" si="192"/>
        <v>0</v>
      </c>
      <c r="AX454" s="363">
        <f t="shared" si="192"/>
        <v>0</v>
      </c>
      <c r="AY454" s="363">
        <f t="shared" si="192"/>
        <v>0</v>
      </c>
      <c r="AZ454" s="363">
        <f t="shared" si="192"/>
        <v>0</v>
      </c>
      <c r="BA454" s="258"/>
    </row>
    <row r="455" spans="1:53" s="244" customFormat="1" ht="15" hidden="1" outlineLevel="1">
      <c r="A455" s="449"/>
      <c r="B455" s="255"/>
      <c r="C455" s="266"/>
      <c r="D455" s="265"/>
      <c r="E455" s="265"/>
      <c r="F455" s="265"/>
      <c r="G455" s="265"/>
      <c r="H455" s="265"/>
      <c r="I455" s="265"/>
      <c r="J455" s="265"/>
      <c r="K455" s="265"/>
      <c r="L455" s="265"/>
      <c r="M455" s="265"/>
      <c r="N455" s="265"/>
      <c r="O455" s="265"/>
      <c r="P455" s="265"/>
      <c r="Q455" s="265"/>
      <c r="R455" s="265"/>
      <c r="S455" s="265"/>
      <c r="T455" s="265"/>
      <c r="U455" s="252"/>
      <c r="V455" s="265"/>
      <c r="W455" s="265"/>
      <c r="X455" s="265"/>
      <c r="Y455" s="265"/>
      <c r="Z455" s="265"/>
      <c r="AA455" s="265"/>
      <c r="AB455" s="265"/>
      <c r="AC455" s="265"/>
      <c r="AD455" s="265"/>
      <c r="AE455" s="265"/>
      <c r="AF455" s="265"/>
      <c r="AG455" s="265"/>
      <c r="AH455" s="265"/>
      <c r="AI455" s="265"/>
      <c r="AJ455" s="265"/>
      <c r="AK455" s="265"/>
      <c r="AL455" s="265"/>
      <c r="AM455" s="364"/>
      <c r="AN455" s="364"/>
      <c r="AO455" s="364"/>
      <c r="AP455" s="364"/>
      <c r="AQ455" s="364"/>
      <c r="AR455" s="364"/>
      <c r="AS455" s="364"/>
      <c r="AT455" s="364"/>
      <c r="AU455" s="364"/>
      <c r="AV455" s="364"/>
      <c r="AW455" s="364"/>
      <c r="AX455" s="364"/>
      <c r="AY455" s="364"/>
      <c r="AZ455" s="364"/>
      <c r="BA455" s="267"/>
    </row>
    <row r="456" spans="1:53" ht="15" hidden="1" outlineLevel="1">
      <c r="A456" s="449">
        <v>9</v>
      </c>
      <c r="B456" s="255" t="s">
        <v>7</v>
      </c>
      <c r="C456" s="252" t="s">
        <v>25</v>
      </c>
      <c r="D456" s="256"/>
      <c r="E456" s="256"/>
      <c r="F456" s="256"/>
      <c r="G456" s="256"/>
      <c r="H456" s="256"/>
      <c r="I456" s="256"/>
      <c r="J456" s="256"/>
      <c r="K456" s="256"/>
      <c r="L456" s="256"/>
      <c r="M456" s="256"/>
      <c r="N456" s="256"/>
      <c r="O456" s="256"/>
      <c r="P456" s="256"/>
      <c r="Q456" s="256"/>
      <c r="R456" s="256"/>
      <c r="S456" s="256"/>
      <c r="T456" s="256"/>
      <c r="U456" s="252"/>
      <c r="V456" s="256"/>
      <c r="W456" s="256"/>
      <c r="X456" s="256"/>
      <c r="Y456" s="256"/>
      <c r="Z456" s="256"/>
      <c r="AA456" s="256"/>
      <c r="AB456" s="256"/>
      <c r="AC456" s="256"/>
      <c r="AD456" s="256"/>
      <c r="AE456" s="256"/>
      <c r="AF456" s="256"/>
      <c r="AG456" s="256"/>
      <c r="AH456" s="256"/>
      <c r="AI456" s="256"/>
      <c r="AJ456" s="256"/>
      <c r="AK456" s="256"/>
      <c r="AL456" s="256"/>
      <c r="AM456" s="362"/>
      <c r="AN456" s="362"/>
      <c r="AO456" s="362"/>
      <c r="AP456" s="362"/>
      <c r="AQ456" s="362"/>
      <c r="AR456" s="362"/>
      <c r="AS456" s="362"/>
      <c r="AT456" s="362"/>
      <c r="AU456" s="362"/>
      <c r="AV456" s="362"/>
      <c r="AW456" s="362"/>
      <c r="AX456" s="362"/>
      <c r="AY456" s="362"/>
      <c r="AZ456" s="362"/>
      <c r="BA456" s="257">
        <f>SUM(AM456:AZ456)</f>
        <v>0</v>
      </c>
    </row>
    <row r="457" spans="1:53" ht="15" hidden="1" outlineLevel="1">
      <c r="B457" s="255" t="s">
        <v>258</v>
      </c>
      <c r="C457" s="252" t="s">
        <v>163</v>
      </c>
      <c r="D457" s="256"/>
      <c r="E457" s="256"/>
      <c r="F457" s="256"/>
      <c r="G457" s="256"/>
      <c r="H457" s="256"/>
      <c r="I457" s="256"/>
      <c r="J457" s="256"/>
      <c r="K457" s="256"/>
      <c r="L457" s="256"/>
      <c r="M457" s="256"/>
      <c r="N457" s="256"/>
      <c r="O457" s="256"/>
      <c r="P457" s="256"/>
      <c r="Q457" s="256"/>
      <c r="R457" s="256"/>
      <c r="S457" s="256"/>
      <c r="T457" s="256"/>
      <c r="U457" s="252"/>
      <c r="V457" s="256"/>
      <c r="W457" s="256"/>
      <c r="X457" s="256"/>
      <c r="Y457" s="256"/>
      <c r="Z457" s="256"/>
      <c r="AA457" s="256"/>
      <c r="AB457" s="256"/>
      <c r="AC457" s="256"/>
      <c r="AD457" s="256"/>
      <c r="AE457" s="256"/>
      <c r="AF457" s="256"/>
      <c r="AG457" s="256"/>
      <c r="AH457" s="256"/>
      <c r="AI457" s="256"/>
      <c r="AJ457" s="256"/>
      <c r="AK457" s="256"/>
      <c r="AL457" s="256"/>
      <c r="AM457" s="363">
        <f>AM456</f>
        <v>0</v>
      </c>
      <c r="AN457" s="363">
        <f>AN456</f>
        <v>0</v>
      </c>
      <c r="AO457" s="363">
        <f t="shared" ref="AO457:AP457" si="193">AO456</f>
        <v>0</v>
      </c>
      <c r="AP457" s="363">
        <f t="shared" si="193"/>
        <v>0</v>
      </c>
      <c r="AQ457" s="363">
        <f t="shared" ref="AQ457:AZ457" si="194">AQ456</f>
        <v>0</v>
      </c>
      <c r="AR457" s="363">
        <f t="shared" si="194"/>
        <v>0</v>
      </c>
      <c r="AS457" s="363">
        <f t="shared" si="194"/>
        <v>0</v>
      </c>
      <c r="AT457" s="363">
        <f t="shared" si="194"/>
        <v>0</v>
      </c>
      <c r="AU457" s="363">
        <f t="shared" si="194"/>
        <v>0</v>
      </c>
      <c r="AV457" s="363">
        <f t="shared" si="194"/>
        <v>0</v>
      </c>
      <c r="AW457" s="363">
        <f t="shared" si="194"/>
        <v>0</v>
      </c>
      <c r="AX457" s="363">
        <f t="shared" si="194"/>
        <v>0</v>
      </c>
      <c r="AY457" s="363">
        <f t="shared" si="194"/>
        <v>0</v>
      </c>
      <c r="AZ457" s="363">
        <f t="shared" si="194"/>
        <v>0</v>
      </c>
      <c r="BA457" s="258"/>
    </row>
    <row r="458" spans="1:53" ht="15" hidden="1" outlineLevel="1">
      <c r="B458" s="268"/>
      <c r="C458" s="269"/>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c r="AA458" s="252"/>
      <c r="AB458" s="252"/>
      <c r="AC458" s="252"/>
      <c r="AD458" s="252"/>
      <c r="AE458" s="252"/>
      <c r="AF458" s="252"/>
      <c r="AG458" s="252"/>
      <c r="AH458" s="252"/>
      <c r="AI458" s="252"/>
      <c r="AJ458" s="252"/>
      <c r="AK458" s="252"/>
      <c r="AL458" s="252"/>
      <c r="AM458" s="364"/>
      <c r="AN458" s="364"/>
      <c r="AO458" s="364"/>
      <c r="AP458" s="364"/>
      <c r="AQ458" s="364"/>
      <c r="AR458" s="364"/>
      <c r="AS458" s="364"/>
      <c r="AT458" s="364"/>
      <c r="AU458" s="364"/>
      <c r="AV458" s="364"/>
      <c r="AW458" s="364"/>
      <c r="AX458" s="364"/>
      <c r="AY458" s="364"/>
      <c r="AZ458" s="364"/>
      <c r="BA458" s="267"/>
    </row>
    <row r="459" spans="1:53" ht="15.75" outlineLevel="1">
      <c r="A459" s="450"/>
      <c r="B459" s="249" t="s">
        <v>8</v>
      </c>
      <c r="C459" s="250"/>
      <c r="D459" s="250"/>
      <c r="E459" s="250"/>
      <c r="F459" s="250"/>
      <c r="G459" s="250"/>
      <c r="H459" s="250"/>
      <c r="I459" s="250"/>
      <c r="J459" s="250"/>
      <c r="K459" s="250"/>
      <c r="L459" s="250"/>
      <c r="M459" s="250"/>
      <c r="N459" s="250"/>
      <c r="O459" s="250"/>
      <c r="P459" s="250"/>
      <c r="Q459" s="250"/>
      <c r="R459" s="250"/>
      <c r="S459" s="250"/>
      <c r="T459" s="250"/>
      <c r="U459" s="252"/>
      <c r="V459" s="250"/>
      <c r="W459" s="250"/>
      <c r="X459" s="250"/>
      <c r="Y459" s="250"/>
      <c r="Z459" s="250"/>
      <c r="AA459" s="250"/>
      <c r="AB459" s="250"/>
      <c r="AC459" s="250"/>
      <c r="AD459" s="250"/>
      <c r="AE459" s="250"/>
      <c r="AF459" s="250"/>
      <c r="AG459" s="250"/>
      <c r="AH459" s="250"/>
      <c r="AI459" s="250"/>
      <c r="AJ459" s="250"/>
      <c r="AK459" s="250"/>
      <c r="AL459" s="250"/>
      <c r="AM459" s="366"/>
      <c r="AN459" s="366"/>
      <c r="AO459" s="366"/>
      <c r="AP459" s="366"/>
      <c r="AQ459" s="366"/>
      <c r="AR459" s="366"/>
      <c r="AS459" s="366"/>
      <c r="AT459" s="366"/>
      <c r="AU459" s="366"/>
      <c r="AV459" s="366"/>
      <c r="AW459" s="366"/>
      <c r="AX459" s="366"/>
      <c r="AY459" s="366"/>
      <c r="AZ459" s="366"/>
      <c r="BA459" s="253"/>
    </row>
    <row r="460" spans="1:53" ht="15" outlineLevel="1">
      <c r="A460" s="449">
        <v>10</v>
      </c>
      <c r="B460" s="270" t="s">
        <v>22</v>
      </c>
      <c r="C460" s="252" t="s">
        <v>25</v>
      </c>
      <c r="D460" s="256">
        <v>4672154.3389999997</v>
      </c>
      <c r="E460" s="256">
        <v>4641063.3130000001</v>
      </c>
      <c r="F460" s="256">
        <v>4641063.3130000001</v>
      </c>
      <c r="G460" s="256">
        <v>4570052.21</v>
      </c>
      <c r="H460" s="256">
        <v>4570052.21</v>
      </c>
      <c r="I460" s="256">
        <v>4570052.21</v>
      </c>
      <c r="J460" s="256">
        <v>4401619.2410000004</v>
      </c>
      <c r="K460" s="256">
        <v>4401619.2410000004</v>
      </c>
      <c r="L460" s="256">
        <v>4287139.5619999999</v>
      </c>
      <c r="M460" s="256">
        <v>3543814.9369999999</v>
      </c>
      <c r="N460" s="256">
        <v>2747202.5460000001</v>
      </c>
      <c r="O460" s="256">
        <v>2642742.5630000001</v>
      </c>
      <c r="P460" s="256">
        <v>1367862.6270000001</v>
      </c>
      <c r="Q460" s="256">
        <v>1200798.936</v>
      </c>
      <c r="R460" s="256">
        <v>1200798.936</v>
      </c>
      <c r="S460" s="256">
        <v>1002622</v>
      </c>
      <c r="T460" s="256">
        <v>301324.28840000002</v>
      </c>
      <c r="U460" s="256">
        <v>12</v>
      </c>
      <c r="V460" s="256">
        <v>750.98318749999999</v>
      </c>
      <c r="W460" s="256">
        <v>742.12345740000001</v>
      </c>
      <c r="X460" s="256">
        <v>742.12345740000001</v>
      </c>
      <c r="Y460" s="256">
        <v>721.82499519999999</v>
      </c>
      <c r="Z460" s="256">
        <v>721.82499519999999</v>
      </c>
      <c r="AA460" s="256">
        <v>721.82499519999999</v>
      </c>
      <c r="AB460" s="256">
        <v>700.12375350000002</v>
      </c>
      <c r="AC460" s="256">
        <v>700.12375350000002</v>
      </c>
      <c r="AD460" s="256">
        <v>697.99565919999998</v>
      </c>
      <c r="AE460" s="256">
        <v>606.05866040000001</v>
      </c>
      <c r="AF460" s="256">
        <v>514.22269289999997</v>
      </c>
      <c r="AG460" s="256">
        <v>513.98096029999999</v>
      </c>
      <c r="AH460" s="256">
        <v>315.39226980000001</v>
      </c>
      <c r="AI460" s="256">
        <v>267.82230609999999</v>
      </c>
      <c r="AJ460" s="256">
        <v>267.82230609999999</v>
      </c>
      <c r="AK460" s="256">
        <v>231.8455088</v>
      </c>
      <c r="AL460" s="256">
        <v>117.13925140000001</v>
      </c>
      <c r="AM460" s="367"/>
      <c r="AN460" s="416">
        <v>0.1770663577250888</v>
      </c>
      <c r="AO460" s="416">
        <v>0.8455723542116631</v>
      </c>
      <c r="AP460" s="416"/>
      <c r="AQ460" s="367"/>
      <c r="AR460" s="367"/>
      <c r="AS460" s="367"/>
      <c r="AT460" s="367"/>
      <c r="AU460" s="367"/>
      <c r="AV460" s="367"/>
      <c r="AW460" s="367"/>
      <c r="AX460" s="367"/>
      <c r="AY460" s="367"/>
      <c r="AZ460" s="367"/>
      <c r="BA460" s="257">
        <f>SUM(AM460:AZ460)</f>
        <v>1.0226387119367519</v>
      </c>
    </row>
    <row r="461" spans="1:53" ht="15" outlineLevel="1">
      <c r="B461" s="255" t="s">
        <v>258</v>
      </c>
      <c r="C461" s="252" t="s">
        <v>163</v>
      </c>
      <c r="D461" s="256"/>
      <c r="E461" s="256"/>
      <c r="F461" s="256"/>
      <c r="G461" s="256"/>
      <c r="H461" s="256"/>
      <c r="I461" s="256"/>
      <c r="J461" s="256"/>
      <c r="K461" s="256"/>
      <c r="L461" s="256"/>
      <c r="M461" s="256"/>
      <c r="N461" s="256"/>
      <c r="O461" s="256"/>
      <c r="P461" s="256"/>
      <c r="Q461" s="256"/>
      <c r="R461" s="256"/>
      <c r="S461" s="256"/>
      <c r="T461" s="256"/>
      <c r="U461" s="256">
        <f>U460</f>
        <v>12</v>
      </c>
      <c r="V461" s="256"/>
      <c r="W461" s="256"/>
      <c r="X461" s="256"/>
      <c r="Y461" s="256"/>
      <c r="Z461" s="256"/>
      <c r="AA461" s="256"/>
      <c r="AB461" s="256"/>
      <c r="AC461" s="256"/>
      <c r="AD461" s="256"/>
      <c r="AE461" s="256"/>
      <c r="AF461" s="256"/>
      <c r="AG461" s="256"/>
      <c r="AH461" s="256"/>
      <c r="AI461" s="256"/>
      <c r="AJ461" s="256"/>
      <c r="AK461" s="256"/>
      <c r="AL461" s="256"/>
      <c r="AM461" s="363">
        <f>AM460</f>
        <v>0</v>
      </c>
      <c r="AN461" s="363">
        <f>AN460</f>
        <v>0.1770663577250888</v>
      </c>
      <c r="AO461" s="363">
        <f t="shared" ref="AO461:AP461" si="195">AO460</f>
        <v>0.8455723542116631</v>
      </c>
      <c r="AP461" s="363">
        <f t="shared" si="195"/>
        <v>0</v>
      </c>
      <c r="AQ461" s="363">
        <f t="shared" ref="AQ461:AZ461" si="196">AQ460</f>
        <v>0</v>
      </c>
      <c r="AR461" s="363">
        <f t="shared" si="196"/>
        <v>0</v>
      </c>
      <c r="AS461" s="363">
        <f t="shared" si="196"/>
        <v>0</v>
      </c>
      <c r="AT461" s="363">
        <f t="shared" si="196"/>
        <v>0</v>
      </c>
      <c r="AU461" s="363">
        <f t="shared" si="196"/>
        <v>0</v>
      </c>
      <c r="AV461" s="363">
        <f t="shared" si="196"/>
        <v>0</v>
      </c>
      <c r="AW461" s="363">
        <f t="shared" si="196"/>
        <v>0</v>
      </c>
      <c r="AX461" s="363">
        <f t="shared" si="196"/>
        <v>0</v>
      </c>
      <c r="AY461" s="363">
        <f t="shared" si="196"/>
        <v>0</v>
      </c>
      <c r="AZ461" s="363">
        <f t="shared" si="196"/>
        <v>0</v>
      </c>
      <c r="BA461" s="271"/>
    </row>
    <row r="462" spans="1:53" ht="15" outlineLevel="1">
      <c r="B462" s="270"/>
      <c r="C462" s="27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c r="AA462" s="252"/>
      <c r="AB462" s="252"/>
      <c r="AC462" s="252"/>
      <c r="AD462" s="252"/>
      <c r="AE462" s="252"/>
      <c r="AF462" s="252"/>
      <c r="AG462" s="252"/>
      <c r="AH462" s="252"/>
      <c r="AI462" s="252"/>
      <c r="AJ462" s="252"/>
      <c r="AK462" s="252"/>
      <c r="AL462" s="252"/>
      <c r="AM462" s="368"/>
      <c r="AN462" s="368"/>
      <c r="AO462" s="368"/>
      <c r="AP462" s="368"/>
      <c r="AQ462" s="368"/>
      <c r="AR462" s="368"/>
      <c r="AS462" s="368"/>
      <c r="AT462" s="368"/>
      <c r="AU462" s="368"/>
      <c r="AV462" s="368"/>
      <c r="AW462" s="368"/>
      <c r="AX462" s="368"/>
      <c r="AY462" s="368"/>
      <c r="AZ462" s="368"/>
      <c r="BA462" s="273"/>
    </row>
    <row r="463" spans="1:53" ht="15" outlineLevel="1">
      <c r="A463" s="449">
        <v>11</v>
      </c>
      <c r="B463" s="274" t="s">
        <v>21</v>
      </c>
      <c r="C463" s="252" t="s">
        <v>25</v>
      </c>
      <c r="D463" s="256">
        <v>212175.3026</v>
      </c>
      <c r="E463" s="256">
        <v>212175.3026</v>
      </c>
      <c r="F463" s="256">
        <v>205804.38500000001</v>
      </c>
      <c r="G463" s="256">
        <v>175971.0313</v>
      </c>
      <c r="H463" s="256">
        <v>175971.0313</v>
      </c>
      <c r="I463" s="256">
        <v>175971.0313</v>
      </c>
      <c r="J463" s="256">
        <v>175971.0313</v>
      </c>
      <c r="K463" s="256">
        <v>175971.0313</v>
      </c>
      <c r="L463" s="256">
        <v>175971.0313</v>
      </c>
      <c r="M463" s="256">
        <v>175971.0313</v>
      </c>
      <c r="N463" s="256">
        <v>171913.3683</v>
      </c>
      <c r="O463" s="256">
        <v>45957.890650000001</v>
      </c>
      <c r="P463" s="256">
        <v>0</v>
      </c>
      <c r="Q463" s="256">
        <v>0</v>
      </c>
      <c r="R463" s="256">
        <v>0</v>
      </c>
      <c r="S463" s="256">
        <v>0</v>
      </c>
      <c r="T463" s="256">
        <v>0</v>
      </c>
      <c r="U463" s="256">
        <v>12</v>
      </c>
      <c r="V463" s="256">
        <v>53.489462340000003</v>
      </c>
      <c r="W463" s="256">
        <v>53.489462340000003</v>
      </c>
      <c r="X463" s="256">
        <v>51.902687800000002</v>
      </c>
      <c r="Y463" s="256">
        <v>43.954362340000003</v>
      </c>
      <c r="Z463" s="256">
        <v>43.954362340000003</v>
      </c>
      <c r="AA463" s="256">
        <v>43.954362340000003</v>
      </c>
      <c r="AB463" s="256">
        <v>43.954362340000003</v>
      </c>
      <c r="AC463" s="256">
        <v>43.954362340000003</v>
      </c>
      <c r="AD463" s="256">
        <v>43.954362340000003</v>
      </c>
      <c r="AE463" s="256">
        <v>43.954362340000003</v>
      </c>
      <c r="AF463" s="256">
        <v>43.514318009999997</v>
      </c>
      <c r="AG463" s="256">
        <v>13.17894941</v>
      </c>
      <c r="AH463" s="256">
        <v>0</v>
      </c>
      <c r="AI463" s="256">
        <v>0</v>
      </c>
      <c r="AJ463" s="256">
        <v>0</v>
      </c>
      <c r="AK463" s="256">
        <v>0</v>
      </c>
      <c r="AL463" s="256">
        <v>0</v>
      </c>
      <c r="AM463" s="367"/>
      <c r="AN463" s="416">
        <v>1</v>
      </c>
      <c r="AO463" s="367"/>
      <c r="AP463" s="367"/>
      <c r="AQ463" s="367"/>
      <c r="AR463" s="367"/>
      <c r="AS463" s="367"/>
      <c r="AT463" s="367"/>
      <c r="AU463" s="367"/>
      <c r="AV463" s="367"/>
      <c r="AW463" s="367"/>
      <c r="AX463" s="367"/>
      <c r="AY463" s="367"/>
      <c r="AZ463" s="367"/>
      <c r="BA463" s="257">
        <f>SUM(AM463:AZ463)</f>
        <v>1</v>
      </c>
    </row>
    <row r="464" spans="1:53" ht="15" outlineLevel="1">
      <c r="B464" s="255" t="s">
        <v>258</v>
      </c>
      <c r="C464" s="252" t="s">
        <v>163</v>
      </c>
      <c r="D464" s="256"/>
      <c r="E464" s="256"/>
      <c r="F464" s="256"/>
      <c r="G464" s="256"/>
      <c r="H464" s="256"/>
      <c r="I464" s="256"/>
      <c r="J464" s="256"/>
      <c r="K464" s="256"/>
      <c r="L464" s="256"/>
      <c r="M464" s="256"/>
      <c r="N464" s="256"/>
      <c r="O464" s="256"/>
      <c r="P464" s="256"/>
      <c r="Q464" s="256"/>
      <c r="R464" s="256"/>
      <c r="S464" s="256"/>
      <c r="T464" s="256"/>
      <c r="U464" s="256">
        <f>U463</f>
        <v>12</v>
      </c>
      <c r="V464" s="256"/>
      <c r="W464" s="256"/>
      <c r="X464" s="256"/>
      <c r="Y464" s="256"/>
      <c r="Z464" s="256"/>
      <c r="AA464" s="256"/>
      <c r="AB464" s="256"/>
      <c r="AC464" s="256"/>
      <c r="AD464" s="256"/>
      <c r="AE464" s="256"/>
      <c r="AF464" s="256"/>
      <c r="AG464" s="256"/>
      <c r="AH464" s="256"/>
      <c r="AI464" s="256"/>
      <c r="AJ464" s="256"/>
      <c r="AK464" s="256"/>
      <c r="AL464" s="256"/>
      <c r="AM464" s="363">
        <f>AM463</f>
        <v>0</v>
      </c>
      <c r="AN464" s="363">
        <f>AN463</f>
        <v>1</v>
      </c>
      <c r="AO464" s="363">
        <f t="shared" ref="AO464:AP464" si="197">AO463</f>
        <v>0</v>
      </c>
      <c r="AP464" s="363">
        <f t="shared" si="197"/>
        <v>0</v>
      </c>
      <c r="AQ464" s="363">
        <f t="shared" ref="AQ464:AZ464" si="198">AQ463</f>
        <v>0</v>
      </c>
      <c r="AR464" s="363">
        <f t="shared" si="198"/>
        <v>0</v>
      </c>
      <c r="AS464" s="363">
        <f t="shared" si="198"/>
        <v>0</v>
      </c>
      <c r="AT464" s="363">
        <f t="shared" si="198"/>
        <v>0</v>
      </c>
      <c r="AU464" s="363">
        <f t="shared" si="198"/>
        <v>0</v>
      </c>
      <c r="AV464" s="363">
        <f t="shared" si="198"/>
        <v>0</v>
      </c>
      <c r="AW464" s="363">
        <f t="shared" si="198"/>
        <v>0</v>
      </c>
      <c r="AX464" s="363">
        <f t="shared" si="198"/>
        <v>0</v>
      </c>
      <c r="AY464" s="363">
        <f t="shared" si="198"/>
        <v>0</v>
      </c>
      <c r="AZ464" s="363">
        <f t="shared" si="198"/>
        <v>0</v>
      </c>
      <c r="BA464" s="271"/>
    </row>
    <row r="465" spans="1:53" ht="15" outlineLevel="1">
      <c r="B465" s="274"/>
      <c r="C465" s="27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252"/>
      <c r="AL465" s="252"/>
      <c r="AM465" s="368"/>
      <c r="AN465" s="369"/>
      <c r="AO465" s="368"/>
      <c r="AP465" s="368"/>
      <c r="AQ465" s="368"/>
      <c r="AR465" s="368"/>
      <c r="AS465" s="368"/>
      <c r="AT465" s="368"/>
      <c r="AU465" s="368"/>
      <c r="AV465" s="368"/>
      <c r="AW465" s="368"/>
      <c r="AX465" s="368"/>
      <c r="AY465" s="368"/>
      <c r="AZ465" s="368"/>
      <c r="BA465" s="273"/>
    </row>
    <row r="466" spans="1:53" ht="15" hidden="1" outlineLevel="1">
      <c r="A466" s="449">
        <v>12</v>
      </c>
      <c r="B466" s="274" t="s">
        <v>23</v>
      </c>
      <c r="C466" s="252" t="s">
        <v>25</v>
      </c>
      <c r="D466" s="256"/>
      <c r="E466" s="256"/>
      <c r="F466" s="256"/>
      <c r="G466" s="256"/>
      <c r="H466" s="256"/>
      <c r="I466" s="256"/>
      <c r="J466" s="256"/>
      <c r="K466" s="256"/>
      <c r="L466" s="256"/>
      <c r="M466" s="256"/>
      <c r="N466" s="256"/>
      <c r="O466" s="256"/>
      <c r="P466" s="256"/>
      <c r="Q466" s="256"/>
      <c r="R466" s="256"/>
      <c r="S466" s="256"/>
      <c r="T466" s="256"/>
      <c r="U466" s="256">
        <v>3</v>
      </c>
      <c r="V466" s="256"/>
      <c r="W466" s="256"/>
      <c r="X466" s="256"/>
      <c r="Y466" s="256"/>
      <c r="Z466" s="256"/>
      <c r="AA466" s="256"/>
      <c r="AB466" s="256"/>
      <c r="AC466" s="256"/>
      <c r="AD466" s="256"/>
      <c r="AE466" s="256"/>
      <c r="AF466" s="256"/>
      <c r="AG466" s="256"/>
      <c r="AH466" s="256"/>
      <c r="AI466" s="256"/>
      <c r="AJ466" s="256"/>
      <c r="AK466" s="256"/>
      <c r="AL466" s="256"/>
      <c r="AM466" s="367"/>
      <c r="AN466" s="367"/>
      <c r="AO466" s="416"/>
      <c r="AP466" s="367"/>
      <c r="AQ466" s="367"/>
      <c r="AR466" s="367"/>
      <c r="AS466" s="367"/>
      <c r="AT466" s="367"/>
      <c r="AU466" s="367"/>
      <c r="AV466" s="367"/>
      <c r="AW466" s="367"/>
      <c r="AX466" s="367"/>
      <c r="AY466" s="367"/>
      <c r="AZ466" s="367"/>
      <c r="BA466" s="257">
        <f>SUM(AM466:AZ466)</f>
        <v>0</v>
      </c>
    </row>
    <row r="467" spans="1:53" ht="15" hidden="1" outlineLevel="1">
      <c r="B467" s="255" t="s">
        <v>258</v>
      </c>
      <c r="C467" s="252" t="s">
        <v>163</v>
      </c>
      <c r="D467" s="256"/>
      <c r="E467" s="256"/>
      <c r="F467" s="256"/>
      <c r="G467" s="256"/>
      <c r="H467" s="256"/>
      <c r="I467" s="256"/>
      <c r="J467" s="256"/>
      <c r="K467" s="256"/>
      <c r="L467" s="256"/>
      <c r="M467" s="256"/>
      <c r="N467" s="256"/>
      <c r="O467" s="256"/>
      <c r="P467" s="256"/>
      <c r="Q467" s="256"/>
      <c r="R467" s="256"/>
      <c r="S467" s="256"/>
      <c r="T467" s="256"/>
      <c r="U467" s="256">
        <f>U466</f>
        <v>3</v>
      </c>
      <c r="V467" s="256"/>
      <c r="W467" s="256"/>
      <c r="X467" s="256"/>
      <c r="Y467" s="256"/>
      <c r="Z467" s="256"/>
      <c r="AA467" s="256"/>
      <c r="AB467" s="256"/>
      <c r="AC467" s="256"/>
      <c r="AD467" s="256"/>
      <c r="AE467" s="256"/>
      <c r="AF467" s="256"/>
      <c r="AG467" s="256"/>
      <c r="AH467" s="256"/>
      <c r="AI467" s="256"/>
      <c r="AJ467" s="256"/>
      <c r="AK467" s="256"/>
      <c r="AL467" s="256"/>
      <c r="AM467" s="363">
        <f>AM466</f>
        <v>0</v>
      </c>
      <c r="AN467" s="363">
        <f>AN466</f>
        <v>0</v>
      </c>
      <c r="AO467" s="363">
        <f>AO466</f>
        <v>0</v>
      </c>
      <c r="AP467" s="363">
        <f t="shared" ref="AP467" si="199">AP466</f>
        <v>0</v>
      </c>
      <c r="AQ467" s="363">
        <f t="shared" ref="AQ467:AZ467" si="200">AQ466</f>
        <v>0</v>
      </c>
      <c r="AR467" s="363">
        <f t="shared" si="200"/>
        <v>0</v>
      </c>
      <c r="AS467" s="363">
        <f t="shared" si="200"/>
        <v>0</v>
      </c>
      <c r="AT467" s="363">
        <f t="shared" si="200"/>
        <v>0</v>
      </c>
      <c r="AU467" s="363">
        <f t="shared" si="200"/>
        <v>0</v>
      </c>
      <c r="AV467" s="363">
        <f t="shared" si="200"/>
        <v>0</v>
      </c>
      <c r="AW467" s="363">
        <f t="shared" si="200"/>
        <v>0</v>
      </c>
      <c r="AX467" s="363">
        <f t="shared" si="200"/>
        <v>0</v>
      </c>
      <c r="AY467" s="363">
        <f t="shared" si="200"/>
        <v>0</v>
      </c>
      <c r="AZ467" s="363">
        <f t="shared" si="200"/>
        <v>0</v>
      </c>
      <c r="BA467" s="271"/>
    </row>
    <row r="468" spans="1:53" ht="15" hidden="1" outlineLevel="1">
      <c r="B468" s="274"/>
      <c r="C468" s="272"/>
      <c r="D468" s="276"/>
      <c r="E468" s="276"/>
      <c r="F468" s="276"/>
      <c r="G468" s="276"/>
      <c r="H468" s="276"/>
      <c r="I468" s="276"/>
      <c r="J468" s="276"/>
      <c r="K468" s="276"/>
      <c r="L468" s="276"/>
      <c r="M468" s="276"/>
      <c r="N468" s="276"/>
      <c r="O468" s="276"/>
      <c r="P468" s="276"/>
      <c r="Q468" s="276"/>
      <c r="R468" s="276"/>
      <c r="S468" s="276"/>
      <c r="T468" s="276"/>
      <c r="U468" s="252"/>
      <c r="V468" s="276"/>
      <c r="W468" s="276"/>
      <c r="X468" s="276"/>
      <c r="Y468" s="276"/>
      <c r="Z468" s="276"/>
      <c r="AA468" s="276"/>
      <c r="AB468" s="276"/>
      <c r="AC468" s="276"/>
      <c r="AD468" s="276"/>
      <c r="AE468" s="276"/>
      <c r="AF468" s="276"/>
      <c r="AG468" s="276"/>
      <c r="AH468" s="276"/>
      <c r="AI468" s="276"/>
      <c r="AJ468" s="276"/>
      <c r="AK468" s="276"/>
      <c r="AL468" s="276"/>
      <c r="AM468" s="368"/>
      <c r="AN468" s="369"/>
      <c r="AO468" s="368"/>
      <c r="AP468" s="368"/>
      <c r="AQ468" s="368"/>
      <c r="AR468" s="368"/>
      <c r="AS468" s="368"/>
      <c r="AT468" s="368"/>
      <c r="AU468" s="368"/>
      <c r="AV468" s="368"/>
      <c r="AW468" s="368"/>
      <c r="AX468" s="368"/>
      <c r="AY468" s="368"/>
      <c r="AZ468" s="368"/>
      <c r="BA468" s="273"/>
    </row>
    <row r="469" spans="1:53" ht="15" hidden="1" outlineLevel="1">
      <c r="A469" s="449">
        <v>13</v>
      </c>
      <c r="B469" s="274" t="s">
        <v>24</v>
      </c>
      <c r="C469" s="252" t="s">
        <v>25</v>
      </c>
      <c r="D469" s="256"/>
      <c r="E469" s="256"/>
      <c r="F469" s="256"/>
      <c r="G469" s="256"/>
      <c r="H469" s="256"/>
      <c r="I469" s="256"/>
      <c r="J469" s="256"/>
      <c r="K469" s="256"/>
      <c r="L469" s="256"/>
      <c r="M469" s="256"/>
      <c r="N469" s="256"/>
      <c r="O469" s="256"/>
      <c r="P469" s="256"/>
      <c r="Q469" s="256"/>
      <c r="R469" s="256"/>
      <c r="S469" s="256"/>
      <c r="T469" s="256"/>
      <c r="U469" s="256">
        <v>12</v>
      </c>
      <c r="V469" s="256"/>
      <c r="W469" s="256"/>
      <c r="X469" s="256"/>
      <c r="Y469" s="256"/>
      <c r="Z469" s="256"/>
      <c r="AA469" s="256"/>
      <c r="AB469" s="256"/>
      <c r="AC469" s="256"/>
      <c r="AD469" s="256"/>
      <c r="AE469" s="256"/>
      <c r="AF469" s="256"/>
      <c r="AG469" s="256"/>
      <c r="AH469" s="256"/>
      <c r="AI469" s="256"/>
      <c r="AJ469" s="256"/>
      <c r="AK469" s="256"/>
      <c r="AL469" s="256"/>
      <c r="AM469" s="367"/>
      <c r="AN469" s="367"/>
      <c r="AO469" s="367"/>
      <c r="AP469" s="367"/>
      <c r="AQ469" s="367"/>
      <c r="AR469" s="367"/>
      <c r="AS469" s="367"/>
      <c r="AT469" s="367"/>
      <c r="AU469" s="367"/>
      <c r="AV469" s="367"/>
      <c r="AW469" s="367"/>
      <c r="AX469" s="367"/>
      <c r="AY469" s="367"/>
      <c r="AZ469" s="367"/>
      <c r="BA469" s="257">
        <f>SUM(AM469:AZ469)</f>
        <v>0</v>
      </c>
    </row>
    <row r="470" spans="1:53" ht="15" hidden="1" outlineLevel="1">
      <c r="B470" s="255" t="s">
        <v>258</v>
      </c>
      <c r="C470" s="252" t="s">
        <v>163</v>
      </c>
      <c r="D470" s="256"/>
      <c r="E470" s="256"/>
      <c r="F470" s="256"/>
      <c r="G470" s="256"/>
      <c r="H470" s="256"/>
      <c r="I470" s="256"/>
      <c r="J470" s="256"/>
      <c r="K470" s="256"/>
      <c r="L470" s="256"/>
      <c r="M470" s="256"/>
      <c r="N470" s="256"/>
      <c r="O470" s="256"/>
      <c r="P470" s="256"/>
      <c r="Q470" s="256"/>
      <c r="R470" s="256"/>
      <c r="S470" s="256"/>
      <c r="T470" s="256"/>
      <c r="U470" s="256">
        <f>U469</f>
        <v>12</v>
      </c>
      <c r="V470" s="256"/>
      <c r="W470" s="256"/>
      <c r="X470" s="256"/>
      <c r="Y470" s="256"/>
      <c r="Z470" s="256"/>
      <c r="AA470" s="256"/>
      <c r="AB470" s="256"/>
      <c r="AC470" s="256"/>
      <c r="AD470" s="256"/>
      <c r="AE470" s="256"/>
      <c r="AF470" s="256"/>
      <c r="AG470" s="256"/>
      <c r="AH470" s="256"/>
      <c r="AI470" s="256"/>
      <c r="AJ470" s="256"/>
      <c r="AK470" s="256"/>
      <c r="AL470" s="256"/>
      <c r="AM470" s="363">
        <f>AM469</f>
        <v>0</v>
      </c>
      <c r="AN470" s="363">
        <f>AN469</f>
        <v>0</v>
      </c>
      <c r="AO470" s="363">
        <f>AO469</f>
        <v>0</v>
      </c>
      <c r="AP470" s="363">
        <f t="shared" ref="AP470" si="201">AP469</f>
        <v>0</v>
      </c>
      <c r="AQ470" s="363">
        <f t="shared" ref="AQ470:AZ470" si="202">AQ469</f>
        <v>0</v>
      </c>
      <c r="AR470" s="363">
        <f t="shared" si="202"/>
        <v>0</v>
      </c>
      <c r="AS470" s="363">
        <f t="shared" si="202"/>
        <v>0</v>
      </c>
      <c r="AT470" s="363">
        <f t="shared" si="202"/>
        <v>0</v>
      </c>
      <c r="AU470" s="363">
        <f t="shared" si="202"/>
        <v>0</v>
      </c>
      <c r="AV470" s="363">
        <f t="shared" si="202"/>
        <v>0</v>
      </c>
      <c r="AW470" s="363">
        <f t="shared" si="202"/>
        <v>0</v>
      </c>
      <c r="AX470" s="363">
        <f t="shared" si="202"/>
        <v>0</v>
      </c>
      <c r="AY470" s="363">
        <f t="shared" si="202"/>
        <v>0</v>
      </c>
      <c r="AZ470" s="363">
        <f t="shared" si="202"/>
        <v>0</v>
      </c>
      <c r="BA470" s="271"/>
    </row>
    <row r="471" spans="1:53" ht="15" hidden="1" outlineLevel="1">
      <c r="B471" s="274"/>
      <c r="C471" s="272"/>
      <c r="D471" s="276"/>
      <c r="E471" s="276"/>
      <c r="F471" s="276"/>
      <c r="G471" s="276"/>
      <c r="H471" s="276"/>
      <c r="I471" s="276"/>
      <c r="J471" s="276"/>
      <c r="K471" s="276"/>
      <c r="L471" s="276"/>
      <c r="M471" s="276"/>
      <c r="N471" s="276"/>
      <c r="O471" s="276"/>
      <c r="P471" s="276"/>
      <c r="Q471" s="276"/>
      <c r="R471" s="276"/>
      <c r="S471" s="276"/>
      <c r="T471" s="276"/>
      <c r="U471" s="252"/>
      <c r="V471" s="276"/>
      <c r="W471" s="276"/>
      <c r="X471" s="276"/>
      <c r="Y471" s="276"/>
      <c r="Z471" s="276"/>
      <c r="AA471" s="276"/>
      <c r="AB471" s="276"/>
      <c r="AC471" s="276"/>
      <c r="AD471" s="276"/>
      <c r="AE471" s="276"/>
      <c r="AF471" s="276"/>
      <c r="AG471" s="276"/>
      <c r="AH471" s="276"/>
      <c r="AI471" s="276"/>
      <c r="AJ471" s="276"/>
      <c r="AK471" s="276"/>
      <c r="AL471" s="276"/>
      <c r="AM471" s="368"/>
      <c r="AN471" s="368"/>
      <c r="AO471" s="368"/>
      <c r="AP471" s="368"/>
      <c r="AQ471" s="368"/>
      <c r="AR471" s="368"/>
      <c r="AS471" s="368"/>
      <c r="AT471" s="368"/>
      <c r="AU471" s="368"/>
      <c r="AV471" s="368"/>
      <c r="AW471" s="368"/>
      <c r="AX471" s="368"/>
      <c r="AY471" s="368"/>
      <c r="AZ471" s="368"/>
      <c r="BA471" s="273"/>
    </row>
    <row r="472" spans="1:53" ht="15" outlineLevel="1">
      <c r="A472" s="449">
        <v>14</v>
      </c>
      <c r="B472" s="274" t="s">
        <v>20</v>
      </c>
      <c r="C472" s="252" t="s">
        <v>25</v>
      </c>
      <c r="D472" s="256">
        <v>261094.28020000001</v>
      </c>
      <c r="E472" s="256">
        <v>261094.28020000001</v>
      </c>
      <c r="F472" s="256">
        <v>261094.28020000001</v>
      </c>
      <c r="G472" s="256">
        <v>261094.28020000001</v>
      </c>
      <c r="H472" s="256">
        <v>0</v>
      </c>
      <c r="I472" s="256">
        <v>0</v>
      </c>
      <c r="J472" s="256">
        <v>0</v>
      </c>
      <c r="K472" s="256">
        <v>0</v>
      </c>
      <c r="L472" s="256">
        <v>0</v>
      </c>
      <c r="M472" s="256">
        <v>0</v>
      </c>
      <c r="N472" s="256">
        <v>0</v>
      </c>
      <c r="O472" s="256">
        <v>0</v>
      </c>
      <c r="P472" s="256">
        <v>0</v>
      </c>
      <c r="Q472" s="256">
        <v>0</v>
      </c>
      <c r="R472" s="256">
        <v>0</v>
      </c>
      <c r="S472" s="256">
        <v>0</v>
      </c>
      <c r="T472" s="256">
        <v>0</v>
      </c>
      <c r="U472" s="256">
        <v>12</v>
      </c>
      <c r="V472" s="256">
        <v>53.46772206</v>
      </c>
      <c r="W472" s="256">
        <v>53.46772206</v>
      </c>
      <c r="X472" s="256">
        <v>53.46772206</v>
      </c>
      <c r="Y472" s="256">
        <v>53.46772206</v>
      </c>
      <c r="Z472" s="256">
        <v>0</v>
      </c>
      <c r="AA472" s="256">
        <v>0</v>
      </c>
      <c r="AB472" s="256">
        <v>0</v>
      </c>
      <c r="AC472" s="256">
        <v>0</v>
      </c>
      <c r="AD472" s="256">
        <v>0</v>
      </c>
      <c r="AE472" s="256">
        <v>0</v>
      </c>
      <c r="AF472" s="256">
        <v>0</v>
      </c>
      <c r="AG472" s="256">
        <v>0</v>
      </c>
      <c r="AH472" s="256">
        <v>0</v>
      </c>
      <c r="AI472" s="256">
        <v>0</v>
      </c>
      <c r="AJ472" s="256">
        <v>0</v>
      </c>
      <c r="AK472" s="256">
        <v>0</v>
      </c>
      <c r="AL472" s="256">
        <v>0</v>
      </c>
      <c r="AM472" s="367"/>
      <c r="AN472" s="367"/>
      <c r="AO472" s="416">
        <v>1</v>
      </c>
      <c r="AP472" s="367"/>
      <c r="AQ472" s="367"/>
      <c r="AR472" s="367"/>
      <c r="AS472" s="367"/>
      <c r="AT472" s="367"/>
      <c r="AU472" s="367"/>
      <c r="AV472" s="367"/>
      <c r="AW472" s="367"/>
      <c r="AX472" s="367"/>
      <c r="AY472" s="367"/>
      <c r="AZ472" s="367"/>
      <c r="BA472" s="257">
        <f>SUM(AM472:AZ472)</f>
        <v>1</v>
      </c>
    </row>
    <row r="473" spans="1:53" ht="15" outlineLevel="1">
      <c r="B473" s="255" t="s">
        <v>258</v>
      </c>
      <c r="C473" s="252" t="s">
        <v>163</v>
      </c>
      <c r="D473" s="256"/>
      <c r="E473" s="256"/>
      <c r="F473" s="256"/>
      <c r="G473" s="256"/>
      <c r="H473" s="256"/>
      <c r="I473" s="256"/>
      <c r="J473" s="256"/>
      <c r="K473" s="256"/>
      <c r="L473" s="256"/>
      <c r="M473" s="256"/>
      <c r="N473" s="256"/>
      <c r="O473" s="256"/>
      <c r="P473" s="256"/>
      <c r="Q473" s="256"/>
      <c r="R473" s="256"/>
      <c r="S473" s="256"/>
      <c r="T473" s="256"/>
      <c r="U473" s="256">
        <f>U472</f>
        <v>12</v>
      </c>
      <c r="V473" s="256"/>
      <c r="W473" s="256"/>
      <c r="X473" s="256"/>
      <c r="Y473" s="256"/>
      <c r="Z473" s="256"/>
      <c r="AA473" s="256"/>
      <c r="AB473" s="256"/>
      <c r="AC473" s="256"/>
      <c r="AD473" s="256"/>
      <c r="AE473" s="256"/>
      <c r="AF473" s="256"/>
      <c r="AG473" s="256"/>
      <c r="AH473" s="256"/>
      <c r="AI473" s="256"/>
      <c r="AJ473" s="256"/>
      <c r="AK473" s="256"/>
      <c r="AL473" s="256"/>
      <c r="AM473" s="363">
        <f>AM472</f>
        <v>0</v>
      </c>
      <c r="AN473" s="363">
        <f>AN472</f>
        <v>0</v>
      </c>
      <c r="AO473" s="363">
        <f t="shared" ref="AO473:AP473" si="203">AO472</f>
        <v>1</v>
      </c>
      <c r="AP473" s="363">
        <f t="shared" si="203"/>
        <v>0</v>
      </c>
      <c r="AQ473" s="363">
        <f t="shared" ref="AQ473:AZ473" si="204">AQ472</f>
        <v>0</v>
      </c>
      <c r="AR473" s="363">
        <f t="shared" si="204"/>
        <v>0</v>
      </c>
      <c r="AS473" s="363">
        <f t="shared" si="204"/>
        <v>0</v>
      </c>
      <c r="AT473" s="363">
        <f t="shared" si="204"/>
        <v>0</v>
      </c>
      <c r="AU473" s="363">
        <f t="shared" si="204"/>
        <v>0</v>
      </c>
      <c r="AV473" s="363">
        <f t="shared" si="204"/>
        <v>0</v>
      </c>
      <c r="AW473" s="363">
        <f t="shared" si="204"/>
        <v>0</v>
      </c>
      <c r="AX473" s="363">
        <f t="shared" si="204"/>
        <v>0</v>
      </c>
      <c r="AY473" s="363">
        <f t="shared" si="204"/>
        <v>0</v>
      </c>
      <c r="AZ473" s="363">
        <f t="shared" si="204"/>
        <v>0</v>
      </c>
      <c r="BA473" s="271"/>
    </row>
    <row r="474" spans="1:53" ht="15" outlineLevel="1">
      <c r="B474" s="274"/>
      <c r="C474" s="272"/>
      <c r="D474" s="276"/>
      <c r="E474" s="276"/>
      <c r="F474" s="276"/>
      <c r="G474" s="276"/>
      <c r="H474" s="276"/>
      <c r="I474" s="276"/>
      <c r="J474" s="276"/>
      <c r="K474" s="276"/>
      <c r="L474" s="276"/>
      <c r="M474" s="276"/>
      <c r="N474" s="276"/>
      <c r="O474" s="276"/>
      <c r="P474" s="276"/>
      <c r="Q474" s="276"/>
      <c r="R474" s="276"/>
      <c r="S474" s="276"/>
      <c r="T474" s="276"/>
      <c r="U474" s="252"/>
      <c r="V474" s="276"/>
      <c r="W474" s="276"/>
      <c r="X474" s="276"/>
      <c r="Y474" s="276"/>
      <c r="Z474" s="276"/>
      <c r="AA474" s="276"/>
      <c r="AB474" s="276"/>
      <c r="AC474" s="276"/>
      <c r="AD474" s="276"/>
      <c r="AE474" s="276"/>
      <c r="AF474" s="276"/>
      <c r="AG474" s="276"/>
      <c r="AH474" s="276"/>
      <c r="AI474" s="276"/>
      <c r="AJ474" s="276"/>
      <c r="AK474" s="276"/>
      <c r="AL474" s="276"/>
      <c r="AM474" s="368"/>
      <c r="AN474" s="369"/>
      <c r="AO474" s="368"/>
      <c r="AP474" s="368"/>
      <c r="AQ474" s="368"/>
      <c r="AR474" s="368"/>
      <c r="AS474" s="368"/>
      <c r="AT474" s="368"/>
      <c r="AU474" s="368"/>
      <c r="AV474" s="368"/>
      <c r="AW474" s="368"/>
      <c r="AX474" s="368"/>
      <c r="AY474" s="368"/>
      <c r="AZ474" s="368"/>
      <c r="BA474" s="273"/>
    </row>
    <row r="475" spans="1:53" s="244" customFormat="1" ht="15" outlineLevel="1">
      <c r="A475" s="449">
        <v>15</v>
      </c>
      <c r="B475" s="274" t="s">
        <v>482</v>
      </c>
      <c r="C475" s="252" t="s">
        <v>25</v>
      </c>
      <c r="D475" s="256">
        <v>0</v>
      </c>
      <c r="E475" s="256">
        <v>0</v>
      </c>
      <c r="F475" s="256">
        <v>0</v>
      </c>
      <c r="G475" s="256">
        <v>0</v>
      </c>
      <c r="H475" s="256">
        <v>0</v>
      </c>
      <c r="I475" s="256">
        <v>0</v>
      </c>
      <c r="J475" s="256">
        <v>0</v>
      </c>
      <c r="K475" s="256">
        <v>0</v>
      </c>
      <c r="L475" s="256">
        <v>0</v>
      </c>
      <c r="M475" s="256">
        <v>0</v>
      </c>
      <c r="N475" s="256">
        <v>0</v>
      </c>
      <c r="O475" s="256">
        <v>0</v>
      </c>
      <c r="P475" s="256">
        <v>0</v>
      </c>
      <c r="Q475" s="256">
        <v>0</v>
      </c>
      <c r="R475" s="256">
        <v>0</v>
      </c>
      <c r="S475" s="256">
        <v>0</v>
      </c>
      <c r="T475" s="256">
        <v>0</v>
      </c>
      <c r="U475" s="252"/>
      <c r="V475" s="256">
        <v>86.513549999999995</v>
      </c>
      <c r="W475" s="256">
        <v>0</v>
      </c>
      <c r="X475" s="256">
        <v>0</v>
      </c>
      <c r="Y475" s="256">
        <v>0</v>
      </c>
      <c r="Z475" s="256">
        <v>0</v>
      </c>
      <c r="AA475" s="256">
        <v>0</v>
      </c>
      <c r="AB475" s="256">
        <v>0</v>
      </c>
      <c r="AC475" s="256">
        <v>0</v>
      </c>
      <c r="AD475" s="256">
        <v>0</v>
      </c>
      <c r="AE475" s="256">
        <v>0</v>
      </c>
      <c r="AF475" s="256">
        <v>0</v>
      </c>
      <c r="AG475" s="256">
        <v>0</v>
      </c>
      <c r="AH475" s="256">
        <v>0</v>
      </c>
      <c r="AI475" s="256">
        <v>0</v>
      </c>
      <c r="AJ475" s="256">
        <v>0</v>
      </c>
      <c r="AK475" s="256">
        <v>0</v>
      </c>
      <c r="AL475" s="256">
        <v>0</v>
      </c>
      <c r="AM475" s="367"/>
      <c r="AN475" s="367">
        <v>1</v>
      </c>
      <c r="AO475" s="367"/>
      <c r="AP475" s="367"/>
      <c r="AQ475" s="367"/>
      <c r="AR475" s="367"/>
      <c r="AS475" s="367"/>
      <c r="AT475" s="367"/>
      <c r="AU475" s="367"/>
      <c r="AV475" s="367"/>
      <c r="AW475" s="367"/>
      <c r="AX475" s="367"/>
      <c r="AY475" s="367"/>
      <c r="AZ475" s="367"/>
      <c r="BA475" s="257">
        <f>SUM(AM475:AZ475)</f>
        <v>1</v>
      </c>
    </row>
    <row r="476" spans="1:53" s="244" customFormat="1" ht="15" outlineLevel="1">
      <c r="A476" s="449"/>
      <c r="B476" s="274" t="s">
        <v>258</v>
      </c>
      <c r="C476" s="252" t="s">
        <v>163</v>
      </c>
      <c r="D476" s="256"/>
      <c r="E476" s="256"/>
      <c r="F476" s="256"/>
      <c r="G476" s="256"/>
      <c r="H476" s="256"/>
      <c r="I476" s="256"/>
      <c r="J476" s="256"/>
      <c r="K476" s="256"/>
      <c r="L476" s="256"/>
      <c r="M476" s="256"/>
      <c r="N476" s="256"/>
      <c r="O476" s="256"/>
      <c r="P476" s="256"/>
      <c r="Q476" s="256"/>
      <c r="R476" s="256"/>
      <c r="S476" s="256"/>
      <c r="T476" s="256"/>
      <c r="U476" s="252"/>
      <c r="V476" s="256"/>
      <c r="W476" s="256"/>
      <c r="X476" s="256"/>
      <c r="Y476" s="256"/>
      <c r="Z476" s="256"/>
      <c r="AA476" s="256"/>
      <c r="AB476" s="256"/>
      <c r="AC476" s="256"/>
      <c r="AD476" s="256"/>
      <c r="AE476" s="256"/>
      <c r="AF476" s="256"/>
      <c r="AG476" s="256"/>
      <c r="AH476" s="256"/>
      <c r="AI476" s="256"/>
      <c r="AJ476" s="256"/>
      <c r="AK476" s="256"/>
      <c r="AL476" s="256"/>
      <c r="AM476" s="363">
        <f>AM475</f>
        <v>0</v>
      </c>
      <c r="AN476" s="363">
        <f>AN475</f>
        <v>1</v>
      </c>
      <c r="AO476" s="363">
        <f t="shared" ref="AO476:AP476" si="205">AO475</f>
        <v>0</v>
      </c>
      <c r="AP476" s="363">
        <f t="shared" si="205"/>
        <v>0</v>
      </c>
      <c r="AQ476" s="363">
        <f t="shared" ref="AQ476:AZ476" si="206">AQ475</f>
        <v>0</v>
      </c>
      <c r="AR476" s="363">
        <f t="shared" si="206"/>
        <v>0</v>
      </c>
      <c r="AS476" s="363">
        <f t="shared" si="206"/>
        <v>0</v>
      </c>
      <c r="AT476" s="363">
        <f t="shared" si="206"/>
        <v>0</v>
      </c>
      <c r="AU476" s="363">
        <f t="shared" si="206"/>
        <v>0</v>
      </c>
      <c r="AV476" s="363">
        <f t="shared" si="206"/>
        <v>0</v>
      </c>
      <c r="AW476" s="363">
        <f t="shared" si="206"/>
        <v>0</v>
      </c>
      <c r="AX476" s="363">
        <f t="shared" si="206"/>
        <v>0</v>
      </c>
      <c r="AY476" s="363">
        <f t="shared" si="206"/>
        <v>0</v>
      </c>
      <c r="AZ476" s="363">
        <f t="shared" si="206"/>
        <v>0</v>
      </c>
      <c r="BA476" s="271"/>
    </row>
    <row r="477" spans="1:53" s="244" customFormat="1" ht="15" outlineLevel="1">
      <c r="A477" s="449"/>
      <c r="B477" s="274"/>
      <c r="C477" s="272"/>
      <c r="D477" s="276"/>
      <c r="E477" s="276"/>
      <c r="F477" s="276"/>
      <c r="G477" s="276"/>
      <c r="H477" s="276"/>
      <c r="I477" s="276"/>
      <c r="J477" s="276"/>
      <c r="K477" s="276"/>
      <c r="L477" s="276"/>
      <c r="M477" s="276"/>
      <c r="N477" s="276"/>
      <c r="O477" s="276"/>
      <c r="P477" s="276"/>
      <c r="Q477" s="276"/>
      <c r="R477" s="276"/>
      <c r="S477" s="276"/>
      <c r="T477" s="276"/>
      <c r="U477" s="252"/>
      <c r="V477" s="276"/>
      <c r="W477" s="276"/>
      <c r="X477" s="276"/>
      <c r="Y477" s="276"/>
      <c r="Z477" s="276"/>
      <c r="AA477" s="276"/>
      <c r="AB477" s="276"/>
      <c r="AC477" s="276"/>
      <c r="AD477" s="276"/>
      <c r="AE477" s="276"/>
      <c r="AF477" s="276"/>
      <c r="AG477" s="276"/>
      <c r="AH477" s="276"/>
      <c r="AI477" s="276"/>
      <c r="AJ477" s="276"/>
      <c r="AK477" s="276"/>
      <c r="AL477" s="276"/>
      <c r="AM477" s="370"/>
      <c r="AN477" s="368"/>
      <c r="AO477" s="368"/>
      <c r="AP477" s="368"/>
      <c r="AQ477" s="368"/>
      <c r="AR477" s="368"/>
      <c r="AS477" s="368"/>
      <c r="AT477" s="368"/>
      <c r="AU477" s="368"/>
      <c r="AV477" s="368"/>
      <c r="AW477" s="368"/>
      <c r="AX477" s="368"/>
      <c r="AY477" s="368"/>
      <c r="AZ477" s="368"/>
      <c r="BA477" s="273"/>
    </row>
    <row r="478" spans="1:53" s="244" customFormat="1" ht="30" outlineLevel="1">
      <c r="A478" s="449">
        <v>16</v>
      </c>
      <c r="B478" s="274" t="s">
        <v>483</v>
      </c>
      <c r="C478" s="252" t="s">
        <v>25</v>
      </c>
      <c r="D478" s="256"/>
      <c r="E478" s="256"/>
      <c r="F478" s="256"/>
      <c r="G478" s="256"/>
      <c r="H478" s="256"/>
      <c r="I478" s="256"/>
      <c r="J478" s="256"/>
      <c r="K478" s="256"/>
      <c r="L478" s="256"/>
      <c r="M478" s="256"/>
      <c r="N478" s="256"/>
      <c r="O478" s="256"/>
      <c r="P478" s="256"/>
      <c r="Q478" s="256"/>
      <c r="R478" s="256"/>
      <c r="S478" s="256"/>
      <c r="T478" s="256"/>
      <c r="U478" s="252"/>
      <c r="V478" s="256"/>
      <c r="W478" s="256"/>
      <c r="X478" s="256"/>
      <c r="Y478" s="256"/>
      <c r="Z478" s="256"/>
      <c r="AA478" s="256"/>
      <c r="AB478" s="256"/>
      <c r="AC478" s="256"/>
      <c r="AD478" s="256"/>
      <c r="AE478" s="256"/>
      <c r="AF478" s="256"/>
      <c r="AG478" s="256"/>
      <c r="AH478" s="256"/>
      <c r="AI478" s="256"/>
      <c r="AJ478" s="256"/>
      <c r="AK478" s="256"/>
      <c r="AL478" s="256"/>
      <c r="AM478" s="367"/>
      <c r="AN478" s="367"/>
      <c r="AO478" s="367"/>
      <c r="AP478" s="367"/>
      <c r="AQ478" s="367"/>
      <c r="AR478" s="367"/>
      <c r="AS478" s="367"/>
      <c r="AT478" s="367"/>
      <c r="AU478" s="367"/>
      <c r="AV478" s="367"/>
      <c r="AW478" s="367"/>
      <c r="AX478" s="367"/>
      <c r="AY478" s="367"/>
      <c r="AZ478" s="367"/>
      <c r="BA478" s="257">
        <f>SUM(AM478:AZ478)</f>
        <v>0</v>
      </c>
    </row>
    <row r="479" spans="1:53" s="244" customFormat="1" ht="15" outlineLevel="1">
      <c r="A479" s="449"/>
      <c r="B479" s="274" t="s">
        <v>258</v>
      </c>
      <c r="C479" s="252" t="s">
        <v>163</v>
      </c>
      <c r="D479" s="256"/>
      <c r="E479" s="256"/>
      <c r="F479" s="256"/>
      <c r="G479" s="256"/>
      <c r="H479" s="256"/>
      <c r="I479" s="256"/>
      <c r="J479" s="256"/>
      <c r="K479" s="256"/>
      <c r="L479" s="256"/>
      <c r="M479" s="256"/>
      <c r="N479" s="256"/>
      <c r="O479" s="256"/>
      <c r="P479" s="256"/>
      <c r="Q479" s="256"/>
      <c r="R479" s="256"/>
      <c r="S479" s="256"/>
      <c r="T479" s="256"/>
      <c r="U479" s="252"/>
      <c r="V479" s="256"/>
      <c r="W479" s="256"/>
      <c r="X479" s="256"/>
      <c r="Y479" s="256"/>
      <c r="Z479" s="256"/>
      <c r="AA479" s="256"/>
      <c r="AB479" s="256"/>
      <c r="AC479" s="256"/>
      <c r="AD479" s="256"/>
      <c r="AE479" s="256"/>
      <c r="AF479" s="256"/>
      <c r="AG479" s="256"/>
      <c r="AH479" s="256"/>
      <c r="AI479" s="256"/>
      <c r="AJ479" s="256"/>
      <c r="AK479" s="256"/>
      <c r="AL479" s="256"/>
      <c r="AM479" s="363">
        <f>AM478</f>
        <v>0</v>
      </c>
      <c r="AN479" s="363">
        <f>AN478</f>
        <v>0</v>
      </c>
      <c r="AO479" s="363">
        <f t="shared" ref="AO479:AP479" si="207">AO478</f>
        <v>0</v>
      </c>
      <c r="AP479" s="363">
        <f t="shared" si="207"/>
        <v>0</v>
      </c>
      <c r="AQ479" s="363">
        <f t="shared" ref="AQ479:AZ479" si="208">AQ478</f>
        <v>0</v>
      </c>
      <c r="AR479" s="363">
        <f t="shared" si="208"/>
        <v>0</v>
      </c>
      <c r="AS479" s="363">
        <f t="shared" si="208"/>
        <v>0</v>
      </c>
      <c r="AT479" s="363">
        <f t="shared" si="208"/>
        <v>0</v>
      </c>
      <c r="AU479" s="363">
        <f t="shared" si="208"/>
        <v>0</v>
      </c>
      <c r="AV479" s="363">
        <f t="shared" si="208"/>
        <v>0</v>
      </c>
      <c r="AW479" s="363">
        <f t="shared" si="208"/>
        <v>0</v>
      </c>
      <c r="AX479" s="363">
        <f t="shared" si="208"/>
        <v>0</v>
      </c>
      <c r="AY479" s="363">
        <f t="shared" si="208"/>
        <v>0</v>
      </c>
      <c r="AZ479" s="363">
        <f t="shared" si="208"/>
        <v>0</v>
      </c>
      <c r="BA479" s="271"/>
    </row>
    <row r="480" spans="1:53" s="244" customFormat="1" ht="15" outlineLevel="1">
      <c r="A480" s="449"/>
      <c r="B480" s="274"/>
      <c r="C480" s="272"/>
      <c r="D480" s="276"/>
      <c r="E480" s="276"/>
      <c r="F480" s="276"/>
      <c r="G480" s="276"/>
      <c r="H480" s="276"/>
      <c r="I480" s="276"/>
      <c r="J480" s="276"/>
      <c r="K480" s="276"/>
      <c r="L480" s="276"/>
      <c r="M480" s="276"/>
      <c r="N480" s="276"/>
      <c r="O480" s="276"/>
      <c r="P480" s="276"/>
      <c r="Q480" s="276"/>
      <c r="R480" s="276"/>
      <c r="S480" s="276"/>
      <c r="T480" s="276"/>
      <c r="U480" s="252"/>
      <c r="V480" s="276"/>
      <c r="W480" s="276"/>
      <c r="X480" s="276"/>
      <c r="Y480" s="276"/>
      <c r="Z480" s="276"/>
      <c r="AA480" s="276"/>
      <c r="AB480" s="276"/>
      <c r="AC480" s="276"/>
      <c r="AD480" s="276"/>
      <c r="AE480" s="276"/>
      <c r="AF480" s="276"/>
      <c r="AG480" s="276"/>
      <c r="AH480" s="276"/>
      <c r="AI480" s="276"/>
      <c r="AJ480" s="276"/>
      <c r="AK480" s="276"/>
      <c r="AL480" s="276"/>
      <c r="AM480" s="370"/>
      <c r="AN480" s="368"/>
      <c r="AO480" s="368"/>
      <c r="AP480" s="368"/>
      <c r="AQ480" s="368"/>
      <c r="AR480" s="368"/>
      <c r="AS480" s="368"/>
      <c r="AT480" s="368"/>
      <c r="AU480" s="368"/>
      <c r="AV480" s="368"/>
      <c r="AW480" s="368"/>
      <c r="AX480" s="368"/>
      <c r="AY480" s="368"/>
      <c r="AZ480" s="368"/>
      <c r="BA480" s="273"/>
    </row>
    <row r="481" spans="1:53" ht="15" outlineLevel="1">
      <c r="A481" s="449">
        <v>17</v>
      </c>
      <c r="B481" s="274" t="s">
        <v>9</v>
      </c>
      <c r="C481" s="252" t="s">
        <v>25</v>
      </c>
      <c r="D481" s="256">
        <v>0</v>
      </c>
      <c r="E481" s="256">
        <v>0</v>
      </c>
      <c r="F481" s="256">
        <v>0</v>
      </c>
      <c r="G481" s="256">
        <v>0</v>
      </c>
      <c r="H481" s="256">
        <v>0</v>
      </c>
      <c r="I481" s="256">
        <v>0</v>
      </c>
      <c r="J481" s="256">
        <v>0</v>
      </c>
      <c r="K481" s="256">
        <v>0</v>
      </c>
      <c r="L481" s="256">
        <v>0</v>
      </c>
      <c r="M481" s="256">
        <v>0</v>
      </c>
      <c r="N481" s="256">
        <v>0</v>
      </c>
      <c r="O481" s="256">
        <v>0</v>
      </c>
      <c r="P481" s="256">
        <v>0</v>
      </c>
      <c r="Q481" s="256">
        <v>0</v>
      </c>
      <c r="R481" s="256">
        <v>0</v>
      </c>
      <c r="S481" s="256">
        <v>0</v>
      </c>
      <c r="T481" s="256">
        <v>0</v>
      </c>
      <c r="U481" s="252"/>
      <c r="V481" s="256">
        <v>170.22261999999998</v>
      </c>
      <c r="W481" s="256">
        <v>0</v>
      </c>
      <c r="X481" s="256">
        <v>0</v>
      </c>
      <c r="Y481" s="256">
        <v>0</v>
      </c>
      <c r="Z481" s="256">
        <v>0</v>
      </c>
      <c r="AA481" s="256">
        <v>0</v>
      </c>
      <c r="AB481" s="256">
        <v>0</v>
      </c>
      <c r="AC481" s="256">
        <v>0</v>
      </c>
      <c r="AD481" s="256">
        <v>0</v>
      </c>
      <c r="AE481" s="256">
        <v>0</v>
      </c>
      <c r="AF481" s="256">
        <v>0</v>
      </c>
      <c r="AG481" s="256">
        <v>0</v>
      </c>
      <c r="AH481" s="256">
        <v>0</v>
      </c>
      <c r="AI481" s="256">
        <v>0</v>
      </c>
      <c r="AJ481" s="256">
        <v>0</v>
      </c>
      <c r="AK481" s="256">
        <v>0</v>
      </c>
      <c r="AL481" s="256">
        <v>0</v>
      </c>
      <c r="AM481" s="367"/>
      <c r="AN481" s="367">
        <v>1</v>
      </c>
      <c r="AO481" s="367"/>
      <c r="AP481" s="367"/>
      <c r="AQ481" s="367"/>
      <c r="AR481" s="367"/>
      <c r="AS481" s="367"/>
      <c r="AT481" s="367"/>
      <c r="AU481" s="367"/>
      <c r="AV481" s="367"/>
      <c r="AW481" s="367"/>
      <c r="AX481" s="367"/>
      <c r="AY481" s="367"/>
      <c r="AZ481" s="367"/>
      <c r="BA481" s="257">
        <f>SUM(AM481:AZ481)</f>
        <v>1</v>
      </c>
    </row>
    <row r="482" spans="1:53" ht="15" outlineLevel="1">
      <c r="B482" s="255" t="s">
        <v>258</v>
      </c>
      <c r="C482" s="252" t="s">
        <v>163</v>
      </c>
      <c r="D482" s="256"/>
      <c r="E482" s="256"/>
      <c r="F482" s="256"/>
      <c r="G482" s="256"/>
      <c r="H482" s="256"/>
      <c r="I482" s="256"/>
      <c r="J482" s="256"/>
      <c r="K482" s="256"/>
      <c r="L482" s="256"/>
      <c r="M482" s="256"/>
      <c r="N482" s="256"/>
      <c r="O482" s="256"/>
      <c r="P482" s="256"/>
      <c r="Q482" s="256"/>
      <c r="R482" s="256"/>
      <c r="S482" s="256"/>
      <c r="T482" s="256"/>
      <c r="U482" s="252"/>
      <c r="V482" s="256"/>
      <c r="W482" s="256"/>
      <c r="X482" s="256"/>
      <c r="Y482" s="256"/>
      <c r="Z482" s="256"/>
      <c r="AA482" s="256"/>
      <c r="AB482" s="256"/>
      <c r="AC482" s="256"/>
      <c r="AD482" s="256"/>
      <c r="AE482" s="256"/>
      <c r="AF482" s="256"/>
      <c r="AG482" s="256"/>
      <c r="AH482" s="256"/>
      <c r="AI482" s="256"/>
      <c r="AJ482" s="256"/>
      <c r="AK482" s="256"/>
      <c r="AL482" s="256"/>
      <c r="AM482" s="363">
        <f>AM481</f>
        <v>0</v>
      </c>
      <c r="AN482" s="363">
        <f>AN481</f>
        <v>1</v>
      </c>
      <c r="AO482" s="363">
        <f t="shared" ref="AO482:AP482" si="209">AO481</f>
        <v>0</v>
      </c>
      <c r="AP482" s="363">
        <f t="shared" si="209"/>
        <v>0</v>
      </c>
      <c r="AQ482" s="363">
        <f t="shared" ref="AQ482:AZ482" si="210">AQ481</f>
        <v>0</v>
      </c>
      <c r="AR482" s="363">
        <f t="shared" si="210"/>
        <v>0</v>
      </c>
      <c r="AS482" s="363">
        <f t="shared" si="210"/>
        <v>0</v>
      </c>
      <c r="AT482" s="363">
        <f t="shared" si="210"/>
        <v>0</v>
      </c>
      <c r="AU482" s="363">
        <f t="shared" si="210"/>
        <v>0</v>
      </c>
      <c r="AV482" s="363">
        <f t="shared" si="210"/>
        <v>0</v>
      </c>
      <c r="AW482" s="363">
        <f t="shared" si="210"/>
        <v>0</v>
      </c>
      <c r="AX482" s="363">
        <f t="shared" si="210"/>
        <v>0</v>
      </c>
      <c r="AY482" s="363">
        <f t="shared" si="210"/>
        <v>0</v>
      </c>
      <c r="AZ482" s="363">
        <f t="shared" si="210"/>
        <v>0</v>
      </c>
      <c r="BA482" s="271"/>
    </row>
    <row r="483" spans="1:53" ht="15" outlineLevel="1">
      <c r="B483" s="275"/>
      <c r="C483" s="266"/>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2"/>
      <c r="AK483" s="252"/>
      <c r="AL483" s="252"/>
      <c r="AM483" s="371"/>
      <c r="AN483" s="372"/>
      <c r="AO483" s="372"/>
      <c r="AP483" s="372"/>
      <c r="AQ483" s="372"/>
      <c r="AR483" s="372"/>
      <c r="AS483" s="372"/>
      <c r="AT483" s="372"/>
      <c r="AU483" s="372"/>
      <c r="AV483" s="372"/>
      <c r="AW483" s="372"/>
      <c r="AX483" s="372"/>
      <c r="AY483" s="372"/>
      <c r="AZ483" s="372"/>
      <c r="BA483" s="277"/>
    </row>
    <row r="484" spans="1:53" ht="15.75" outlineLevel="1">
      <c r="A484" s="450"/>
      <c r="B484" s="249" t="s">
        <v>10</v>
      </c>
      <c r="C484" s="250"/>
      <c r="D484" s="250"/>
      <c r="E484" s="250"/>
      <c r="F484" s="250"/>
      <c r="G484" s="250"/>
      <c r="H484" s="250"/>
      <c r="I484" s="250"/>
      <c r="J484" s="250"/>
      <c r="K484" s="250"/>
      <c r="L484" s="250"/>
      <c r="M484" s="250"/>
      <c r="N484" s="250"/>
      <c r="O484" s="250"/>
      <c r="P484" s="250"/>
      <c r="Q484" s="250"/>
      <c r="R484" s="250"/>
      <c r="S484" s="250"/>
      <c r="T484" s="250"/>
      <c r="U484" s="251"/>
      <c r="V484" s="250"/>
      <c r="W484" s="250"/>
      <c r="X484" s="250"/>
      <c r="Y484" s="250"/>
      <c r="Z484" s="250"/>
      <c r="AA484" s="250"/>
      <c r="AB484" s="250"/>
      <c r="AC484" s="250"/>
      <c r="AD484" s="250"/>
      <c r="AE484" s="250"/>
      <c r="AF484" s="250"/>
      <c r="AG484" s="250"/>
      <c r="AH484" s="250"/>
      <c r="AI484" s="250"/>
      <c r="AJ484" s="250"/>
      <c r="AK484" s="250"/>
      <c r="AL484" s="250"/>
      <c r="AM484" s="366"/>
      <c r="AN484" s="366"/>
      <c r="AO484" s="366"/>
      <c r="AP484" s="366"/>
      <c r="AQ484" s="366"/>
      <c r="AR484" s="366"/>
      <c r="AS484" s="366"/>
      <c r="AT484" s="366"/>
      <c r="AU484" s="366"/>
      <c r="AV484" s="366"/>
      <c r="AW484" s="366"/>
      <c r="AX484" s="366"/>
      <c r="AY484" s="366"/>
      <c r="AZ484" s="366"/>
      <c r="BA484" s="253"/>
    </row>
    <row r="485" spans="1:53" ht="15" hidden="1" outlineLevel="1">
      <c r="A485" s="449">
        <v>18</v>
      </c>
      <c r="B485" s="275" t="s">
        <v>11</v>
      </c>
      <c r="C485" s="252" t="s">
        <v>25</v>
      </c>
      <c r="D485" s="256"/>
      <c r="E485" s="256"/>
      <c r="F485" s="256"/>
      <c r="G485" s="256"/>
      <c r="H485" s="256"/>
      <c r="I485" s="256"/>
      <c r="J485" s="256"/>
      <c r="K485" s="256"/>
      <c r="L485" s="256"/>
      <c r="M485" s="256"/>
      <c r="N485" s="256"/>
      <c r="O485" s="256"/>
      <c r="P485" s="256"/>
      <c r="Q485" s="256"/>
      <c r="R485" s="256"/>
      <c r="S485" s="256"/>
      <c r="T485" s="256"/>
      <c r="U485" s="256">
        <v>12</v>
      </c>
      <c r="V485" s="256"/>
      <c r="W485" s="256"/>
      <c r="X485" s="256"/>
      <c r="Y485" s="256"/>
      <c r="Z485" s="256"/>
      <c r="AA485" s="256"/>
      <c r="AB485" s="256"/>
      <c r="AC485" s="256"/>
      <c r="AD485" s="256"/>
      <c r="AE485" s="256"/>
      <c r="AF485" s="256"/>
      <c r="AG485" s="256"/>
      <c r="AH485" s="256"/>
      <c r="AI485" s="256"/>
      <c r="AJ485" s="256"/>
      <c r="AK485" s="256"/>
      <c r="AL485" s="256"/>
      <c r="AM485" s="378"/>
      <c r="AN485" s="367"/>
      <c r="AO485" s="367"/>
      <c r="AP485" s="367"/>
      <c r="AQ485" s="367"/>
      <c r="AR485" s="367"/>
      <c r="AS485" s="367"/>
      <c r="AT485" s="367"/>
      <c r="AU485" s="367"/>
      <c r="AV485" s="367"/>
      <c r="AW485" s="367"/>
      <c r="AX485" s="367"/>
      <c r="AY485" s="367"/>
      <c r="AZ485" s="367"/>
      <c r="BA485" s="257">
        <f>SUM(AM485:AZ485)</f>
        <v>0</v>
      </c>
    </row>
    <row r="486" spans="1:53" ht="15" hidden="1" outlineLevel="1">
      <c r="B486" s="255" t="s">
        <v>258</v>
      </c>
      <c r="C486" s="252" t="s">
        <v>163</v>
      </c>
      <c r="D486" s="256"/>
      <c r="E486" s="256"/>
      <c r="F486" s="256"/>
      <c r="G486" s="256"/>
      <c r="H486" s="256"/>
      <c r="I486" s="256"/>
      <c r="J486" s="256"/>
      <c r="K486" s="256"/>
      <c r="L486" s="256"/>
      <c r="M486" s="256"/>
      <c r="N486" s="256"/>
      <c r="O486" s="256"/>
      <c r="P486" s="256"/>
      <c r="Q486" s="256"/>
      <c r="R486" s="256"/>
      <c r="S486" s="256"/>
      <c r="T486" s="256"/>
      <c r="U486" s="256">
        <f>U485</f>
        <v>12</v>
      </c>
      <c r="V486" s="256"/>
      <c r="W486" s="256"/>
      <c r="X486" s="256"/>
      <c r="Y486" s="256"/>
      <c r="Z486" s="256"/>
      <c r="AA486" s="256"/>
      <c r="AB486" s="256"/>
      <c r="AC486" s="256"/>
      <c r="AD486" s="256"/>
      <c r="AE486" s="256"/>
      <c r="AF486" s="256"/>
      <c r="AG486" s="256"/>
      <c r="AH486" s="256"/>
      <c r="AI486" s="256"/>
      <c r="AJ486" s="256"/>
      <c r="AK486" s="256"/>
      <c r="AL486" s="256"/>
      <c r="AM486" s="363">
        <f>AM485</f>
        <v>0</v>
      </c>
      <c r="AN486" s="363">
        <f>AN485</f>
        <v>0</v>
      </c>
      <c r="AO486" s="363">
        <f t="shared" ref="AO486:AP486" si="211">AO485</f>
        <v>0</v>
      </c>
      <c r="AP486" s="363">
        <f t="shared" si="211"/>
        <v>0</v>
      </c>
      <c r="AQ486" s="363">
        <f t="shared" ref="AQ486:AZ486" si="212">AQ485</f>
        <v>0</v>
      </c>
      <c r="AR486" s="363">
        <f t="shared" si="212"/>
        <v>0</v>
      </c>
      <c r="AS486" s="363">
        <f t="shared" si="212"/>
        <v>0</v>
      </c>
      <c r="AT486" s="363">
        <f t="shared" si="212"/>
        <v>0</v>
      </c>
      <c r="AU486" s="363">
        <f t="shared" si="212"/>
        <v>0</v>
      </c>
      <c r="AV486" s="363">
        <f t="shared" si="212"/>
        <v>0</v>
      </c>
      <c r="AW486" s="363">
        <f t="shared" si="212"/>
        <v>0</v>
      </c>
      <c r="AX486" s="363">
        <f t="shared" si="212"/>
        <v>0</v>
      </c>
      <c r="AY486" s="363">
        <f t="shared" si="212"/>
        <v>0</v>
      </c>
      <c r="AZ486" s="363">
        <f t="shared" si="212"/>
        <v>0</v>
      </c>
      <c r="BA486" s="258"/>
    </row>
    <row r="487" spans="1:53" ht="15" hidden="1" outlineLevel="1">
      <c r="B487" s="275"/>
      <c r="C487" s="266"/>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c r="AA487" s="252"/>
      <c r="AB487" s="252"/>
      <c r="AC487" s="252"/>
      <c r="AD487" s="252"/>
      <c r="AE487" s="252"/>
      <c r="AF487" s="252"/>
      <c r="AG487" s="252"/>
      <c r="AH487" s="252"/>
      <c r="AI487" s="252"/>
      <c r="AJ487" s="252"/>
      <c r="AK487" s="252"/>
      <c r="AL487" s="252"/>
      <c r="AM487" s="364"/>
      <c r="AN487" s="373"/>
      <c r="AO487" s="373"/>
      <c r="AP487" s="373"/>
      <c r="AQ487" s="373"/>
      <c r="AR487" s="373"/>
      <c r="AS487" s="373"/>
      <c r="AT487" s="373"/>
      <c r="AU487" s="373"/>
      <c r="AV487" s="373"/>
      <c r="AW487" s="373"/>
      <c r="AX487" s="373"/>
      <c r="AY487" s="373"/>
      <c r="AZ487" s="373"/>
      <c r="BA487" s="267"/>
    </row>
    <row r="488" spans="1:53" ht="15" hidden="1" outlineLevel="1">
      <c r="A488" s="449">
        <v>19</v>
      </c>
      <c r="B488" s="275" t="s">
        <v>12</v>
      </c>
      <c r="C488" s="252" t="s">
        <v>25</v>
      </c>
      <c r="D488" s="256"/>
      <c r="E488" s="256"/>
      <c r="F488" s="256"/>
      <c r="G488" s="256"/>
      <c r="H488" s="256"/>
      <c r="I488" s="256"/>
      <c r="J488" s="256"/>
      <c r="K488" s="256"/>
      <c r="L488" s="256"/>
      <c r="M488" s="256"/>
      <c r="N488" s="256"/>
      <c r="O488" s="256"/>
      <c r="P488" s="256"/>
      <c r="Q488" s="256"/>
      <c r="R488" s="256"/>
      <c r="S488" s="256"/>
      <c r="T488" s="256"/>
      <c r="U488" s="256">
        <v>12</v>
      </c>
      <c r="V488" s="256"/>
      <c r="W488" s="256"/>
      <c r="X488" s="256"/>
      <c r="Y488" s="256"/>
      <c r="Z488" s="256"/>
      <c r="AA488" s="256"/>
      <c r="AB488" s="256"/>
      <c r="AC488" s="256"/>
      <c r="AD488" s="256"/>
      <c r="AE488" s="256"/>
      <c r="AF488" s="256"/>
      <c r="AG488" s="256"/>
      <c r="AH488" s="256"/>
      <c r="AI488" s="256"/>
      <c r="AJ488" s="256"/>
      <c r="AK488" s="256"/>
      <c r="AL488" s="256"/>
      <c r="AM488" s="362"/>
      <c r="AN488" s="367"/>
      <c r="AO488" s="367"/>
      <c r="AP488" s="367"/>
      <c r="AQ488" s="367"/>
      <c r="AR488" s="367"/>
      <c r="AS488" s="367"/>
      <c r="AT488" s="367"/>
      <c r="AU488" s="367"/>
      <c r="AV488" s="367"/>
      <c r="AW488" s="367"/>
      <c r="AX488" s="367"/>
      <c r="AY488" s="367"/>
      <c r="AZ488" s="367"/>
      <c r="BA488" s="257">
        <f>SUM(AM488:AZ488)</f>
        <v>0</v>
      </c>
    </row>
    <row r="489" spans="1:53" ht="15" hidden="1" outlineLevel="1">
      <c r="B489" s="255" t="s">
        <v>258</v>
      </c>
      <c r="C489" s="252" t="s">
        <v>163</v>
      </c>
      <c r="D489" s="256"/>
      <c r="E489" s="256"/>
      <c r="F489" s="256"/>
      <c r="G489" s="256"/>
      <c r="H489" s="256"/>
      <c r="I489" s="256"/>
      <c r="J489" s="256"/>
      <c r="K489" s="256"/>
      <c r="L489" s="256"/>
      <c r="M489" s="256"/>
      <c r="N489" s="256"/>
      <c r="O489" s="256"/>
      <c r="P489" s="256"/>
      <c r="Q489" s="256"/>
      <c r="R489" s="256"/>
      <c r="S489" s="256"/>
      <c r="T489" s="256"/>
      <c r="U489" s="256">
        <f>U488</f>
        <v>12</v>
      </c>
      <c r="V489" s="256"/>
      <c r="W489" s="256"/>
      <c r="X489" s="256"/>
      <c r="Y489" s="256"/>
      <c r="Z489" s="256"/>
      <c r="AA489" s="256"/>
      <c r="AB489" s="256"/>
      <c r="AC489" s="256"/>
      <c r="AD489" s="256"/>
      <c r="AE489" s="256"/>
      <c r="AF489" s="256"/>
      <c r="AG489" s="256"/>
      <c r="AH489" s="256"/>
      <c r="AI489" s="256"/>
      <c r="AJ489" s="256"/>
      <c r="AK489" s="256"/>
      <c r="AL489" s="256"/>
      <c r="AM489" s="363">
        <f>AM488</f>
        <v>0</v>
      </c>
      <c r="AN489" s="363">
        <f>AN488</f>
        <v>0</v>
      </c>
      <c r="AO489" s="363">
        <f t="shared" ref="AO489:AP489" si="213">AO488</f>
        <v>0</v>
      </c>
      <c r="AP489" s="363">
        <f t="shared" si="213"/>
        <v>0</v>
      </c>
      <c r="AQ489" s="363">
        <f t="shared" ref="AQ489:AZ489" si="214">AQ488</f>
        <v>0</v>
      </c>
      <c r="AR489" s="363">
        <f t="shared" si="214"/>
        <v>0</v>
      </c>
      <c r="AS489" s="363">
        <f t="shared" si="214"/>
        <v>0</v>
      </c>
      <c r="AT489" s="363">
        <f t="shared" si="214"/>
        <v>0</v>
      </c>
      <c r="AU489" s="363">
        <f t="shared" si="214"/>
        <v>0</v>
      </c>
      <c r="AV489" s="363">
        <f t="shared" si="214"/>
        <v>0</v>
      </c>
      <c r="AW489" s="363">
        <f t="shared" si="214"/>
        <v>0</v>
      </c>
      <c r="AX489" s="363">
        <f t="shared" si="214"/>
        <v>0</v>
      </c>
      <c r="AY489" s="363">
        <f t="shared" si="214"/>
        <v>0</v>
      </c>
      <c r="AZ489" s="363">
        <f t="shared" si="214"/>
        <v>0</v>
      </c>
      <c r="BA489" s="258"/>
    </row>
    <row r="490" spans="1:53" ht="15" hidden="1" outlineLevel="1">
      <c r="B490" s="275"/>
      <c r="C490" s="266"/>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2"/>
      <c r="AK490" s="252"/>
      <c r="AL490" s="252"/>
      <c r="AM490" s="374"/>
      <c r="AN490" s="374"/>
      <c r="AO490" s="364"/>
      <c r="AP490" s="364"/>
      <c r="AQ490" s="364"/>
      <c r="AR490" s="364"/>
      <c r="AS490" s="364"/>
      <c r="AT490" s="364"/>
      <c r="AU490" s="364"/>
      <c r="AV490" s="364"/>
      <c r="AW490" s="364"/>
      <c r="AX490" s="364"/>
      <c r="AY490" s="364"/>
      <c r="AZ490" s="364"/>
      <c r="BA490" s="267"/>
    </row>
    <row r="491" spans="1:53" ht="15" hidden="1" outlineLevel="1">
      <c r="A491" s="449">
        <v>20</v>
      </c>
      <c r="B491" s="275" t="s">
        <v>13</v>
      </c>
      <c r="C491" s="252" t="s">
        <v>25</v>
      </c>
      <c r="D491" s="256"/>
      <c r="E491" s="256"/>
      <c r="F491" s="256"/>
      <c r="G491" s="256"/>
      <c r="H491" s="256"/>
      <c r="I491" s="256"/>
      <c r="J491" s="256"/>
      <c r="K491" s="256"/>
      <c r="L491" s="256"/>
      <c r="M491" s="256"/>
      <c r="N491" s="256"/>
      <c r="O491" s="256"/>
      <c r="P491" s="256"/>
      <c r="Q491" s="256"/>
      <c r="R491" s="256"/>
      <c r="S491" s="256"/>
      <c r="T491" s="256"/>
      <c r="U491" s="256">
        <v>12</v>
      </c>
      <c r="V491" s="256"/>
      <c r="W491" s="256"/>
      <c r="X491" s="256"/>
      <c r="Y491" s="256"/>
      <c r="Z491" s="256"/>
      <c r="AA491" s="256"/>
      <c r="AB491" s="256"/>
      <c r="AC491" s="256"/>
      <c r="AD491" s="256"/>
      <c r="AE491" s="256"/>
      <c r="AF491" s="256"/>
      <c r="AG491" s="256"/>
      <c r="AH491" s="256"/>
      <c r="AI491" s="256"/>
      <c r="AJ491" s="256"/>
      <c r="AK491" s="256"/>
      <c r="AL491" s="256"/>
      <c r="AM491" s="362"/>
      <c r="AN491" s="367"/>
      <c r="AO491" s="367"/>
      <c r="AP491" s="367"/>
      <c r="AQ491" s="367"/>
      <c r="AR491" s="367"/>
      <c r="AS491" s="367"/>
      <c r="AT491" s="367"/>
      <c r="AU491" s="367"/>
      <c r="AV491" s="367"/>
      <c r="AW491" s="367"/>
      <c r="AX491" s="367"/>
      <c r="AY491" s="367"/>
      <c r="AZ491" s="367"/>
      <c r="BA491" s="257">
        <f>SUM(AM491:AZ491)</f>
        <v>0</v>
      </c>
    </row>
    <row r="492" spans="1:53" ht="15" hidden="1" outlineLevel="1">
      <c r="B492" s="255" t="s">
        <v>258</v>
      </c>
      <c r="C492" s="252" t="s">
        <v>163</v>
      </c>
      <c r="D492" s="256"/>
      <c r="E492" s="256"/>
      <c r="F492" s="256"/>
      <c r="G492" s="256"/>
      <c r="H492" s="256"/>
      <c r="I492" s="256"/>
      <c r="J492" s="256"/>
      <c r="K492" s="256"/>
      <c r="L492" s="256"/>
      <c r="M492" s="256"/>
      <c r="N492" s="256"/>
      <c r="O492" s="256"/>
      <c r="P492" s="256"/>
      <c r="Q492" s="256"/>
      <c r="R492" s="256"/>
      <c r="S492" s="256"/>
      <c r="T492" s="256"/>
      <c r="U492" s="256">
        <f>U491</f>
        <v>12</v>
      </c>
      <c r="V492" s="256"/>
      <c r="W492" s="256"/>
      <c r="X492" s="256"/>
      <c r="Y492" s="256"/>
      <c r="Z492" s="256"/>
      <c r="AA492" s="256"/>
      <c r="AB492" s="256"/>
      <c r="AC492" s="256"/>
      <c r="AD492" s="256"/>
      <c r="AE492" s="256"/>
      <c r="AF492" s="256"/>
      <c r="AG492" s="256"/>
      <c r="AH492" s="256"/>
      <c r="AI492" s="256"/>
      <c r="AJ492" s="256"/>
      <c r="AK492" s="256"/>
      <c r="AL492" s="256"/>
      <c r="AM492" s="363">
        <f>AM491</f>
        <v>0</v>
      </c>
      <c r="AN492" s="363">
        <f>AN491</f>
        <v>0</v>
      </c>
      <c r="AO492" s="363">
        <f t="shared" ref="AO492:AP492" si="215">AO491</f>
        <v>0</v>
      </c>
      <c r="AP492" s="363">
        <f t="shared" si="215"/>
        <v>0</v>
      </c>
      <c r="AQ492" s="363">
        <f t="shared" ref="AQ492:AZ492" si="216">AQ491</f>
        <v>0</v>
      </c>
      <c r="AR492" s="363">
        <f t="shared" si="216"/>
        <v>0</v>
      </c>
      <c r="AS492" s="363">
        <f t="shared" si="216"/>
        <v>0</v>
      </c>
      <c r="AT492" s="363">
        <f t="shared" si="216"/>
        <v>0</v>
      </c>
      <c r="AU492" s="363">
        <f t="shared" si="216"/>
        <v>0</v>
      </c>
      <c r="AV492" s="363">
        <f t="shared" si="216"/>
        <v>0</v>
      </c>
      <c r="AW492" s="363">
        <f t="shared" si="216"/>
        <v>0</v>
      </c>
      <c r="AX492" s="363">
        <f t="shared" si="216"/>
        <v>0</v>
      </c>
      <c r="AY492" s="363">
        <f t="shared" si="216"/>
        <v>0</v>
      </c>
      <c r="AZ492" s="363">
        <f t="shared" si="216"/>
        <v>0</v>
      </c>
      <c r="BA492" s="267"/>
    </row>
    <row r="493" spans="1:53" ht="15" hidden="1" outlineLevel="1">
      <c r="B493" s="275"/>
      <c r="C493" s="266"/>
      <c r="D493" s="252"/>
      <c r="E493" s="252"/>
      <c r="F493" s="252"/>
      <c r="G493" s="252"/>
      <c r="H493" s="252"/>
      <c r="I493" s="252"/>
      <c r="J493" s="252"/>
      <c r="K493" s="252"/>
      <c r="L493" s="252"/>
      <c r="M493" s="252"/>
      <c r="N493" s="252"/>
      <c r="O493" s="252"/>
      <c r="P493" s="252"/>
      <c r="Q493" s="252"/>
      <c r="R493" s="252"/>
      <c r="S493" s="252"/>
      <c r="T493" s="252"/>
      <c r="U493" s="278"/>
      <c r="V493" s="252"/>
      <c r="W493" s="252"/>
      <c r="X493" s="252"/>
      <c r="Y493" s="252"/>
      <c r="Z493" s="252"/>
      <c r="AA493" s="252"/>
      <c r="AB493" s="252"/>
      <c r="AC493" s="252"/>
      <c r="AD493" s="252"/>
      <c r="AE493" s="252"/>
      <c r="AF493" s="252"/>
      <c r="AG493" s="252"/>
      <c r="AH493" s="252"/>
      <c r="AI493" s="252"/>
      <c r="AJ493" s="252"/>
      <c r="AK493" s="252"/>
      <c r="AL493" s="252"/>
      <c r="AM493" s="364"/>
      <c r="AN493" s="364"/>
      <c r="AO493" s="364"/>
      <c r="AP493" s="364"/>
      <c r="AQ493" s="364"/>
      <c r="AR493" s="364"/>
      <c r="AS493" s="364"/>
      <c r="AT493" s="364"/>
      <c r="AU493" s="364"/>
      <c r="AV493" s="364"/>
      <c r="AW493" s="364"/>
      <c r="AX493" s="364"/>
      <c r="AY493" s="364"/>
      <c r="AZ493" s="364"/>
      <c r="BA493" s="267"/>
    </row>
    <row r="494" spans="1:53" ht="15" hidden="1" outlineLevel="1">
      <c r="A494" s="449">
        <v>21</v>
      </c>
      <c r="B494" s="275" t="s">
        <v>22</v>
      </c>
      <c r="C494" s="252" t="s">
        <v>25</v>
      </c>
      <c r="D494" s="256"/>
      <c r="E494" s="256"/>
      <c r="F494" s="256"/>
      <c r="G494" s="256"/>
      <c r="H494" s="256"/>
      <c r="I494" s="256"/>
      <c r="J494" s="256"/>
      <c r="K494" s="256"/>
      <c r="L494" s="256"/>
      <c r="M494" s="256"/>
      <c r="N494" s="256"/>
      <c r="O494" s="256"/>
      <c r="P494" s="256"/>
      <c r="Q494" s="256"/>
      <c r="R494" s="256"/>
      <c r="S494" s="256"/>
      <c r="T494" s="256"/>
      <c r="U494" s="256">
        <v>12</v>
      </c>
      <c r="V494" s="256"/>
      <c r="W494" s="256"/>
      <c r="X494" s="256"/>
      <c r="Y494" s="256"/>
      <c r="Z494" s="256"/>
      <c r="AA494" s="256"/>
      <c r="AB494" s="256"/>
      <c r="AC494" s="256"/>
      <c r="AD494" s="256"/>
      <c r="AE494" s="256"/>
      <c r="AF494" s="256"/>
      <c r="AG494" s="256"/>
      <c r="AH494" s="256"/>
      <c r="AI494" s="256"/>
      <c r="AJ494" s="256"/>
      <c r="AK494" s="256"/>
      <c r="AL494" s="256"/>
      <c r="AM494" s="362"/>
      <c r="AN494" s="367"/>
      <c r="AO494" s="367"/>
      <c r="AP494" s="367"/>
      <c r="AQ494" s="367"/>
      <c r="AR494" s="367"/>
      <c r="AS494" s="367"/>
      <c r="AT494" s="367"/>
      <c r="AU494" s="367"/>
      <c r="AV494" s="367"/>
      <c r="AW494" s="367"/>
      <c r="AX494" s="367"/>
      <c r="AY494" s="367"/>
      <c r="AZ494" s="367"/>
      <c r="BA494" s="257">
        <f>SUM(AM494:AZ494)</f>
        <v>0</v>
      </c>
    </row>
    <row r="495" spans="1:53" ht="15" hidden="1" outlineLevel="1">
      <c r="B495" s="255" t="s">
        <v>258</v>
      </c>
      <c r="C495" s="252" t="s">
        <v>163</v>
      </c>
      <c r="D495" s="256"/>
      <c r="E495" s="256"/>
      <c r="F495" s="256"/>
      <c r="G495" s="256"/>
      <c r="H495" s="256"/>
      <c r="I495" s="256"/>
      <c r="J495" s="256"/>
      <c r="K495" s="256"/>
      <c r="L495" s="256"/>
      <c r="M495" s="256"/>
      <c r="N495" s="256"/>
      <c r="O495" s="256"/>
      <c r="P495" s="256"/>
      <c r="Q495" s="256"/>
      <c r="R495" s="256"/>
      <c r="S495" s="256"/>
      <c r="T495" s="256"/>
      <c r="U495" s="256">
        <f>U494</f>
        <v>12</v>
      </c>
      <c r="V495" s="256"/>
      <c r="W495" s="256"/>
      <c r="X495" s="256"/>
      <c r="Y495" s="256"/>
      <c r="Z495" s="256"/>
      <c r="AA495" s="256"/>
      <c r="AB495" s="256"/>
      <c r="AC495" s="256"/>
      <c r="AD495" s="256"/>
      <c r="AE495" s="256"/>
      <c r="AF495" s="256"/>
      <c r="AG495" s="256"/>
      <c r="AH495" s="256"/>
      <c r="AI495" s="256"/>
      <c r="AJ495" s="256"/>
      <c r="AK495" s="256"/>
      <c r="AL495" s="256"/>
      <c r="AM495" s="363">
        <f>AM494</f>
        <v>0</v>
      </c>
      <c r="AN495" s="363">
        <f>AN494</f>
        <v>0</v>
      </c>
      <c r="AO495" s="363">
        <f t="shared" ref="AO495:AP495" si="217">AO494</f>
        <v>0</v>
      </c>
      <c r="AP495" s="363">
        <f t="shared" si="217"/>
        <v>0</v>
      </c>
      <c r="AQ495" s="363">
        <f t="shared" ref="AQ495:AZ495" si="218">AQ494</f>
        <v>0</v>
      </c>
      <c r="AR495" s="363">
        <f t="shared" si="218"/>
        <v>0</v>
      </c>
      <c r="AS495" s="363">
        <f t="shared" si="218"/>
        <v>0</v>
      </c>
      <c r="AT495" s="363">
        <f t="shared" si="218"/>
        <v>0</v>
      </c>
      <c r="AU495" s="363">
        <f t="shared" si="218"/>
        <v>0</v>
      </c>
      <c r="AV495" s="363">
        <f t="shared" si="218"/>
        <v>0</v>
      </c>
      <c r="AW495" s="363">
        <f t="shared" si="218"/>
        <v>0</v>
      </c>
      <c r="AX495" s="363">
        <f t="shared" si="218"/>
        <v>0</v>
      </c>
      <c r="AY495" s="363">
        <f t="shared" si="218"/>
        <v>0</v>
      </c>
      <c r="AZ495" s="363">
        <f t="shared" si="218"/>
        <v>0</v>
      </c>
      <c r="BA495" s="258"/>
    </row>
    <row r="496" spans="1:53" ht="15" hidden="1" outlineLevel="1">
      <c r="B496" s="275"/>
      <c r="C496" s="266"/>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c r="AC496" s="252"/>
      <c r="AD496" s="252"/>
      <c r="AE496" s="252"/>
      <c r="AF496" s="252"/>
      <c r="AG496" s="252"/>
      <c r="AH496" s="252"/>
      <c r="AI496" s="252"/>
      <c r="AJ496" s="252"/>
      <c r="AK496" s="252"/>
      <c r="AL496" s="252"/>
      <c r="AM496" s="374"/>
      <c r="AN496" s="364"/>
      <c r="AO496" s="364"/>
      <c r="AP496" s="364"/>
      <c r="AQ496" s="364"/>
      <c r="AR496" s="364"/>
      <c r="AS496" s="364"/>
      <c r="AT496" s="364"/>
      <c r="AU496" s="364"/>
      <c r="AV496" s="364"/>
      <c r="AW496" s="364"/>
      <c r="AX496" s="364"/>
      <c r="AY496" s="364"/>
      <c r="AZ496" s="364"/>
      <c r="BA496" s="267"/>
    </row>
    <row r="497" spans="1:53" ht="15" outlineLevel="1">
      <c r="A497" s="449">
        <v>22</v>
      </c>
      <c r="B497" s="275" t="s">
        <v>9</v>
      </c>
      <c r="C497" s="252" t="s">
        <v>25</v>
      </c>
      <c r="D497" s="256">
        <v>0</v>
      </c>
      <c r="E497" s="256">
        <v>0</v>
      </c>
      <c r="F497" s="256">
        <v>0</v>
      </c>
      <c r="G497" s="256">
        <v>0</v>
      </c>
      <c r="H497" s="256">
        <v>0</v>
      </c>
      <c r="I497" s="256">
        <v>0</v>
      </c>
      <c r="J497" s="256">
        <v>0</v>
      </c>
      <c r="K497" s="256">
        <v>0</v>
      </c>
      <c r="L497" s="256">
        <v>0</v>
      </c>
      <c r="M497" s="256">
        <v>0</v>
      </c>
      <c r="N497" s="256">
        <v>0</v>
      </c>
      <c r="O497" s="256">
        <v>0</v>
      </c>
      <c r="P497" s="256">
        <v>0</v>
      </c>
      <c r="Q497" s="256">
        <v>0</v>
      </c>
      <c r="R497" s="256">
        <v>0</v>
      </c>
      <c r="S497" s="256">
        <v>0</v>
      </c>
      <c r="T497" s="256">
        <v>0</v>
      </c>
      <c r="U497" s="252"/>
      <c r="V497" s="256">
        <v>2936.1334999999999</v>
      </c>
      <c r="W497" s="256">
        <v>0</v>
      </c>
      <c r="X497" s="256">
        <v>0</v>
      </c>
      <c r="Y497" s="256">
        <v>0</v>
      </c>
      <c r="Z497" s="256">
        <v>0</v>
      </c>
      <c r="AA497" s="256">
        <v>0</v>
      </c>
      <c r="AB497" s="256">
        <v>0</v>
      </c>
      <c r="AC497" s="256">
        <v>0</v>
      </c>
      <c r="AD497" s="256">
        <v>0</v>
      </c>
      <c r="AE497" s="256">
        <v>0</v>
      </c>
      <c r="AF497" s="256">
        <v>0</v>
      </c>
      <c r="AG497" s="256">
        <v>0</v>
      </c>
      <c r="AH497" s="256">
        <v>0</v>
      </c>
      <c r="AI497" s="256">
        <v>0</v>
      </c>
      <c r="AJ497" s="256">
        <v>0</v>
      </c>
      <c r="AK497" s="256">
        <v>0</v>
      </c>
      <c r="AL497" s="256">
        <v>0</v>
      </c>
      <c r="AM497" s="362"/>
      <c r="AN497" s="367"/>
      <c r="AO497" s="367">
        <v>1</v>
      </c>
      <c r="AP497" s="367"/>
      <c r="AQ497" s="367"/>
      <c r="AR497" s="367"/>
      <c r="AS497" s="367"/>
      <c r="AT497" s="367"/>
      <c r="AU497" s="367"/>
      <c r="AV497" s="367"/>
      <c r="AW497" s="367"/>
      <c r="AX497" s="367"/>
      <c r="AY497" s="367"/>
      <c r="AZ497" s="367"/>
      <c r="BA497" s="257">
        <f>SUM(AM497:AZ497)</f>
        <v>1</v>
      </c>
    </row>
    <row r="498" spans="1:53" ht="15" outlineLevel="1">
      <c r="B498" s="255" t="s">
        <v>258</v>
      </c>
      <c r="C498" s="252" t="s">
        <v>163</v>
      </c>
      <c r="D498" s="256"/>
      <c r="E498" s="256"/>
      <c r="F498" s="256"/>
      <c r="G498" s="256"/>
      <c r="H498" s="256"/>
      <c r="I498" s="256"/>
      <c r="J498" s="256"/>
      <c r="K498" s="256"/>
      <c r="L498" s="256"/>
      <c r="M498" s="256"/>
      <c r="N498" s="256"/>
      <c r="O498" s="256"/>
      <c r="P498" s="256"/>
      <c r="Q498" s="256"/>
      <c r="R498" s="256"/>
      <c r="S498" s="256"/>
      <c r="T498" s="256"/>
      <c r="U498" s="252"/>
      <c r="V498" s="256"/>
      <c r="W498" s="256"/>
      <c r="X498" s="256"/>
      <c r="Y498" s="256"/>
      <c r="Z498" s="256"/>
      <c r="AA498" s="256"/>
      <c r="AB498" s="256"/>
      <c r="AC498" s="256"/>
      <c r="AD498" s="256"/>
      <c r="AE498" s="256"/>
      <c r="AF498" s="256"/>
      <c r="AG498" s="256"/>
      <c r="AH498" s="256"/>
      <c r="AI498" s="256"/>
      <c r="AJ498" s="256"/>
      <c r="AK498" s="256"/>
      <c r="AL498" s="256"/>
      <c r="AM498" s="363">
        <f>AM497</f>
        <v>0</v>
      </c>
      <c r="AN498" s="363">
        <f>AN497</f>
        <v>0</v>
      </c>
      <c r="AO498" s="363">
        <f t="shared" ref="AO498:AP498" si="219">AO497</f>
        <v>1</v>
      </c>
      <c r="AP498" s="363">
        <f t="shared" si="219"/>
        <v>0</v>
      </c>
      <c r="AQ498" s="363">
        <f t="shared" ref="AQ498:AZ498" si="220">AQ497</f>
        <v>0</v>
      </c>
      <c r="AR498" s="363">
        <f t="shared" si="220"/>
        <v>0</v>
      </c>
      <c r="AS498" s="363">
        <f t="shared" si="220"/>
        <v>0</v>
      </c>
      <c r="AT498" s="363">
        <f t="shared" si="220"/>
        <v>0</v>
      </c>
      <c r="AU498" s="363">
        <f t="shared" si="220"/>
        <v>0</v>
      </c>
      <c r="AV498" s="363">
        <f t="shared" si="220"/>
        <v>0</v>
      </c>
      <c r="AW498" s="363">
        <f t="shared" si="220"/>
        <v>0</v>
      </c>
      <c r="AX498" s="363">
        <f t="shared" si="220"/>
        <v>0</v>
      </c>
      <c r="AY498" s="363">
        <f t="shared" si="220"/>
        <v>0</v>
      </c>
      <c r="AZ498" s="363">
        <f t="shared" si="220"/>
        <v>0</v>
      </c>
      <c r="BA498" s="267"/>
    </row>
    <row r="499" spans="1:53" ht="15" outlineLevel="1">
      <c r="B499" s="275"/>
      <c r="C499" s="266"/>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c r="AA499" s="252"/>
      <c r="AB499" s="252"/>
      <c r="AC499" s="252"/>
      <c r="AD499" s="252"/>
      <c r="AE499" s="252"/>
      <c r="AF499" s="252"/>
      <c r="AG499" s="252"/>
      <c r="AH499" s="252"/>
      <c r="AI499" s="252"/>
      <c r="AJ499" s="252"/>
      <c r="AK499" s="252"/>
      <c r="AL499" s="252"/>
      <c r="AM499" s="364"/>
      <c r="AN499" s="364"/>
      <c r="AO499" s="364"/>
      <c r="AP499" s="364"/>
      <c r="AQ499" s="364"/>
      <c r="AR499" s="364"/>
      <c r="AS499" s="364"/>
      <c r="AT499" s="364"/>
      <c r="AU499" s="364"/>
      <c r="AV499" s="364"/>
      <c r="AW499" s="364"/>
      <c r="AX499" s="364"/>
      <c r="AY499" s="364"/>
      <c r="AZ499" s="364"/>
      <c r="BA499" s="267"/>
    </row>
    <row r="500" spans="1:53" ht="15.75" outlineLevel="1">
      <c r="A500" s="450"/>
      <c r="B500" s="249" t="s">
        <v>14</v>
      </c>
      <c r="C500" s="250"/>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366"/>
      <c r="AN500" s="366"/>
      <c r="AO500" s="366"/>
      <c r="AP500" s="366"/>
      <c r="AQ500" s="366"/>
      <c r="AR500" s="366"/>
      <c r="AS500" s="366"/>
      <c r="AT500" s="366"/>
      <c r="AU500" s="366"/>
      <c r="AV500" s="366"/>
      <c r="AW500" s="366"/>
      <c r="AX500" s="366"/>
      <c r="AY500" s="366"/>
      <c r="AZ500" s="366"/>
      <c r="BA500" s="253"/>
    </row>
    <row r="501" spans="1:53" ht="15" outlineLevel="1">
      <c r="A501" s="449">
        <v>23</v>
      </c>
      <c r="B501" s="275" t="s">
        <v>14</v>
      </c>
      <c r="C501" s="252" t="s">
        <v>25</v>
      </c>
      <c r="D501" s="256">
        <v>283424.48670000001</v>
      </c>
      <c r="E501" s="256">
        <v>280021.51250000001</v>
      </c>
      <c r="F501" s="256">
        <v>248542.49369999999</v>
      </c>
      <c r="G501" s="256">
        <v>231994.3388</v>
      </c>
      <c r="H501" s="256">
        <v>216846.2323</v>
      </c>
      <c r="I501" s="256">
        <v>216846.2323</v>
      </c>
      <c r="J501" s="256">
        <v>216846.2323</v>
      </c>
      <c r="K501" s="256">
        <v>216846.2323</v>
      </c>
      <c r="L501" s="256">
        <v>100110.28260000001</v>
      </c>
      <c r="M501" s="256">
        <v>100110.28260000001</v>
      </c>
      <c r="N501" s="256">
        <v>61098.4375</v>
      </c>
      <c r="O501" s="256">
        <v>61098.4375</v>
      </c>
      <c r="P501" s="256">
        <v>61098.4375</v>
      </c>
      <c r="Q501" s="256">
        <v>61098.4375</v>
      </c>
      <c r="R501" s="256">
        <v>26834.4375</v>
      </c>
      <c r="S501" s="256">
        <v>5064</v>
      </c>
      <c r="T501" s="256">
        <v>5064</v>
      </c>
      <c r="U501" s="252"/>
      <c r="V501" s="256">
        <v>20.22772286</v>
      </c>
      <c r="W501" s="256">
        <v>20.0512938</v>
      </c>
      <c r="X501" s="256">
        <v>18.409462789999999</v>
      </c>
      <c r="Y501" s="256">
        <v>17.546531510000001</v>
      </c>
      <c r="Z501" s="256">
        <v>16.756195600000002</v>
      </c>
      <c r="AA501" s="256">
        <v>16.756195600000002</v>
      </c>
      <c r="AB501" s="256">
        <v>16.756195600000002</v>
      </c>
      <c r="AC501" s="256">
        <v>16.756195600000002</v>
      </c>
      <c r="AD501" s="256">
        <v>10.66948779</v>
      </c>
      <c r="AE501" s="256">
        <v>10.66948779</v>
      </c>
      <c r="AF501" s="256">
        <v>7.4891687469999999</v>
      </c>
      <c r="AG501" s="256">
        <v>7.4891687469999999</v>
      </c>
      <c r="AH501" s="256">
        <v>7.4891687469999999</v>
      </c>
      <c r="AI501" s="256">
        <v>7.4891687469999999</v>
      </c>
      <c r="AJ501" s="256">
        <v>3.3225686830000001</v>
      </c>
      <c r="AK501" s="256">
        <v>0.68720000999999997</v>
      </c>
      <c r="AL501" s="256">
        <v>0.68720000999999997</v>
      </c>
      <c r="AM501" s="417">
        <v>1</v>
      </c>
      <c r="AN501" s="362"/>
      <c r="AO501" s="362"/>
      <c r="AP501" s="362"/>
      <c r="AQ501" s="362"/>
      <c r="AR501" s="362"/>
      <c r="AS501" s="362"/>
      <c r="AT501" s="362"/>
      <c r="AU501" s="362"/>
      <c r="AV501" s="362"/>
      <c r="AW501" s="362"/>
      <c r="AX501" s="362"/>
      <c r="AY501" s="362"/>
      <c r="AZ501" s="362"/>
      <c r="BA501" s="257">
        <f>SUM(AM501:AZ501)</f>
        <v>1</v>
      </c>
    </row>
    <row r="502" spans="1:53" ht="15" outlineLevel="1">
      <c r="B502" s="255" t="s">
        <v>258</v>
      </c>
      <c r="C502" s="252" t="s">
        <v>163</v>
      </c>
      <c r="D502" s="256"/>
      <c r="E502" s="256"/>
      <c r="F502" s="256"/>
      <c r="G502" s="256"/>
      <c r="H502" s="256"/>
      <c r="I502" s="256"/>
      <c r="J502" s="256"/>
      <c r="K502" s="256"/>
      <c r="L502" s="256"/>
      <c r="M502" s="256"/>
      <c r="N502" s="256"/>
      <c r="O502" s="256"/>
      <c r="P502" s="256"/>
      <c r="Q502" s="256"/>
      <c r="R502" s="256"/>
      <c r="S502" s="256"/>
      <c r="T502" s="256"/>
      <c r="U502" s="415"/>
      <c r="V502" s="256"/>
      <c r="W502" s="256"/>
      <c r="X502" s="256"/>
      <c r="Y502" s="256"/>
      <c r="Z502" s="256"/>
      <c r="AA502" s="256"/>
      <c r="AB502" s="256"/>
      <c r="AC502" s="256"/>
      <c r="AD502" s="256"/>
      <c r="AE502" s="256"/>
      <c r="AF502" s="256"/>
      <c r="AG502" s="256"/>
      <c r="AH502" s="256"/>
      <c r="AI502" s="256"/>
      <c r="AJ502" s="256"/>
      <c r="AK502" s="256"/>
      <c r="AL502" s="256"/>
      <c r="AM502" s="363">
        <f>AM501</f>
        <v>1</v>
      </c>
      <c r="AN502" s="363">
        <f>AN501</f>
        <v>0</v>
      </c>
      <c r="AO502" s="363">
        <f t="shared" ref="AO502:AP502" si="221">AO501</f>
        <v>0</v>
      </c>
      <c r="AP502" s="363">
        <f t="shared" si="221"/>
        <v>0</v>
      </c>
      <c r="AQ502" s="363">
        <f t="shared" ref="AQ502:AZ502" si="222">AQ501</f>
        <v>0</v>
      </c>
      <c r="AR502" s="363">
        <f t="shared" si="222"/>
        <v>0</v>
      </c>
      <c r="AS502" s="363">
        <f t="shared" si="222"/>
        <v>0</v>
      </c>
      <c r="AT502" s="363">
        <f t="shared" si="222"/>
        <v>0</v>
      </c>
      <c r="AU502" s="363">
        <f t="shared" si="222"/>
        <v>0</v>
      </c>
      <c r="AV502" s="363">
        <f t="shared" si="222"/>
        <v>0</v>
      </c>
      <c r="AW502" s="363">
        <f t="shared" si="222"/>
        <v>0</v>
      </c>
      <c r="AX502" s="363">
        <f t="shared" si="222"/>
        <v>0</v>
      </c>
      <c r="AY502" s="363">
        <f t="shared" si="222"/>
        <v>0</v>
      </c>
      <c r="AZ502" s="363">
        <f t="shared" si="222"/>
        <v>0</v>
      </c>
      <c r="BA502" s="258"/>
    </row>
    <row r="503" spans="1:53" ht="15" outlineLevel="1">
      <c r="B503" s="275"/>
      <c r="C503" s="266"/>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c r="AA503" s="252"/>
      <c r="AB503" s="252"/>
      <c r="AC503" s="252"/>
      <c r="AD503" s="252"/>
      <c r="AE503" s="252"/>
      <c r="AF503" s="252"/>
      <c r="AG503" s="252"/>
      <c r="AH503" s="252"/>
      <c r="AI503" s="252"/>
      <c r="AJ503" s="252"/>
      <c r="AK503" s="252"/>
      <c r="AL503" s="252"/>
      <c r="AM503" s="364"/>
      <c r="AN503" s="364"/>
      <c r="AO503" s="364"/>
      <c r="AP503" s="364"/>
      <c r="AQ503" s="364"/>
      <c r="AR503" s="364"/>
      <c r="AS503" s="364"/>
      <c r="AT503" s="364"/>
      <c r="AU503" s="364"/>
      <c r="AV503" s="364"/>
      <c r="AW503" s="364"/>
      <c r="AX503" s="364"/>
      <c r="AY503" s="364"/>
      <c r="AZ503" s="364"/>
      <c r="BA503" s="267"/>
    </row>
    <row r="504" spans="1:53" s="254" customFormat="1" ht="15.75" hidden="1" outlineLevel="1">
      <c r="A504" s="450"/>
      <c r="B504" s="249" t="s">
        <v>484</v>
      </c>
      <c r="C504" s="250"/>
      <c r="D504" s="251"/>
      <c r="E504" s="251"/>
      <c r="F504" s="251"/>
      <c r="G504" s="251"/>
      <c r="H504" s="251"/>
      <c r="I504" s="251"/>
      <c r="J504" s="251"/>
      <c r="K504" s="251"/>
      <c r="L504" s="251"/>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366"/>
      <c r="AN504" s="366"/>
      <c r="AO504" s="366"/>
      <c r="AP504" s="366"/>
      <c r="AQ504" s="366"/>
      <c r="AR504" s="366"/>
      <c r="AS504" s="366"/>
      <c r="AT504" s="366"/>
      <c r="AU504" s="366"/>
      <c r="AV504" s="366"/>
      <c r="AW504" s="366"/>
      <c r="AX504" s="366"/>
      <c r="AY504" s="366"/>
      <c r="AZ504" s="366"/>
      <c r="BA504" s="253"/>
    </row>
    <row r="505" spans="1:53" s="244" customFormat="1" ht="15" hidden="1" outlineLevel="1">
      <c r="A505" s="449">
        <v>24</v>
      </c>
      <c r="B505" s="275" t="s">
        <v>14</v>
      </c>
      <c r="C505" s="252" t="s">
        <v>25</v>
      </c>
      <c r="D505" s="256"/>
      <c r="E505" s="256"/>
      <c r="F505" s="256"/>
      <c r="G505" s="256"/>
      <c r="H505" s="256"/>
      <c r="I505" s="256"/>
      <c r="J505" s="256"/>
      <c r="K505" s="256"/>
      <c r="L505" s="256"/>
      <c r="M505" s="256"/>
      <c r="N505" s="256"/>
      <c r="O505" s="256"/>
      <c r="P505" s="256"/>
      <c r="Q505" s="256"/>
      <c r="R505" s="256"/>
      <c r="S505" s="256"/>
      <c r="T505" s="256"/>
      <c r="U505" s="252"/>
      <c r="V505" s="256"/>
      <c r="W505" s="256"/>
      <c r="X505" s="256"/>
      <c r="Y505" s="256"/>
      <c r="Z505" s="256"/>
      <c r="AA505" s="256"/>
      <c r="AB505" s="256"/>
      <c r="AC505" s="256"/>
      <c r="AD505" s="256"/>
      <c r="AE505" s="256"/>
      <c r="AF505" s="256"/>
      <c r="AG505" s="256"/>
      <c r="AH505" s="256"/>
      <c r="AI505" s="256"/>
      <c r="AJ505" s="256"/>
      <c r="AK505" s="256"/>
      <c r="AL505" s="256"/>
      <c r="AM505" s="362"/>
      <c r="AN505" s="362"/>
      <c r="AO505" s="362"/>
      <c r="AP505" s="362"/>
      <c r="AQ505" s="362"/>
      <c r="AR505" s="362"/>
      <c r="AS505" s="362"/>
      <c r="AT505" s="362"/>
      <c r="AU505" s="362"/>
      <c r="AV505" s="362"/>
      <c r="AW505" s="362"/>
      <c r="AX505" s="362"/>
      <c r="AY505" s="362"/>
      <c r="AZ505" s="362"/>
      <c r="BA505" s="257">
        <f>SUM(AM505:AZ505)</f>
        <v>0</v>
      </c>
    </row>
    <row r="506" spans="1:53" s="244" customFormat="1" ht="15" hidden="1" outlineLevel="1">
      <c r="A506" s="449"/>
      <c r="B506" s="275" t="s">
        <v>258</v>
      </c>
      <c r="C506" s="252" t="s">
        <v>163</v>
      </c>
      <c r="D506" s="256"/>
      <c r="E506" s="256"/>
      <c r="F506" s="256"/>
      <c r="G506" s="256"/>
      <c r="H506" s="256"/>
      <c r="I506" s="256"/>
      <c r="J506" s="256"/>
      <c r="K506" s="256"/>
      <c r="L506" s="256"/>
      <c r="M506" s="256"/>
      <c r="N506" s="256"/>
      <c r="O506" s="256"/>
      <c r="P506" s="256"/>
      <c r="Q506" s="256"/>
      <c r="R506" s="256"/>
      <c r="S506" s="256"/>
      <c r="T506" s="256"/>
      <c r="U506" s="415"/>
      <c r="V506" s="256"/>
      <c r="W506" s="256"/>
      <c r="X506" s="256"/>
      <c r="Y506" s="256"/>
      <c r="Z506" s="256"/>
      <c r="AA506" s="256"/>
      <c r="AB506" s="256"/>
      <c r="AC506" s="256"/>
      <c r="AD506" s="256"/>
      <c r="AE506" s="256"/>
      <c r="AF506" s="256"/>
      <c r="AG506" s="256"/>
      <c r="AH506" s="256"/>
      <c r="AI506" s="256"/>
      <c r="AJ506" s="256"/>
      <c r="AK506" s="256"/>
      <c r="AL506" s="256"/>
      <c r="AM506" s="363">
        <f>AM505</f>
        <v>0</v>
      </c>
      <c r="AN506" s="363">
        <f>AN505</f>
        <v>0</v>
      </c>
      <c r="AO506" s="363">
        <f t="shared" ref="AO506:AZ506" si="223">AO505</f>
        <v>0</v>
      </c>
      <c r="AP506" s="363">
        <f t="shared" si="223"/>
        <v>0</v>
      </c>
      <c r="AQ506" s="363">
        <f t="shared" si="223"/>
        <v>0</v>
      </c>
      <c r="AR506" s="363">
        <f t="shared" si="223"/>
        <v>0</v>
      </c>
      <c r="AS506" s="363">
        <f t="shared" si="223"/>
        <v>0</v>
      </c>
      <c r="AT506" s="363">
        <f t="shared" si="223"/>
        <v>0</v>
      </c>
      <c r="AU506" s="363">
        <f t="shared" si="223"/>
        <v>0</v>
      </c>
      <c r="AV506" s="363">
        <f t="shared" si="223"/>
        <v>0</v>
      </c>
      <c r="AW506" s="363">
        <f t="shared" si="223"/>
        <v>0</v>
      </c>
      <c r="AX506" s="363">
        <f t="shared" si="223"/>
        <v>0</v>
      </c>
      <c r="AY506" s="363">
        <f t="shared" si="223"/>
        <v>0</v>
      </c>
      <c r="AZ506" s="363">
        <f t="shared" si="223"/>
        <v>0</v>
      </c>
      <c r="BA506" s="258"/>
    </row>
    <row r="507" spans="1:53" s="244" customFormat="1" ht="15" hidden="1" outlineLevel="1">
      <c r="A507" s="449"/>
      <c r="B507" s="275"/>
      <c r="C507" s="266"/>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c r="AC507" s="252"/>
      <c r="AD507" s="252"/>
      <c r="AE507" s="252"/>
      <c r="AF507" s="252"/>
      <c r="AG507" s="252"/>
      <c r="AH507" s="252"/>
      <c r="AI507" s="252"/>
      <c r="AJ507" s="252"/>
      <c r="AK507" s="252"/>
      <c r="AL507" s="252"/>
      <c r="AM507" s="364"/>
      <c r="AN507" s="364"/>
      <c r="AO507" s="364"/>
      <c r="AP507" s="364"/>
      <c r="AQ507" s="364"/>
      <c r="AR507" s="364"/>
      <c r="AS507" s="364"/>
      <c r="AT507" s="364"/>
      <c r="AU507" s="364"/>
      <c r="AV507" s="364"/>
      <c r="AW507" s="364"/>
      <c r="AX507" s="364"/>
      <c r="AY507" s="364"/>
      <c r="AZ507" s="364"/>
      <c r="BA507" s="267"/>
    </row>
    <row r="508" spans="1:53" s="244" customFormat="1" ht="15" hidden="1" outlineLevel="1">
      <c r="A508" s="449">
        <v>25</v>
      </c>
      <c r="B508" s="274" t="s">
        <v>21</v>
      </c>
      <c r="C508" s="252" t="s">
        <v>25</v>
      </c>
      <c r="D508" s="256"/>
      <c r="E508" s="256"/>
      <c r="F508" s="256"/>
      <c r="G508" s="256"/>
      <c r="H508" s="256"/>
      <c r="I508" s="256"/>
      <c r="J508" s="256"/>
      <c r="K508" s="256"/>
      <c r="L508" s="256"/>
      <c r="M508" s="256"/>
      <c r="N508" s="256"/>
      <c r="O508" s="256"/>
      <c r="P508" s="256"/>
      <c r="Q508" s="256"/>
      <c r="R508" s="256"/>
      <c r="S508" s="256"/>
      <c r="T508" s="256"/>
      <c r="U508" s="256">
        <v>0</v>
      </c>
      <c r="V508" s="256"/>
      <c r="W508" s="256"/>
      <c r="X508" s="256"/>
      <c r="Y508" s="256"/>
      <c r="Z508" s="256"/>
      <c r="AA508" s="256"/>
      <c r="AB508" s="256"/>
      <c r="AC508" s="256"/>
      <c r="AD508" s="256"/>
      <c r="AE508" s="256"/>
      <c r="AF508" s="256"/>
      <c r="AG508" s="256"/>
      <c r="AH508" s="256"/>
      <c r="AI508" s="256"/>
      <c r="AJ508" s="256"/>
      <c r="AK508" s="256"/>
      <c r="AL508" s="256"/>
      <c r="AM508" s="367"/>
      <c r="AN508" s="367"/>
      <c r="AO508" s="367"/>
      <c r="AP508" s="367"/>
      <c r="AQ508" s="367"/>
      <c r="AR508" s="367"/>
      <c r="AS508" s="367"/>
      <c r="AT508" s="367"/>
      <c r="AU508" s="367"/>
      <c r="AV508" s="367"/>
      <c r="AW508" s="367"/>
      <c r="AX508" s="367"/>
      <c r="AY508" s="367"/>
      <c r="AZ508" s="367"/>
      <c r="BA508" s="257">
        <f>SUM(AM508:AZ508)</f>
        <v>0</v>
      </c>
    </row>
    <row r="509" spans="1:53" s="244" customFormat="1" ht="15" hidden="1" outlineLevel="1">
      <c r="A509" s="449"/>
      <c r="B509" s="275" t="s">
        <v>258</v>
      </c>
      <c r="C509" s="252" t="s">
        <v>163</v>
      </c>
      <c r="D509" s="256"/>
      <c r="E509" s="256"/>
      <c r="F509" s="256"/>
      <c r="G509" s="256"/>
      <c r="H509" s="256"/>
      <c r="I509" s="256"/>
      <c r="J509" s="256"/>
      <c r="K509" s="256"/>
      <c r="L509" s="256"/>
      <c r="M509" s="256"/>
      <c r="N509" s="256"/>
      <c r="O509" s="256"/>
      <c r="P509" s="256"/>
      <c r="Q509" s="256"/>
      <c r="R509" s="256"/>
      <c r="S509" s="256"/>
      <c r="T509" s="256"/>
      <c r="U509" s="256">
        <f>U508</f>
        <v>0</v>
      </c>
      <c r="V509" s="256"/>
      <c r="W509" s="256"/>
      <c r="X509" s="256"/>
      <c r="Y509" s="256"/>
      <c r="Z509" s="256"/>
      <c r="AA509" s="256"/>
      <c r="AB509" s="256"/>
      <c r="AC509" s="256"/>
      <c r="AD509" s="256"/>
      <c r="AE509" s="256"/>
      <c r="AF509" s="256"/>
      <c r="AG509" s="256"/>
      <c r="AH509" s="256"/>
      <c r="AI509" s="256"/>
      <c r="AJ509" s="256"/>
      <c r="AK509" s="256"/>
      <c r="AL509" s="256"/>
      <c r="AM509" s="363">
        <f>AM508</f>
        <v>0</v>
      </c>
      <c r="AN509" s="363">
        <f>AN508</f>
        <v>0</v>
      </c>
      <c r="AO509" s="363">
        <f t="shared" ref="AO509:AZ509" si="224">AO508</f>
        <v>0</v>
      </c>
      <c r="AP509" s="363">
        <f t="shared" si="224"/>
        <v>0</v>
      </c>
      <c r="AQ509" s="363">
        <f t="shared" si="224"/>
        <v>0</v>
      </c>
      <c r="AR509" s="363">
        <f t="shared" si="224"/>
        <v>0</v>
      </c>
      <c r="AS509" s="363">
        <f t="shared" si="224"/>
        <v>0</v>
      </c>
      <c r="AT509" s="363">
        <f t="shared" si="224"/>
        <v>0</v>
      </c>
      <c r="AU509" s="363">
        <f t="shared" si="224"/>
        <v>0</v>
      </c>
      <c r="AV509" s="363">
        <f t="shared" si="224"/>
        <v>0</v>
      </c>
      <c r="AW509" s="363">
        <f t="shared" si="224"/>
        <v>0</v>
      </c>
      <c r="AX509" s="363">
        <f t="shared" si="224"/>
        <v>0</v>
      </c>
      <c r="AY509" s="363">
        <f t="shared" si="224"/>
        <v>0</v>
      </c>
      <c r="AZ509" s="363">
        <f t="shared" si="224"/>
        <v>0</v>
      </c>
      <c r="BA509" s="271"/>
    </row>
    <row r="510" spans="1:53" s="244" customFormat="1" ht="15" hidden="1" outlineLevel="1">
      <c r="A510" s="449"/>
      <c r="B510" s="274"/>
      <c r="C510" s="27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c r="AC510" s="252"/>
      <c r="AD510" s="252"/>
      <c r="AE510" s="252"/>
      <c r="AF510" s="252"/>
      <c r="AG510" s="252"/>
      <c r="AH510" s="252"/>
      <c r="AI510" s="252"/>
      <c r="AJ510" s="252"/>
      <c r="AK510" s="252"/>
      <c r="AL510" s="252"/>
      <c r="AM510" s="368"/>
      <c r="AN510" s="369"/>
      <c r="AO510" s="368"/>
      <c r="AP510" s="368"/>
      <c r="AQ510" s="368"/>
      <c r="AR510" s="368"/>
      <c r="AS510" s="368"/>
      <c r="AT510" s="368"/>
      <c r="AU510" s="368"/>
      <c r="AV510" s="368"/>
      <c r="AW510" s="368"/>
      <c r="AX510" s="368"/>
      <c r="AY510" s="368"/>
      <c r="AZ510" s="368"/>
      <c r="BA510" s="273"/>
    </row>
    <row r="511" spans="1:53" ht="15.75" hidden="1" outlineLevel="1">
      <c r="A511" s="450"/>
      <c r="B511" s="249" t="s">
        <v>15</v>
      </c>
      <c r="C511" s="280"/>
      <c r="D511" s="251"/>
      <c r="E511" s="251"/>
      <c r="F511" s="251"/>
      <c r="G511" s="251"/>
      <c r="H511" s="251"/>
      <c r="I511" s="251"/>
      <c r="J511" s="251"/>
      <c r="K511" s="251"/>
      <c r="L511" s="251"/>
      <c r="M511" s="251"/>
      <c r="N511" s="251"/>
      <c r="O511" s="251"/>
      <c r="P511" s="251"/>
      <c r="Q511" s="251"/>
      <c r="R511" s="251"/>
      <c r="S511" s="251"/>
      <c r="T511" s="251"/>
      <c r="U511" s="252"/>
      <c r="V511" s="251"/>
      <c r="W511" s="251"/>
      <c r="X511" s="251"/>
      <c r="Y511" s="251"/>
      <c r="Z511" s="251"/>
      <c r="AA511" s="251"/>
      <c r="AB511" s="251"/>
      <c r="AC511" s="251"/>
      <c r="AD511" s="251"/>
      <c r="AE511" s="251"/>
      <c r="AF511" s="251"/>
      <c r="AG511" s="251"/>
      <c r="AH511" s="251"/>
      <c r="AI511" s="251"/>
      <c r="AJ511" s="251"/>
      <c r="AK511" s="251"/>
      <c r="AL511" s="251"/>
      <c r="AM511" s="366"/>
      <c r="AN511" s="366"/>
      <c r="AO511" s="366"/>
      <c r="AP511" s="366"/>
      <c r="AQ511" s="366"/>
      <c r="AR511" s="366"/>
      <c r="AS511" s="366"/>
      <c r="AT511" s="366"/>
      <c r="AU511" s="366"/>
      <c r="AV511" s="366"/>
      <c r="AW511" s="366"/>
      <c r="AX511" s="366"/>
      <c r="AY511" s="366"/>
      <c r="AZ511" s="366"/>
      <c r="BA511" s="253"/>
    </row>
    <row r="512" spans="1:53" ht="15" hidden="1" outlineLevel="1">
      <c r="A512" s="449">
        <v>26</v>
      </c>
      <c r="B512" s="281" t="s">
        <v>16</v>
      </c>
      <c r="C512" s="252" t="s">
        <v>25</v>
      </c>
      <c r="D512" s="256"/>
      <c r="E512" s="256"/>
      <c r="F512" s="256"/>
      <c r="G512" s="256"/>
      <c r="H512" s="256"/>
      <c r="I512" s="256"/>
      <c r="J512" s="256"/>
      <c r="K512" s="256"/>
      <c r="L512" s="256"/>
      <c r="M512" s="256"/>
      <c r="N512" s="256"/>
      <c r="O512" s="256"/>
      <c r="P512" s="256"/>
      <c r="Q512" s="256"/>
      <c r="R512" s="256"/>
      <c r="S512" s="256"/>
      <c r="T512" s="256"/>
      <c r="U512" s="256">
        <v>12</v>
      </c>
      <c r="V512" s="256"/>
      <c r="W512" s="256"/>
      <c r="X512" s="256"/>
      <c r="Y512" s="256"/>
      <c r="Z512" s="256"/>
      <c r="AA512" s="256"/>
      <c r="AB512" s="256"/>
      <c r="AC512" s="256"/>
      <c r="AD512" s="256"/>
      <c r="AE512" s="256"/>
      <c r="AF512" s="256"/>
      <c r="AG512" s="256"/>
      <c r="AH512" s="256"/>
      <c r="AI512" s="256"/>
      <c r="AJ512" s="256"/>
      <c r="AK512" s="256"/>
      <c r="AL512" s="256"/>
      <c r="AM512" s="378"/>
      <c r="AN512" s="367"/>
      <c r="AO512" s="367"/>
      <c r="AP512" s="367"/>
      <c r="AQ512" s="367"/>
      <c r="AR512" s="367"/>
      <c r="AS512" s="367"/>
      <c r="AT512" s="367"/>
      <c r="AU512" s="367"/>
      <c r="AV512" s="367"/>
      <c r="AW512" s="367"/>
      <c r="AX512" s="367"/>
      <c r="AY512" s="367"/>
      <c r="AZ512" s="367"/>
      <c r="BA512" s="257">
        <f>SUM(AM512:AZ512)</f>
        <v>0</v>
      </c>
    </row>
    <row r="513" spans="1:53" ht="15" hidden="1" outlineLevel="1">
      <c r="B513" s="255" t="s">
        <v>258</v>
      </c>
      <c r="C513" s="252" t="s">
        <v>163</v>
      </c>
      <c r="D513" s="256"/>
      <c r="E513" s="256"/>
      <c r="F513" s="256"/>
      <c r="G513" s="256"/>
      <c r="H513" s="256"/>
      <c r="I513" s="256"/>
      <c r="J513" s="256"/>
      <c r="K513" s="256"/>
      <c r="L513" s="256"/>
      <c r="M513" s="256"/>
      <c r="N513" s="256"/>
      <c r="O513" s="256"/>
      <c r="P513" s="256"/>
      <c r="Q513" s="256"/>
      <c r="R513" s="256"/>
      <c r="S513" s="256"/>
      <c r="T513" s="256"/>
      <c r="U513" s="256">
        <f>U512</f>
        <v>12</v>
      </c>
      <c r="V513" s="256"/>
      <c r="W513" s="256"/>
      <c r="X513" s="256"/>
      <c r="Y513" s="256"/>
      <c r="Z513" s="256"/>
      <c r="AA513" s="256"/>
      <c r="AB513" s="256"/>
      <c r="AC513" s="256"/>
      <c r="AD513" s="256"/>
      <c r="AE513" s="256"/>
      <c r="AF513" s="256"/>
      <c r="AG513" s="256"/>
      <c r="AH513" s="256"/>
      <c r="AI513" s="256"/>
      <c r="AJ513" s="256"/>
      <c r="AK513" s="256"/>
      <c r="AL513" s="256"/>
      <c r="AM513" s="363">
        <f>AM512</f>
        <v>0</v>
      </c>
      <c r="AN513" s="363">
        <f>AN512</f>
        <v>0</v>
      </c>
      <c r="AO513" s="363">
        <f t="shared" ref="AO513:AZ513" si="225">AO512</f>
        <v>0</v>
      </c>
      <c r="AP513" s="363">
        <f t="shared" si="225"/>
        <v>0</v>
      </c>
      <c r="AQ513" s="363">
        <f t="shared" si="225"/>
        <v>0</v>
      </c>
      <c r="AR513" s="363">
        <f t="shared" si="225"/>
        <v>0</v>
      </c>
      <c r="AS513" s="363">
        <f t="shared" si="225"/>
        <v>0</v>
      </c>
      <c r="AT513" s="363">
        <f t="shared" si="225"/>
        <v>0</v>
      </c>
      <c r="AU513" s="363">
        <f t="shared" si="225"/>
        <v>0</v>
      </c>
      <c r="AV513" s="363">
        <f t="shared" si="225"/>
        <v>0</v>
      </c>
      <c r="AW513" s="363">
        <f t="shared" si="225"/>
        <v>0</v>
      </c>
      <c r="AX513" s="363">
        <f t="shared" si="225"/>
        <v>0</v>
      </c>
      <c r="AY513" s="363">
        <f t="shared" si="225"/>
        <v>0</v>
      </c>
      <c r="AZ513" s="363">
        <f t="shared" si="225"/>
        <v>0</v>
      </c>
      <c r="BA513" s="267"/>
    </row>
    <row r="514" spans="1:53" ht="15" hidden="1" outlineLevel="1">
      <c r="B514" s="28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c r="AA514" s="252"/>
      <c r="AB514" s="252"/>
      <c r="AC514" s="252"/>
      <c r="AD514" s="252"/>
      <c r="AE514" s="252"/>
      <c r="AF514" s="252"/>
      <c r="AG514" s="252"/>
      <c r="AH514" s="252"/>
      <c r="AI514" s="252"/>
      <c r="AJ514" s="252"/>
      <c r="AK514" s="252"/>
      <c r="AL514" s="252"/>
      <c r="AM514" s="375"/>
      <c r="AN514" s="376"/>
      <c r="AO514" s="376"/>
      <c r="AP514" s="376"/>
      <c r="AQ514" s="376"/>
      <c r="AR514" s="376"/>
      <c r="AS514" s="376"/>
      <c r="AT514" s="376"/>
      <c r="AU514" s="376"/>
      <c r="AV514" s="376"/>
      <c r="AW514" s="376"/>
      <c r="AX514" s="376"/>
      <c r="AY514" s="376"/>
      <c r="AZ514" s="376"/>
      <c r="BA514" s="258"/>
    </row>
    <row r="515" spans="1:53" ht="15" hidden="1" outlineLevel="1">
      <c r="A515" s="449">
        <v>27</v>
      </c>
      <c r="B515" s="281" t="s">
        <v>17</v>
      </c>
      <c r="C515" s="252" t="s">
        <v>25</v>
      </c>
      <c r="D515" s="256"/>
      <c r="E515" s="256"/>
      <c r="F515" s="256"/>
      <c r="G515" s="256"/>
      <c r="H515" s="256"/>
      <c r="I515" s="256"/>
      <c r="J515" s="256"/>
      <c r="K515" s="256"/>
      <c r="L515" s="256"/>
      <c r="M515" s="256"/>
      <c r="N515" s="256"/>
      <c r="O515" s="256"/>
      <c r="P515" s="256"/>
      <c r="Q515" s="256"/>
      <c r="R515" s="256"/>
      <c r="S515" s="256"/>
      <c r="T515" s="256"/>
      <c r="U515" s="256">
        <v>12</v>
      </c>
      <c r="V515" s="256"/>
      <c r="W515" s="256"/>
      <c r="X515" s="256"/>
      <c r="Y515" s="256"/>
      <c r="Z515" s="256"/>
      <c r="AA515" s="256"/>
      <c r="AB515" s="256"/>
      <c r="AC515" s="256"/>
      <c r="AD515" s="256"/>
      <c r="AE515" s="256"/>
      <c r="AF515" s="256"/>
      <c r="AG515" s="256"/>
      <c r="AH515" s="256"/>
      <c r="AI515" s="256"/>
      <c r="AJ515" s="256"/>
      <c r="AK515" s="256"/>
      <c r="AL515" s="256"/>
      <c r="AM515" s="378"/>
      <c r="AN515" s="367"/>
      <c r="AO515" s="367"/>
      <c r="AP515" s="367"/>
      <c r="AQ515" s="367"/>
      <c r="AR515" s="367"/>
      <c r="AS515" s="367"/>
      <c r="AT515" s="367"/>
      <c r="AU515" s="367"/>
      <c r="AV515" s="367"/>
      <c r="AW515" s="367"/>
      <c r="AX515" s="367"/>
      <c r="AY515" s="367"/>
      <c r="AZ515" s="367"/>
      <c r="BA515" s="257">
        <f>SUM(AM515:AZ515)</f>
        <v>0</v>
      </c>
    </row>
    <row r="516" spans="1:53" ht="15" hidden="1" outlineLevel="1">
      <c r="B516" s="255" t="s">
        <v>258</v>
      </c>
      <c r="C516" s="252" t="s">
        <v>163</v>
      </c>
      <c r="D516" s="256"/>
      <c r="E516" s="256"/>
      <c r="F516" s="256"/>
      <c r="G516" s="256"/>
      <c r="H516" s="256"/>
      <c r="I516" s="256"/>
      <c r="J516" s="256"/>
      <c r="K516" s="256"/>
      <c r="L516" s="256"/>
      <c r="M516" s="256"/>
      <c r="N516" s="256"/>
      <c r="O516" s="256"/>
      <c r="P516" s="256"/>
      <c r="Q516" s="256"/>
      <c r="R516" s="256"/>
      <c r="S516" s="256"/>
      <c r="T516" s="256"/>
      <c r="U516" s="256">
        <f>U515</f>
        <v>12</v>
      </c>
      <c r="V516" s="256"/>
      <c r="W516" s="256"/>
      <c r="X516" s="256"/>
      <c r="Y516" s="256"/>
      <c r="Z516" s="256"/>
      <c r="AA516" s="256"/>
      <c r="AB516" s="256"/>
      <c r="AC516" s="256"/>
      <c r="AD516" s="256"/>
      <c r="AE516" s="256"/>
      <c r="AF516" s="256"/>
      <c r="AG516" s="256"/>
      <c r="AH516" s="256"/>
      <c r="AI516" s="256"/>
      <c r="AJ516" s="256"/>
      <c r="AK516" s="256"/>
      <c r="AL516" s="256"/>
      <c r="AM516" s="363">
        <f>AM515</f>
        <v>0</v>
      </c>
      <c r="AN516" s="363">
        <f>AN515</f>
        <v>0</v>
      </c>
      <c r="AO516" s="363">
        <f t="shared" ref="AO516:AZ516" si="226">AO515</f>
        <v>0</v>
      </c>
      <c r="AP516" s="363">
        <f t="shared" si="226"/>
        <v>0</v>
      </c>
      <c r="AQ516" s="363">
        <f t="shared" si="226"/>
        <v>0</v>
      </c>
      <c r="AR516" s="363">
        <f t="shared" si="226"/>
        <v>0</v>
      </c>
      <c r="AS516" s="363">
        <f t="shared" si="226"/>
        <v>0</v>
      </c>
      <c r="AT516" s="363">
        <f t="shared" si="226"/>
        <v>0</v>
      </c>
      <c r="AU516" s="363">
        <f t="shared" si="226"/>
        <v>0</v>
      </c>
      <c r="AV516" s="363">
        <f t="shared" si="226"/>
        <v>0</v>
      </c>
      <c r="AW516" s="363">
        <f t="shared" si="226"/>
        <v>0</v>
      </c>
      <c r="AX516" s="363">
        <f t="shared" si="226"/>
        <v>0</v>
      </c>
      <c r="AY516" s="363">
        <f t="shared" si="226"/>
        <v>0</v>
      </c>
      <c r="AZ516" s="363">
        <f t="shared" si="226"/>
        <v>0</v>
      </c>
      <c r="BA516" s="267"/>
    </row>
    <row r="517" spans="1:53" ht="15.75" hidden="1" outlineLevel="1">
      <c r="B517" s="283"/>
      <c r="C517" s="261"/>
      <c r="D517" s="252"/>
      <c r="E517" s="252"/>
      <c r="F517" s="252"/>
      <c r="G517" s="252"/>
      <c r="H517" s="252"/>
      <c r="I517" s="252"/>
      <c r="J517" s="252"/>
      <c r="K517" s="252"/>
      <c r="L517" s="252"/>
      <c r="M517" s="252"/>
      <c r="N517" s="252"/>
      <c r="O517" s="252"/>
      <c r="P517" s="252"/>
      <c r="Q517" s="252"/>
      <c r="R517" s="252"/>
      <c r="S517" s="252"/>
      <c r="T517" s="252"/>
      <c r="U517" s="261"/>
      <c r="V517" s="252"/>
      <c r="W517" s="252"/>
      <c r="X517" s="252"/>
      <c r="Y517" s="252"/>
      <c r="Z517" s="252"/>
      <c r="AA517" s="252"/>
      <c r="AB517" s="252"/>
      <c r="AC517" s="252"/>
      <c r="AD517" s="252"/>
      <c r="AE517" s="252"/>
      <c r="AF517" s="252"/>
      <c r="AG517" s="252"/>
      <c r="AH517" s="252"/>
      <c r="AI517" s="252"/>
      <c r="AJ517" s="252"/>
      <c r="AK517" s="252"/>
      <c r="AL517" s="252"/>
      <c r="AM517" s="364"/>
      <c r="AN517" s="364"/>
      <c r="AO517" s="364"/>
      <c r="AP517" s="364"/>
      <c r="AQ517" s="364"/>
      <c r="AR517" s="364"/>
      <c r="AS517" s="364"/>
      <c r="AT517" s="364"/>
      <c r="AU517" s="364"/>
      <c r="AV517" s="364"/>
      <c r="AW517" s="364"/>
      <c r="AX517" s="364"/>
      <c r="AY517" s="364"/>
      <c r="AZ517" s="364"/>
      <c r="BA517" s="267"/>
    </row>
    <row r="518" spans="1:53" ht="15" hidden="1" outlineLevel="1">
      <c r="A518" s="449">
        <v>28</v>
      </c>
      <c r="B518" s="281" t="s">
        <v>18</v>
      </c>
      <c r="C518" s="252" t="s">
        <v>25</v>
      </c>
      <c r="D518" s="256"/>
      <c r="E518" s="256"/>
      <c r="F518" s="256"/>
      <c r="G518" s="256"/>
      <c r="H518" s="256"/>
      <c r="I518" s="256"/>
      <c r="J518" s="256"/>
      <c r="K518" s="256"/>
      <c r="L518" s="256"/>
      <c r="M518" s="256"/>
      <c r="N518" s="256"/>
      <c r="O518" s="256"/>
      <c r="P518" s="256"/>
      <c r="Q518" s="256"/>
      <c r="R518" s="256"/>
      <c r="S518" s="256"/>
      <c r="T518" s="256"/>
      <c r="U518" s="256">
        <v>0</v>
      </c>
      <c r="V518" s="256"/>
      <c r="W518" s="256"/>
      <c r="X518" s="256"/>
      <c r="Y518" s="256"/>
      <c r="Z518" s="256"/>
      <c r="AA518" s="256"/>
      <c r="AB518" s="256"/>
      <c r="AC518" s="256"/>
      <c r="AD518" s="256"/>
      <c r="AE518" s="256"/>
      <c r="AF518" s="256"/>
      <c r="AG518" s="256"/>
      <c r="AH518" s="256"/>
      <c r="AI518" s="256"/>
      <c r="AJ518" s="256"/>
      <c r="AK518" s="256"/>
      <c r="AL518" s="256"/>
      <c r="AM518" s="378"/>
      <c r="AN518" s="367"/>
      <c r="AO518" s="367"/>
      <c r="AP518" s="367"/>
      <c r="AQ518" s="367"/>
      <c r="AR518" s="367"/>
      <c r="AS518" s="367"/>
      <c r="AT518" s="367"/>
      <c r="AU518" s="367"/>
      <c r="AV518" s="367"/>
      <c r="AW518" s="367"/>
      <c r="AX518" s="367"/>
      <c r="AY518" s="367"/>
      <c r="AZ518" s="367"/>
      <c r="BA518" s="257">
        <f>SUM(AM518:AZ518)</f>
        <v>0</v>
      </c>
    </row>
    <row r="519" spans="1:53" ht="15" hidden="1" outlineLevel="1">
      <c r="B519" s="255" t="s">
        <v>258</v>
      </c>
      <c r="C519" s="252" t="s">
        <v>163</v>
      </c>
      <c r="D519" s="256"/>
      <c r="E519" s="256"/>
      <c r="F519" s="256"/>
      <c r="G519" s="256"/>
      <c r="H519" s="256"/>
      <c r="I519" s="256"/>
      <c r="J519" s="256"/>
      <c r="K519" s="256"/>
      <c r="L519" s="256"/>
      <c r="M519" s="256"/>
      <c r="N519" s="256"/>
      <c r="O519" s="256"/>
      <c r="P519" s="256"/>
      <c r="Q519" s="256"/>
      <c r="R519" s="256"/>
      <c r="S519" s="256"/>
      <c r="T519" s="256"/>
      <c r="U519" s="256">
        <f>U518</f>
        <v>0</v>
      </c>
      <c r="V519" s="256"/>
      <c r="W519" s="256"/>
      <c r="X519" s="256"/>
      <c r="Y519" s="256"/>
      <c r="Z519" s="256"/>
      <c r="AA519" s="256"/>
      <c r="AB519" s="256"/>
      <c r="AC519" s="256"/>
      <c r="AD519" s="256"/>
      <c r="AE519" s="256"/>
      <c r="AF519" s="256"/>
      <c r="AG519" s="256"/>
      <c r="AH519" s="256"/>
      <c r="AI519" s="256"/>
      <c r="AJ519" s="256"/>
      <c r="AK519" s="256"/>
      <c r="AL519" s="256"/>
      <c r="AM519" s="363">
        <f>AM518</f>
        <v>0</v>
      </c>
      <c r="AN519" s="363">
        <f>AN518</f>
        <v>0</v>
      </c>
      <c r="AO519" s="363">
        <f t="shared" ref="AO519:AZ519" si="227">AO518</f>
        <v>0</v>
      </c>
      <c r="AP519" s="363">
        <f t="shared" si="227"/>
        <v>0</v>
      </c>
      <c r="AQ519" s="363">
        <f t="shared" si="227"/>
        <v>0</v>
      </c>
      <c r="AR519" s="363">
        <f t="shared" si="227"/>
        <v>0</v>
      </c>
      <c r="AS519" s="363">
        <f t="shared" si="227"/>
        <v>0</v>
      </c>
      <c r="AT519" s="363">
        <f t="shared" si="227"/>
        <v>0</v>
      </c>
      <c r="AU519" s="363">
        <f t="shared" si="227"/>
        <v>0</v>
      </c>
      <c r="AV519" s="363">
        <f t="shared" si="227"/>
        <v>0</v>
      </c>
      <c r="AW519" s="363">
        <f t="shared" si="227"/>
        <v>0</v>
      </c>
      <c r="AX519" s="363">
        <f t="shared" si="227"/>
        <v>0</v>
      </c>
      <c r="AY519" s="363">
        <f t="shared" si="227"/>
        <v>0</v>
      </c>
      <c r="AZ519" s="363">
        <f t="shared" si="227"/>
        <v>0</v>
      </c>
      <c r="BA519" s="258"/>
    </row>
    <row r="520" spans="1:53" ht="15" hidden="1" outlineLevel="1">
      <c r="B520" s="28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c r="AC520" s="252"/>
      <c r="AD520" s="252"/>
      <c r="AE520" s="252"/>
      <c r="AF520" s="252"/>
      <c r="AG520" s="252"/>
      <c r="AH520" s="252"/>
      <c r="AI520" s="252"/>
      <c r="AJ520" s="252"/>
      <c r="AK520" s="252"/>
      <c r="AL520" s="252"/>
      <c r="AM520" s="364"/>
      <c r="AN520" s="364"/>
      <c r="AO520" s="364"/>
      <c r="AP520" s="364"/>
      <c r="AQ520" s="364"/>
      <c r="AR520" s="364"/>
      <c r="AS520" s="364"/>
      <c r="AT520" s="364"/>
      <c r="AU520" s="364"/>
      <c r="AV520" s="364"/>
      <c r="AW520" s="364"/>
      <c r="AX520" s="364"/>
      <c r="AY520" s="364"/>
      <c r="AZ520" s="364"/>
      <c r="BA520" s="267"/>
    </row>
    <row r="521" spans="1:53" ht="15" hidden="1" outlineLevel="1">
      <c r="A521" s="449">
        <v>29</v>
      </c>
      <c r="B521" s="284" t="s">
        <v>19</v>
      </c>
      <c r="C521" s="252" t="s">
        <v>25</v>
      </c>
      <c r="D521" s="256"/>
      <c r="E521" s="256"/>
      <c r="F521" s="256"/>
      <c r="G521" s="256"/>
      <c r="H521" s="256"/>
      <c r="I521" s="256"/>
      <c r="J521" s="256"/>
      <c r="K521" s="256"/>
      <c r="L521" s="256"/>
      <c r="M521" s="256"/>
      <c r="N521" s="256"/>
      <c r="O521" s="256"/>
      <c r="P521" s="256"/>
      <c r="Q521" s="256"/>
      <c r="R521" s="256"/>
      <c r="S521" s="256"/>
      <c r="T521" s="256"/>
      <c r="U521" s="256">
        <v>0</v>
      </c>
      <c r="V521" s="256"/>
      <c r="W521" s="256"/>
      <c r="X521" s="256"/>
      <c r="Y521" s="256"/>
      <c r="Z521" s="256"/>
      <c r="AA521" s="256"/>
      <c r="AB521" s="256"/>
      <c r="AC521" s="256"/>
      <c r="AD521" s="256"/>
      <c r="AE521" s="256"/>
      <c r="AF521" s="256"/>
      <c r="AG521" s="256"/>
      <c r="AH521" s="256"/>
      <c r="AI521" s="256"/>
      <c r="AJ521" s="256"/>
      <c r="AK521" s="256"/>
      <c r="AL521" s="256"/>
      <c r="AM521" s="378"/>
      <c r="AN521" s="367"/>
      <c r="AO521" s="367"/>
      <c r="AP521" s="367"/>
      <c r="AQ521" s="367"/>
      <c r="AR521" s="367"/>
      <c r="AS521" s="367"/>
      <c r="AT521" s="367"/>
      <c r="AU521" s="367"/>
      <c r="AV521" s="367"/>
      <c r="AW521" s="367"/>
      <c r="AX521" s="367"/>
      <c r="AY521" s="367"/>
      <c r="AZ521" s="367"/>
      <c r="BA521" s="257">
        <f>SUM(AM521:AZ521)</f>
        <v>0</v>
      </c>
    </row>
    <row r="522" spans="1:53" ht="15" hidden="1" outlineLevel="1">
      <c r="B522" s="284" t="s">
        <v>258</v>
      </c>
      <c r="C522" s="252" t="s">
        <v>163</v>
      </c>
      <c r="D522" s="256"/>
      <c r="E522" s="256"/>
      <c r="F522" s="256"/>
      <c r="G522" s="256"/>
      <c r="H522" s="256"/>
      <c r="I522" s="256"/>
      <c r="J522" s="256"/>
      <c r="K522" s="256"/>
      <c r="L522" s="256"/>
      <c r="M522" s="256"/>
      <c r="N522" s="256"/>
      <c r="O522" s="256"/>
      <c r="P522" s="256"/>
      <c r="Q522" s="256"/>
      <c r="R522" s="256"/>
      <c r="S522" s="256"/>
      <c r="T522" s="256"/>
      <c r="U522" s="256">
        <f>U521</f>
        <v>0</v>
      </c>
      <c r="V522" s="256"/>
      <c r="W522" s="256"/>
      <c r="X522" s="256"/>
      <c r="Y522" s="256"/>
      <c r="Z522" s="256"/>
      <c r="AA522" s="256"/>
      <c r="AB522" s="256"/>
      <c r="AC522" s="256"/>
      <c r="AD522" s="256"/>
      <c r="AE522" s="256"/>
      <c r="AF522" s="256"/>
      <c r="AG522" s="256"/>
      <c r="AH522" s="256"/>
      <c r="AI522" s="256"/>
      <c r="AJ522" s="256"/>
      <c r="AK522" s="256"/>
      <c r="AL522" s="256"/>
      <c r="AM522" s="363">
        <f>AM521</f>
        <v>0</v>
      </c>
      <c r="AN522" s="363">
        <f t="shared" ref="AN522:AZ522" si="228">AN521</f>
        <v>0</v>
      </c>
      <c r="AO522" s="363">
        <f t="shared" si="228"/>
        <v>0</v>
      </c>
      <c r="AP522" s="363">
        <f t="shared" si="228"/>
        <v>0</v>
      </c>
      <c r="AQ522" s="363">
        <f t="shared" si="228"/>
        <v>0</v>
      </c>
      <c r="AR522" s="363">
        <f t="shared" si="228"/>
        <v>0</v>
      </c>
      <c r="AS522" s="363">
        <f t="shared" si="228"/>
        <v>0</v>
      </c>
      <c r="AT522" s="363">
        <f t="shared" si="228"/>
        <v>0</v>
      </c>
      <c r="AU522" s="363">
        <f t="shared" si="228"/>
        <v>0</v>
      </c>
      <c r="AV522" s="363">
        <f t="shared" si="228"/>
        <v>0</v>
      </c>
      <c r="AW522" s="363">
        <f t="shared" si="228"/>
        <v>0</v>
      </c>
      <c r="AX522" s="363">
        <f t="shared" si="228"/>
        <v>0</v>
      </c>
      <c r="AY522" s="363">
        <f t="shared" si="228"/>
        <v>0</v>
      </c>
      <c r="AZ522" s="363">
        <f t="shared" si="228"/>
        <v>0</v>
      </c>
      <c r="BA522" s="258"/>
    </row>
    <row r="523" spans="1:53" ht="15" hidden="1" outlineLevel="1">
      <c r="B523" s="284"/>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c r="AA523" s="252"/>
      <c r="AB523" s="252"/>
      <c r="AC523" s="252"/>
      <c r="AD523" s="252"/>
      <c r="AE523" s="252"/>
      <c r="AF523" s="252"/>
      <c r="AG523" s="252"/>
      <c r="AH523" s="252"/>
      <c r="AI523" s="252"/>
      <c r="AJ523" s="252"/>
      <c r="AK523" s="252"/>
      <c r="AL523" s="252"/>
      <c r="AM523" s="375"/>
      <c r="AN523" s="375"/>
      <c r="AO523" s="375"/>
      <c r="AP523" s="375"/>
      <c r="AQ523" s="375"/>
      <c r="AR523" s="375"/>
      <c r="AS523" s="375"/>
      <c r="AT523" s="375"/>
      <c r="AU523" s="375"/>
      <c r="AV523" s="375"/>
      <c r="AW523" s="375"/>
      <c r="AX523" s="375"/>
      <c r="AY523" s="375"/>
      <c r="AZ523" s="375"/>
      <c r="BA523" s="273"/>
    </row>
    <row r="524" spans="1:53" s="244" customFormat="1" ht="15" hidden="1" outlineLevel="1">
      <c r="A524" s="449">
        <v>30</v>
      </c>
      <c r="B524" s="274" t="s">
        <v>485</v>
      </c>
      <c r="C524" s="252" t="s">
        <v>25</v>
      </c>
      <c r="D524" s="256"/>
      <c r="E524" s="256"/>
      <c r="F524" s="256"/>
      <c r="G524" s="256"/>
      <c r="H524" s="256"/>
      <c r="I524" s="256"/>
      <c r="J524" s="256"/>
      <c r="K524" s="256"/>
      <c r="L524" s="256"/>
      <c r="M524" s="256"/>
      <c r="N524" s="256"/>
      <c r="O524" s="256"/>
      <c r="P524" s="256"/>
      <c r="Q524" s="256"/>
      <c r="R524" s="256"/>
      <c r="S524" s="256"/>
      <c r="T524" s="256"/>
      <c r="U524" s="256">
        <v>0</v>
      </c>
      <c r="V524" s="256"/>
      <c r="W524" s="256"/>
      <c r="X524" s="256"/>
      <c r="Y524" s="256"/>
      <c r="Z524" s="256"/>
      <c r="AA524" s="256"/>
      <c r="AB524" s="256"/>
      <c r="AC524" s="256"/>
      <c r="AD524" s="256"/>
      <c r="AE524" s="256"/>
      <c r="AF524" s="256"/>
      <c r="AG524" s="256"/>
      <c r="AH524" s="256"/>
      <c r="AI524" s="256"/>
      <c r="AJ524" s="256"/>
      <c r="AK524" s="256"/>
      <c r="AL524" s="256"/>
      <c r="AM524" s="362"/>
      <c r="AN524" s="362"/>
      <c r="AO524" s="362"/>
      <c r="AP524" s="362"/>
      <c r="AQ524" s="362"/>
      <c r="AR524" s="362"/>
      <c r="AS524" s="362"/>
      <c r="AT524" s="362"/>
      <c r="AU524" s="362"/>
      <c r="AV524" s="362"/>
      <c r="AW524" s="362"/>
      <c r="AX524" s="362"/>
      <c r="AY524" s="362"/>
      <c r="AZ524" s="362"/>
      <c r="BA524" s="257">
        <f>SUM(AM524:AZ524)</f>
        <v>0</v>
      </c>
    </row>
    <row r="525" spans="1:53" s="244" customFormat="1" ht="15" hidden="1" outlineLevel="1">
      <c r="A525" s="449"/>
      <c r="B525" s="284" t="s">
        <v>258</v>
      </c>
      <c r="C525" s="252" t="s">
        <v>163</v>
      </c>
      <c r="D525" s="256"/>
      <c r="E525" s="256"/>
      <c r="F525" s="256"/>
      <c r="G525" s="256"/>
      <c r="H525" s="256"/>
      <c r="I525" s="256"/>
      <c r="J525" s="256"/>
      <c r="K525" s="256"/>
      <c r="L525" s="256"/>
      <c r="M525" s="256"/>
      <c r="N525" s="256"/>
      <c r="O525" s="256"/>
      <c r="P525" s="256"/>
      <c r="Q525" s="256"/>
      <c r="R525" s="256"/>
      <c r="S525" s="256"/>
      <c r="T525" s="256"/>
      <c r="U525" s="256">
        <f>U524</f>
        <v>0</v>
      </c>
      <c r="V525" s="256"/>
      <c r="W525" s="256"/>
      <c r="X525" s="256"/>
      <c r="Y525" s="256"/>
      <c r="Z525" s="256"/>
      <c r="AA525" s="256"/>
      <c r="AB525" s="256"/>
      <c r="AC525" s="256"/>
      <c r="AD525" s="256"/>
      <c r="AE525" s="256"/>
      <c r="AF525" s="256"/>
      <c r="AG525" s="256"/>
      <c r="AH525" s="256"/>
      <c r="AI525" s="256"/>
      <c r="AJ525" s="256"/>
      <c r="AK525" s="256"/>
      <c r="AL525" s="256"/>
      <c r="AM525" s="363">
        <f>AM524</f>
        <v>0</v>
      </c>
      <c r="AN525" s="363">
        <f t="shared" ref="AN525:AZ525" si="229">AN524</f>
        <v>0</v>
      </c>
      <c r="AO525" s="363">
        <f t="shared" si="229"/>
        <v>0</v>
      </c>
      <c r="AP525" s="363">
        <f t="shared" si="229"/>
        <v>0</v>
      </c>
      <c r="AQ525" s="363">
        <f t="shared" si="229"/>
        <v>0</v>
      </c>
      <c r="AR525" s="363">
        <f t="shared" si="229"/>
        <v>0</v>
      </c>
      <c r="AS525" s="363">
        <f t="shared" si="229"/>
        <v>0</v>
      </c>
      <c r="AT525" s="363">
        <f t="shared" si="229"/>
        <v>0</v>
      </c>
      <c r="AU525" s="363">
        <f t="shared" si="229"/>
        <v>0</v>
      </c>
      <c r="AV525" s="363">
        <f t="shared" si="229"/>
        <v>0</v>
      </c>
      <c r="AW525" s="363">
        <f t="shared" si="229"/>
        <v>0</v>
      </c>
      <c r="AX525" s="363">
        <f t="shared" si="229"/>
        <v>0</v>
      </c>
      <c r="AY525" s="363">
        <f t="shared" si="229"/>
        <v>0</v>
      </c>
      <c r="AZ525" s="363">
        <f t="shared" si="229"/>
        <v>0</v>
      </c>
      <c r="BA525" s="258"/>
    </row>
    <row r="526" spans="1:53" s="244" customFormat="1" ht="15" hidden="1" outlineLevel="1">
      <c r="A526" s="449"/>
      <c r="B526" s="284"/>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c r="AA526" s="252"/>
      <c r="AB526" s="252"/>
      <c r="AC526" s="252"/>
      <c r="AD526" s="252"/>
      <c r="AE526" s="252"/>
      <c r="AF526" s="252"/>
      <c r="AG526" s="252"/>
      <c r="AH526" s="252"/>
      <c r="AI526" s="252"/>
      <c r="AJ526" s="252"/>
      <c r="AK526" s="252"/>
      <c r="AL526" s="252"/>
      <c r="AM526" s="364"/>
      <c r="AN526" s="364"/>
      <c r="AO526" s="364"/>
      <c r="AP526" s="364"/>
      <c r="AQ526" s="364"/>
      <c r="AR526" s="364"/>
      <c r="AS526" s="364"/>
      <c r="AT526" s="364"/>
      <c r="AU526" s="364"/>
      <c r="AV526" s="364"/>
      <c r="AW526" s="364"/>
      <c r="AX526" s="364"/>
      <c r="AY526" s="364"/>
      <c r="AZ526" s="364"/>
      <c r="BA526" s="273"/>
    </row>
    <row r="527" spans="1:53" s="244" customFormat="1" ht="15.75" outlineLevel="1">
      <c r="A527" s="449"/>
      <c r="B527" s="249" t="s">
        <v>486</v>
      </c>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c r="AA527" s="252"/>
      <c r="AB527" s="252"/>
      <c r="AC527" s="252"/>
      <c r="AD527" s="252"/>
      <c r="AE527" s="252"/>
      <c r="AF527" s="252"/>
      <c r="AG527" s="252"/>
      <c r="AH527" s="252"/>
      <c r="AI527" s="252"/>
      <c r="AJ527" s="252"/>
      <c r="AK527" s="252"/>
      <c r="AL527" s="252"/>
      <c r="AM527" s="364"/>
      <c r="AN527" s="364"/>
      <c r="AO527" s="364"/>
      <c r="AP527" s="364"/>
      <c r="AQ527" s="364"/>
      <c r="AR527" s="364"/>
      <c r="AS527" s="364"/>
      <c r="AT527" s="364"/>
      <c r="AU527" s="364"/>
      <c r="AV527" s="364"/>
      <c r="AW527" s="364"/>
      <c r="AX527" s="364"/>
      <c r="AY527" s="364"/>
      <c r="AZ527" s="364"/>
      <c r="BA527" s="273"/>
    </row>
    <row r="528" spans="1:53" s="244" customFormat="1" ht="15" outlineLevel="1">
      <c r="A528" s="449">
        <v>31</v>
      </c>
      <c r="B528" s="284" t="s">
        <v>487</v>
      </c>
      <c r="C528" s="252" t="s">
        <v>25</v>
      </c>
      <c r="D528" s="256">
        <v>492720.74</v>
      </c>
      <c r="E528" s="256">
        <v>492720.74</v>
      </c>
      <c r="F528" s="256">
        <v>492720.74</v>
      </c>
      <c r="G528" s="256">
        <v>492720.74</v>
      </c>
      <c r="H528" s="256">
        <v>492720.74</v>
      </c>
      <c r="I528" s="256">
        <v>492720.74</v>
      </c>
      <c r="J528" s="256">
        <v>492720.74</v>
      </c>
      <c r="K528" s="256">
        <v>492720.74</v>
      </c>
      <c r="L528" s="256">
        <v>492720.74</v>
      </c>
      <c r="M528" s="256">
        <v>492720.74</v>
      </c>
      <c r="N528" s="256">
        <v>492720.74</v>
      </c>
      <c r="O528" s="256">
        <v>492720.74</v>
      </c>
      <c r="P528" s="256">
        <v>492720.74</v>
      </c>
      <c r="Q528" s="256">
        <v>492720.74</v>
      </c>
      <c r="R528" s="256">
        <v>492720.74</v>
      </c>
      <c r="S528" s="256">
        <v>492720.74</v>
      </c>
      <c r="T528" s="256">
        <v>492720.74</v>
      </c>
      <c r="U528" s="256">
        <v>0</v>
      </c>
      <c r="V528" s="256">
        <v>0</v>
      </c>
      <c r="W528" s="256">
        <v>0</v>
      </c>
      <c r="X528" s="256">
        <v>0</v>
      </c>
      <c r="Y528" s="256">
        <v>0</v>
      </c>
      <c r="Z528" s="256">
        <v>0</v>
      </c>
      <c r="AA528" s="256">
        <v>0</v>
      </c>
      <c r="AB528" s="256">
        <v>0</v>
      </c>
      <c r="AC528" s="256">
        <v>0</v>
      </c>
      <c r="AD528" s="256">
        <v>0</v>
      </c>
      <c r="AE528" s="256">
        <v>0</v>
      </c>
      <c r="AF528" s="256">
        <v>0</v>
      </c>
      <c r="AG528" s="256">
        <v>0</v>
      </c>
      <c r="AH528" s="256">
        <v>0</v>
      </c>
      <c r="AI528" s="256">
        <v>0</v>
      </c>
      <c r="AJ528" s="256">
        <v>0</v>
      </c>
      <c r="AK528" s="256">
        <v>0</v>
      </c>
      <c r="AL528" s="256">
        <v>0</v>
      </c>
      <c r="AM528" s="362"/>
      <c r="AN528" s="362"/>
      <c r="AO528" s="362"/>
      <c r="AP528" s="362"/>
      <c r="AQ528" s="362"/>
      <c r="AR528" s="362"/>
      <c r="AS528" s="362"/>
      <c r="AT528" s="362"/>
      <c r="AU528" s="362"/>
      <c r="AV528" s="362"/>
      <c r="AW528" s="362"/>
      <c r="AX528" s="362"/>
      <c r="AY528" s="362"/>
      <c r="AZ528" s="362"/>
      <c r="BA528" s="257">
        <f>SUM(AM528:AZ528)</f>
        <v>0</v>
      </c>
    </row>
    <row r="529" spans="1:55" s="244" customFormat="1" ht="15" outlineLevel="1">
      <c r="A529" s="449"/>
      <c r="B529" s="284" t="s">
        <v>258</v>
      </c>
      <c r="C529" s="252" t="s">
        <v>163</v>
      </c>
      <c r="D529" s="256"/>
      <c r="E529" s="256"/>
      <c r="F529" s="256"/>
      <c r="G529" s="256"/>
      <c r="H529" s="256"/>
      <c r="I529" s="256"/>
      <c r="J529" s="256"/>
      <c r="K529" s="256"/>
      <c r="L529" s="256"/>
      <c r="M529" s="256"/>
      <c r="N529" s="256"/>
      <c r="O529" s="256"/>
      <c r="P529" s="256"/>
      <c r="Q529" s="256"/>
      <c r="R529" s="256"/>
      <c r="S529" s="256"/>
      <c r="T529" s="256"/>
      <c r="U529" s="256">
        <f>U528</f>
        <v>0</v>
      </c>
      <c r="V529" s="256"/>
      <c r="W529" s="256"/>
      <c r="X529" s="256"/>
      <c r="Y529" s="256"/>
      <c r="Z529" s="256"/>
      <c r="AA529" s="256"/>
      <c r="AB529" s="256"/>
      <c r="AC529" s="256"/>
      <c r="AD529" s="256"/>
      <c r="AE529" s="256"/>
      <c r="AF529" s="256"/>
      <c r="AG529" s="256"/>
      <c r="AH529" s="256"/>
      <c r="AI529" s="256"/>
      <c r="AJ529" s="256"/>
      <c r="AK529" s="256"/>
      <c r="AL529" s="256"/>
      <c r="AM529" s="363">
        <f>AM528</f>
        <v>0</v>
      </c>
      <c r="AN529" s="363">
        <f t="shared" ref="AN529:AZ529" si="230">AN528</f>
        <v>0</v>
      </c>
      <c r="AO529" s="363">
        <f t="shared" si="230"/>
        <v>0</v>
      </c>
      <c r="AP529" s="363">
        <f t="shared" si="230"/>
        <v>0</v>
      </c>
      <c r="AQ529" s="363">
        <f t="shared" si="230"/>
        <v>0</v>
      </c>
      <c r="AR529" s="363">
        <f t="shared" si="230"/>
        <v>0</v>
      </c>
      <c r="AS529" s="363">
        <f t="shared" si="230"/>
        <v>0</v>
      </c>
      <c r="AT529" s="363">
        <f t="shared" si="230"/>
        <v>0</v>
      </c>
      <c r="AU529" s="363">
        <f t="shared" si="230"/>
        <v>0</v>
      </c>
      <c r="AV529" s="363">
        <f t="shared" si="230"/>
        <v>0</v>
      </c>
      <c r="AW529" s="363">
        <f t="shared" si="230"/>
        <v>0</v>
      </c>
      <c r="AX529" s="363">
        <f t="shared" si="230"/>
        <v>0</v>
      </c>
      <c r="AY529" s="363">
        <f t="shared" si="230"/>
        <v>0</v>
      </c>
      <c r="AZ529" s="363">
        <f t="shared" si="230"/>
        <v>0</v>
      </c>
      <c r="BA529" s="258"/>
    </row>
    <row r="530" spans="1:55" s="244" customFormat="1" ht="15" outlineLevel="1">
      <c r="A530" s="449"/>
      <c r="B530" s="284"/>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c r="AA530" s="252"/>
      <c r="AB530" s="252"/>
      <c r="AC530" s="252"/>
      <c r="AD530" s="252"/>
      <c r="AE530" s="252"/>
      <c r="AF530" s="252"/>
      <c r="AG530" s="252"/>
      <c r="AH530" s="252"/>
      <c r="AI530" s="252"/>
      <c r="AJ530" s="252"/>
      <c r="AK530" s="252"/>
      <c r="AL530" s="252"/>
      <c r="AM530" s="364"/>
      <c r="AN530" s="364"/>
      <c r="AO530" s="364"/>
      <c r="AP530" s="364"/>
      <c r="AQ530" s="364"/>
      <c r="AR530" s="364"/>
      <c r="AS530" s="364"/>
      <c r="AT530" s="364"/>
      <c r="AU530" s="364"/>
      <c r="AV530" s="364"/>
      <c r="AW530" s="364"/>
      <c r="AX530" s="364"/>
      <c r="AY530" s="364"/>
      <c r="AZ530" s="364"/>
      <c r="BA530" s="273"/>
    </row>
    <row r="531" spans="1:55" s="244" customFormat="1" ht="15" outlineLevel="1">
      <c r="A531" s="449">
        <v>32</v>
      </c>
      <c r="B531" s="284" t="s">
        <v>488</v>
      </c>
      <c r="C531" s="252" t="s">
        <v>25</v>
      </c>
      <c r="D531" s="256">
        <v>0</v>
      </c>
      <c r="E531" s="256">
        <v>0</v>
      </c>
      <c r="F531" s="256">
        <v>0</v>
      </c>
      <c r="G531" s="256">
        <v>0</v>
      </c>
      <c r="H531" s="256">
        <v>0</v>
      </c>
      <c r="I531" s="256">
        <v>0</v>
      </c>
      <c r="J531" s="256">
        <v>0</v>
      </c>
      <c r="K531" s="256">
        <v>0</v>
      </c>
      <c r="L531" s="256">
        <v>0</v>
      </c>
      <c r="M531" s="256">
        <v>0</v>
      </c>
      <c r="N531" s="256">
        <v>0</v>
      </c>
      <c r="O531" s="256">
        <v>0</v>
      </c>
      <c r="P531" s="256">
        <v>0</v>
      </c>
      <c r="Q531" s="256">
        <v>0</v>
      </c>
      <c r="R531" s="256">
        <v>0</v>
      </c>
      <c r="S531" s="256">
        <v>0</v>
      </c>
      <c r="T531" s="256">
        <v>0</v>
      </c>
      <c r="U531" s="256">
        <v>0</v>
      </c>
      <c r="V531" s="256">
        <v>904.30317530000002</v>
      </c>
      <c r="W531" s="256">
        <v>0</v>
      </c>
      <c r="X531" s="256">
        <v>0</v>
      </c>
      <c r="Y531" s="256">
        <v>0</v>
      </c>
      <c r="Z531" s="256">
        <v>0</v>
      </c>
      <c r="AA531" s="256">
        <v>0</v>
      </c>
      <c r="AB531" s="256">
        <v>0</v>
      </c>
      <c r="AC531" s="256">
        <v>0</v>
      </c>
      <c r="AD531" s="256">
        <v>0</v>
      </c>
      <c r="AE531" s="256">
        <v>0</v>
      </c>
      <c r="AF531" s="256">
        <v>0</v>
      </c>
      <c r="AG531" s="256">
        <v>0</v>
      </c>
      <c r="AH531" s="256">
        <v>0</v>
      </c>
      <c r="AI531" s="256">
        <v>0</v>
      </c>
      <c r="AJ531" s="256">
        <v>0</v>
      </c>
      <c r="AK531" s="256">
        <v>0</v>
      </c>
      <c r="AL531" s="256">
        <v>0</v>
      </c>
      <c r="AM531" s="362"/>
      <c r="AN531" s="362"/>
      <c r="AO531" s="362"/>
      <c r="AP531" s="362"/>
      <c r="AQ531" s="362"/>
      <c r="AR531" s="362"/>
      <c r="AS531" s="362"/>
      <c r="AT531" s="362"/>
      <c r="AU531" s="362"/>
      <c r="AV531" s="362"/>
      <c r="AW531" s="362"/>
      <c r="AX531" s="362"/>
      <c r="AY531" s="362"/>
      <c r="AZ531" s="362"/>
      <c r="BA531" s="257">
        <f>SUM(AM531:AZ531)</f>
        <v>0</v>
      </c>
    </row>
    <row r="532" spans="1:55" s="244" customFormat="1" ht="15" outlineLevel="1">
      <c r="A532" s="449"/>
      <c r="B532" s="284" t="s">
        <v>258</v>
      </c>
      <c r="C532" s="252" t="s">
        <v>163</v>
      </c>
      <c r="D532" s="256"/>
      <c r="E532" s="256"/>
      <c r="F532" s="256"/>
      <c r="G532" s="256"/>
      <c r="H532" s="256"/>
      <c r="I532" s="256"/>
      <c r="J532" s="256"/>
      <c r="K532" s="256"/>
      <c r="L532" s="256"/>
      <c r="M532" s="256"/>
      <c r="N532" s="256"/>
      <c r="O532" s="256"/>
      <c r="P532" s="256"/>
      <c r="Q532" s="256"/>
      <c r="R532" s="256"/>
      <c r="S532" s="256"/>
      <c r="T532" s="256"/>
      <c r="U532" s="256">
        <f>U531</f>
        <v>0</v>
      </c>
      <c r="V532" s="256"/>
      <c r="W532" s="256"/>
      <c r="X532" s="256"/>
      <c r="Y532" s="256"/>
      <c r="Z532" s="256"/>
      <c r="AA532" s="256"/>
      <c r="AB532" s="256"/>
      <c r="AC532" s="256"/>
      <c r="AD532" s="256"/>
      <c r="AE532" s="256"/>
      <c r="AF532" s="256"/>
      <c r="AG532" s="256"/>
      <c r="AH532" s="256"/>
      <c r="AI532" s="256"/>
      <c r="AJ532" s="256"/>
      <c r="AK532" s="256"/>
      <c r="AL532" s="256"/>
      <c r="AM532" s="363">
        <f>AM531</f>
        <v>0</v>
      </c>
      <c r="AN532" s="363">
        <f t="shared" ref="AN532:AZ532" si="231">AN531</f>
        <v>0</v>
      </c>
      <c r="AO532" s="363">
        <f t="shared" si="231"/>
        <v>0</v>
      </c>
      <c r="AP532" s="363">
        <f t="shared" si="231"/>
        <v>0</v>
      </c>
      <c r="AQ532" s="363">
        <f t="shared" si="231"/>
        <v>0</v>
      </c>
      <c r="AR532" s="363">
        <f t="shared" si="231"/>
        <v>0</v>
      </c>
      <c r="AS532" s="363">
        <f t="shared" si="231"/>
        <v>0</v>
      </c>
      <c r="AT532" s="363">
        <f t="shared" si="231"/>
        <v>0</v>
      </c>
      <c r="AU532" s="363">
        <f t="shared" si="231"/>
        <v>0</v>
      </c>
      <c r="AV532" s="363">
        <f t="shared" si="231"/>
        <v>0</v>
      </c>
      <c r="AW532" s="363">
        <f t="shared" si="231"/>
        <v>0</v>
      </c>
      <c r="AX532" s="363">
        <f t="shared" si="231"/>
        <v>0</v>
      </c>
      <c r="AY532" s="363">
        <f t="shared" si="231"/>
        <v>0</v>
      </c>
      <c r="AZ532" s="363">
        <f t="shared" si="231"/>
        <v>0</v>
      </c>
      <c r="BA532" s="258"/>
    </row>
    <row r="533" spans="1:55" s="244" customFormat="1" ht="15" outlineLevel="1">
      <c r="A533" s="449"/>
      <c r="B533" s="284"/>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c r="AA533" s="252"/>
      <c r="AB533" s="252"/>
      <c r="AC533" s="252"/>
      <c r="AD533" s="252"/>
      <c r="AE533" s="252"/>
      <c r="AF533" s="252"/>
      <c r="AG533" s="252"/>
      <c r="AH533" s="252"/>
      <c r="AI533" s="252"/>
      <c r="AJ533" s="252"/>
      <c r="AK533" s="252"/>
      <c r="AL533" s="252"/>
      <c r="AM533" s="364"/>
      <c r="AN533" s="364"/>
      <c r="AO533" s="364"/>
      <c r="AP533" s="364"/>
      <c r="AQ533" s="364"/>
      <c r="AR533" s="364"/>
      <c r="AS533" s="364"/>
      <c r="AT533" s="364"/>
      <c r="AU533" s="364"/>
      <c r="AV533" s="364"/>
      <c r="AW533" s="364"/>
      <c r="AX533" s="364"/>
      <c r="AY533" s="364"/>
      <c r="AZ533" s="364"/>
      <c r="BA533" s="273"/>
    </row>
    <row r="534" spans="1:55" s="244" customFormat="1" ht="15" hidden="1" outlineLevel="1">
      <c r="A534" s="449">
        <v>33</v>
      </c>
      <c r="B534" s="284" t="s">
        <v>489</v>
      </c>
      <c r="C534" s="252" t="s">
        <v>25</v>
      </c>
      <c r="D534" s="256"/>
      <c r="E534" s="256"/>
      <c r="F534" s="256"/>
      <c r="G534" s="256"/>
      <c r="H534" s="256"/>
      <c r="I534" s="256"/>
      <c r="J534" s="256"/>
      <c r="K534" s="256"/>
      <c r="L534" s="256"/>
      <c r="M534" s="256"/>
      <c r="N534" s="256"/>
      <c r="O534" s="256"/>
      <c r="P534" s="256"/>
      <c r="Q534" s="256"/>
      <c r="R534" s="256"/>
      <c r="S534" s="256"/>
      <c r="T534" s="256"/>
      <c r="U534" s="256">
        <v>12</v>
      </c>
      <c r="V534" s="256"/>
      <c r="W534" s="256"/>
      <c r="X534" s="256"/>
      <c r="Y534" s="256"/>
      <c r="Z534" s="256"/>
      <c r="AA534" s="256"/>
      <c r="AB534" s="256"/>
      <c r="AC534" s="256"/>
      <c r="AD534" s="256"/>
      <c r="AE534" s="256"/>
      <c r="AF534" s="256"/>
      <c r="AG534" s="256"/>
      <c r="AH534" s="256"/>
      <c r="AI534" s="256"/>
      <c r="AJ534" s="256"/>
      <c r="AK534" s="256"/>
      <c r="AL534" s="256"/>
      <c r="AM534" s="362"/>
      <c r="AN534" s="362"/>
      <c r="AO534" s="362"/>
      <c r="AP534" s="362"/>
      <c r="AQ534" s="362"/>
      <c r="AR534" s="362"/>
      <c r="AS534" s="362"/>
      <c r="AT534" s="362"/>
      <c r="AU534" s="362"/>
      <c r="AV534" s="362"/>
      <c r="AW534" s="362"/>
      <c r="AX534" s="362"/>
      <c r="AY534" s="362"/>
      <c r="AZ534" s="362"/>
      <c r="BA534" s="257">
        <f>SUM(AM534:AZ534)</f>
        <v>0</v>
      </c>
    </row>
    <row r="535" spans="1:55" s="244" customFormat="1" ht="15" hidden="1" outlineLevel="1">
      <c r="A535" s="449"/>
      <c r="B535" s="284" t="s">
        <v>258</v>
      </c>
      <c r="C535" s="252" t="s">
        <v>163</v>
      </c>
      <c r="D535" s="256"/>
      <c r="E535" s="256"/>
      <c r="F535" s="256"/>
      <c r="G535" s="256"/>
      <c r="H535" s="256"/>
      <c r="I535" s="256"/>
      <c r="J535" s="256"/>
      <c r="K535" s="256"/>
      <c r="L535" s="256"/>
      <c r="M535" s="256"/>
      <c r="N535" s="256"/>
      <c r="O535" s="256"/>
      <c r="P535" s="256"/>
      <c r="Q535" s="256"/>
      <c r="R535" s="256"/>
      <c r="S535" s="256"/>
      <c r="T535" s="256"/>
      <c r="U535" s="256">
        <f>U534</f>
        <v>12</v>
      </c>
      <c r="V535" s="256"/>
      <c r="W535" s="256"/>
      <c r="X535" s="256"/>
      <c r="Y535" s="256"/>
      <c r="Z535" s="256"/>
      <c r="AA535" s="256"/>
      <c r="AB535" s="256"/>
      <c r="AC535" s="256"/>
      <c r="AD535" s="256"/>
      <c r="AE535" s="256"/>
      <c r="AF535" s="256"/>
      <c r="AG535" s="256"/>
      <c r="AH535" s="256"/>
      <c r="AI535" s="256"/>
      <c r="AJ535" s="256"/>
      <c r="AK535" s="256"/>
      <c r="AL535" s="256"/>
      <c r="AM535" s="363">
        <f>AM534</f>
        <v>0</v>
      </c>
      <c r="AN535" s="363">
        <f t="shared" ref="AN535:AY535" si="232">AN534</f>
        <v>0</v>
      </c>
      <c r="AO535" s="363">
        <f t="shared" si="232"/>
        <v>0</v>
      </c>
      <c r="AP535" s="363">
        <f t="shared" si="232"/>
        <v>0</v>
      </c>
      <c r="AQ535" s="363">
        <f t="shared" si="232"/>
        <v>0</v>
      </c>
      <c r="AR535" s="363">
        <f t="shared" si="232"/>
        <v>0</v>
      </c>
      <c r="AS535" s="363">
        <f t="shared" si="232"/>
        <v>0</v>
      </c>
      <c r="AT535" s="363">
        <f t="shared" si="232"/>
        <v>0</v>
      </c>
      <c r="AU535" s="363">
        <f t="shared" si="232"/>
        <v>0</v>
      </c>
      <c r="AV535" s="363">
        <f t="shared" si="232"/>
        <v>0</v>
      </c>
      <c r="AW535" s="363">
        <f t="shared" si="232"/>
        <v>0</v>
      </c>
      <c r="AX535" s="363">
        <f t="shared" si="232"/>
        <v>0</v>
      </c>
      <c r="AY535" s="363">
        <f t="shared" si="232"/>
        <v>0</v>
      </c>
      <c r="AZ535" s="363">
        <f>AZ534</f>
        <v>0</v>
      </c>
      <c r="BA535" s="258"/>
    </row>
    <row r="536" spans="1:55" ht="15" hidden="1" outlineLevel="1">
      <c r="B536" s="275"/>
      <c r="C536" s="285"/>
      <c r="D536" s="252"/>
      <c r="E536" s="252"/>
      <c r="F536" s="252"/>
      <c r="G536" s="252"/>
      <c r="H536" s="252"/>
      <c r="I536" s="252"/>
      <c r="J536" s="252"/>
      <c r="K536" s="252"/>
      <c r="L536" s="252"/>
      <c r="M536" s="252"/>
      <c r="N536" s="252"/>
      <c r="O536" s="252"/>
      <c r="P536" s="252"/>
      <c r="Q536" s="252"/>
      <c r="R536" s="252"/>
      <c r="S536" s="252"/>
      <c r="T536" s="252"/>
      <c r="U536" s="261"/>
      <c r="V536" s="252"/>
      <c r="W536" s="286"/>
      <c r="X536" s="286"/>
      <c r="Y536" s="286"/>
      <c r="Z536" s="286"/>
      <c r="AA536" s="286"/>
      <c r="AB536" s="286"/>
      <c r="AC536" s="286"/>
      <c r="AD536" s="286"/>
      <c r="AE536" s="286"/>
      <c r="AF536" s="252"/>
      <c r="AG536" s="252"/>
      <c r="AH536" s="252"/>
      <c r="AI536" s="252"/>
      <c r="AJ536" s="252"/>
      <c r="AK536" s="252"/>
      <c r="AL536" s="252"/>
      <c r="AM536" s="262"/>
      <c r="AN536" s="262"/>
      <c r="AO536" s="262"/>
      <c r="AP536" s="262"/>
      <c r="AQ536" s="262"/>
      <c r="AR536" s="262"/>
      <c r="AS536" s="262"/>
      <c r="AT536" s="262"/>
      <c r="AU536" s="262"/>
      <c r="AV536" s="262"/>
      <c r="AW536" s="262"/>
      <c r="AX536" s="262"/>
      <c r="AY536" s="262"/>
      <c r="AZ536" s="262"/>
      <c r="BA536" s="267"/>
    </row>
    <row r="537" spans="1:55" ht="15.75">
      <c r="B537" s="287" t="s">
        <v>259</v>
      </c>
      <c r="C537" s="289"/>
      <c r="D537" s="289">
        <f>SUM(D432:D535)</f>
        <v>9154999.7034974843</v>
      </c>
      <c r="E537" s="289"/>
      <c r="F537" s="289"/>
      <c r="G537" s="289"/>
      <c r="H537" s="289"/>
      <c r="I537" s="289"/>
      <c r="J537" s="289"/>
      <c r="K537" s="289"/>
      <c r="L537" s="289"/>
      <c r="M537" s="289"/>
      <c r="N537" s="289"/>
      <c r="O537" s="289"/>
      <c r="P537" s="289"/>
      <c r="Q537" s="289"/>
      <c r="R537" s="289"/>
      <c r="S537" s="289"/>
      <c r="T537" s="289"/>
      <c r="U537" s="289"/>
      <c r="V537" s="289">
        <f>SUM(V432:V535)</f>
        <v>6069.0298047791875</v>
      </c>
      <c r="W537" s="289"/>
      <c r="X537" s="289"/>
      <c r="Y537" s="289"/>
      <c r="Z537" s="289"/>
      <c r="AA537" s="289"/>
      <c r="AB537" s="289"/>
      <c r="AC537" s="289"/>
      <c r="AD537" s="289"/>
      <c r="AE537" s="289"/>
      <c r="AF537" s="289"/>
      <c r="AG537" s="289"/>
      <c r="AH537" s="289"/>
      <c r="AI537" s="289"/>
      <c r="AJ537" s="289"/>
      <c r="AK537" s="289"/>
      <c r="AL537" s="289"/>
      <c r="AM537" s="289">
        <f>IF(AM431="kWh",SUMPRODUCT(D432:D535,AM432:AM535))</f>
        <v>3516855.0416974854</v>
      </c>
      <c r="AN537" s="289">
        <f>IF(AN431="kWh",SUMPRODUCT(D432:D535,AN432:AN535))</f>
        <v>1039456.6541361997</v>
      </c>
      <c r="AO537" s="289">
        <f>IF(AO431="kW",SUMPRODUCT(U432:U535,V432:V535,AO432:AO535),SUMPRODUCT(D432:D535,AO432:AO535))</f>
        <v>8261.7401266530451</v>
      </c>
      <c r="AP537" s="289">
        <f>IF(AP431="kW",SUMPRODUCT(U432:U535,V432:V535,AP432:AP535),SUMPRODUCT(D432:D535,AP432:AP535))</f>
        <v>0</v>
      </c>
      <c r="AQ537" s="289">
        <f>IF(AQ431="kW",SUMPRODUCT(U432:U535,V432:V535,AQ432:AQ535),SUMPRODUCT(D432:D535,AQ432:AQ535))</f>
        <v>0</v>
      </c>
      <c r="AR537" s="289">
        <f>IF(AR431="kW",SUMPRODUCT(U432:U535,V432:V535,AR432:AR535),SUMPRODUCT(D432:D535,AR432:AR535))</f>
        <v>0</v>
      </c>
      <c r="AS537" s="289">
        <f>IF(AS431="kW",SUMPRODUCT(U432:U535,V432:V535,AS432:AS535),SUMPRODUCT(D432:D535,AS432:AS535))</f>
        <v>0</v>
      </c>
      <c r="AT537" s="289">
        <f>IF(AT431="kW",SUMPRODUCT(U432:U535,V432:V535,AT432:AT535),SUMPRODUCT(D432:D535,AT432:AT535))</f>
        <v>0</v>
      </c>
      <c r="AU537" s="289">
        <f>IF(AU431="kW",SUMPRODUCT(U432:U535,V432:V535,AU432:AU535),SUMPRODUCT(D432:D535,AU432:AU535))</f>
        <v>0</v>
      </c>
      <c r="AV537" s="289">
        <f>IF(AV431="kW",SUMPRODUCT(U432:U535,V432:V535,AV432:AV535),SUMPRODUCT(D432:D535,AV432:AV535))</f>
        <v>0</v>
      </c>
      <c r="AW537" s="289">
        <f>IF(AW431="kW",SUMPRODUCT(U432:U535,V432:V535,AW432:AW535),SUMPRODUCT(D432:D535,AW432:AW535))</f>
        <v>0</v>
      </c>
      <c r="AX537" s="289">
        <f>IF(AX431="kW",SUMPRODUCT(U432:U535,V432:V535,AX432:AX535),SUMPRODUCT(D432:D535,AX432:AX535))</f>
        <v>0</v>
      </c>
      <c r="AY537" s="289">
        <f>IF(AY431="kW",SUMPRODUCT(U432:U535,V432:V535,AY432:AY535),SUMPRODUCT(D432:D535,AY432:AY535))</f>
        <v>0</v>
      </c>
      <c r="AZ537" s="289">
        <f>IF(AZ431="kW",SUMPRODUCT(U432:U535,V432:V535,AZ432:AZ535),SUMPRODUCT(D432:D535,AZ432:AZ535))</f>
        <v>0</v>
      </c>
      <c r="BA537" s="290"/>
    </row>
    <row r="538" spans="1:55" ht="15.75">
      <c r="B538" s="344" t="s">
        <v>260</v>
      </c>
      <c r="C538" s="345"/>
      <c r="D538" s="345"/>
      <c r="E538" s="345"/>
      <c r="F538" s="345"/>
      <c r="G538" s="345"/>
      <c r="H538" s="345"/>
      <c r="I538" s="345"/>
      <c r="J538" s="345"/>
      <c r="K538" s="345"/>
      <c r="L538" s="345"/>
      <c r="M538" s="345"/>
      <c r="N538" s="345"/>
      <c r="O538" s="345"/>
      <c r="P538" s="345"/>
      <c r="Q538" s="345"/>
      <c r="R538" s="345"/>
      <c r="S538" s="345"/>
      <c r="T538" s="345"/>
      <c r="U538" s="345"/>
      <c r="V538" s="345"/>
      <c r="W538" s="345"/>
      <c r="X538" s="345"/>
      <c r="Y538" s="345"/>
      <c r="Z538" s="345"/>
      <c r="AA538" s="345"/>
      <c r="AB538" s="345"/>
      <c r="AC538" s="345"/>
      <c r="AD538" s="345"/>
      <c r="AE538" s="345"/>
      <c r="AF538" s="345"/>
      <c r="AG538" s="345"/>
      <c r="AH538" s="345"/>
      <c r="AI538" s="345"/>
      <c r="AJ538" s="345"/>
      <c r="AK538" s="345"/>
      <c r="AL538" s="345"/>
      <c r="AM538" s="288">
        <f>HLOOKUP(AM430,'2. LRAMVA Threshold'!$B$42:$Q$53,6,FALSE)</f>
        <v>0</v>
      </c>
      <c r="AN538" s="288">
        <f>HLOOKUP(AN430,'2. LRAMVA Threshold'!$B$42:$Q$53,6,FALSE)</f>
        <v>0</v>
      </c>
      <c r="AO538" s="288">
        <f>HLOOKUP(AO430,'2. LRAMVA Threshold'!$B$42:$Q$53,6,FALSE)</f>
        <v>0</v>
      </c>
      <c r="AP538" s="288">
        <f>HLOOKUP(AP430,'2. LRAMVA Threshold'!$B$42:$Q$53,6,FALSE)</f>
        <v>0</v>
      </c>
      <c r="AQ538" s="288">
        <f>HLOOKUP(AQ430,'2. LRAMVA Threshold'!$B$42:$Q$53,6,FALSE)</f>
        <v>0</v>
      </c>
      <c r="AR538" s="288">
        <f>HLOOKUP(AR430,'2. LRAMVA Threshold'!$B$42:$Q$53,6,FALSE)</f>
        <v>0</v>
      </c>
      <c r="AS538" s="288">
        <f>HLOOKUP(AS430,'2. LRAMVA Threshold'!$B$42:$Q$53,6,FALSE)</f>
        <v>0</v>
      </c>
      <c r="AT538" s="288">
        <f>HLOOKUP(AT430,'2. LRAMVA Threshold'!$B$42:$Q$53,6,FALSE)</f>
        <v>0</v>
      </c>
      <c r="AU538" s="288">
        <f>HLOOKUP(AU430,'2. LRAMVA Threshold'!$B$42:$Q$53,6,FALSE)</f>
        <v>0</v>
      </c>
      <c r="AV538" s="288">
        <f>HLOOKUP(AV430,'2. LRAMVA Threshold'!$B$42:$Q$53,6,FALSE)</f>
        <v>0</v>
      </c>
      <c r="AW538" s="288">
        <f>HLOOKUP(AW430,'2. LRAMVA Threshold'!$B$42:$Q$53,6,FALSE)</f>
        <v>0</v>
      </c>
      <c r="AX538" s="288">
        <f>HLOOKUP(AX430,'2. LRAMVA Threshold'!$B$42:$Q$53,6,FALSE)</f>
        <v>0</v>
      </c>
      <c r="AY538" s="288">
        <f>HLOOKUP(AY430,'2. LRAMVA Threshold'!$B$42:$Q$53,6,FALSE)</f>
        <v>0</v>
      </c>
      <c r="AZ538" s="288">
        <f>HLOOKUP(AZ430,'2. LRAMVA Threshold'!$B$42:$Q$53,6,FALSE)</f>
        <v>0</v>
      </c>
      <c r="BA538" s="346"/>
    </row>
    <row r="539" spans="1:55" ht="15">
      <c r="B539" s="347"/>
      <c r="C539" s="348"/>
      <c r="D539" s="349"/>
      <c r="E539" s="349"/>
      <c r="F539" s="349"/>
      <c r="G539" s="349"/>
      <c r="H539" s="349"/>
      <c r="I539" s="349"/>
      <c r="J539" s="349"/>
      <c r="K539" s="349"/>
      <c r="L539" s="349"/>
      <c r="M539" s="349"/>
      <c r="N539" s="349"/>
      <c r="O539" s="349"/>
      <c r="P539" s="349"/>
      <c r="Q539" s="349"/>
      <c r="R539" s="349"/>
      <c r="S539" s="349"/>
      <c r="T539" s="349"/>
      <c r="U539" s="349"/>
      <c r="V539" s="350"/>
      <c r="W539" s="349"/>
      <c r="X539" s="349"/>
      <c r="Y539" s="349"/>
      <c r="Z539" s="351"/>
      <c r="AA539" s="351"/>
      <c r="AB539" s="351"/>
      <c r="AC539" s="351"/>
      <c r="AD539" s="349"/>
      <c r="AE539" s="349"/>
      <c r="AF539" s="349"/>
      <c r="AG539" s="349"/>
      <c r="AH539" s="349"/>
      <c r="AI539" s="349"/>
      <c r="AJ539" s="349"/>
      <c r="AK539" s="349"/>
      <c r="AL539" s="349"/>
      <c r="AM539" s="352"/>
      <c r="AN539" s="352"/>
      <c r="AO539" s="352"/>
      <c r="AP539" s="352"/>
      <c r="AQ539" s="352"/>
      <c r="AR539" s="352"/>
      <c r="AS539" s="352"/>
      <c r="AT539" s="352"/>
      <c r="AU539" s="352"/>
      <c r="AV539" s="352"/>
      <c r="AW539" s="352"/>
      <c r="AX539" s="352"/>
      <c r="AY539" s="352"/>
      <c r="AZ539" s="352"/>
      <c r="BA539" s="353"/>
    </row>
    <row r="540" spans="1:55" ht="15">
      <c r="B540" s="284" t="s">
        <v>167</v>
      </c>
      <c r="C540" s="297"/>
      <c r="D540" s="297"/>
      <c r="E540" s="330"/>
      <c r="F540" s="330"/>
      <c r="G540" s="330"/>
      <c r="H540" s="330"/>
      <c r="I540" s="330"/>
      <c r="J540" s="330"/>
      <c r="K540" s="330"/>
      <c r="L540" s="330"/>
      <c r="M540" s="330"/>
      <c r="N540" s="330"/>
      <c r="O540" s="330"/>
      <c r="P540" s="330"/>
      <c r="Q540" s="330"/>
      <c r="R540" s="330"/>
      <c r="S540" s="330"/>
      <c r="T540" s="330"/>
      <c r="U540" s="330"/>
      <c r="V540" s="252"/>
      <c r="W540" s="299"/>
      <c r="X540" s="299"/>
      <c r="Y540" s="299"/>
      <c r="Z540" s="298"/>
      <c r="AA540" s="298"/>
      <c r="AB540" s="298"/>
      <c r="AC540" s="298"/>
      <c r="AD540" s="299"/>
      <c r="AE540" s="299"/>
      <c r="AF540" s="299"/>
      <c r="AG540" s="299"/>
      <c r="AH540" s="299"/>
      <c r="AI540" s="299"/>
      <c r="AJ540" s="299"/>
      <c r="AK540" s="299"/>
      <c r="AL540" s="299"/>
      <c r="AM540" s="730">
        <f>HLOOKUP(AM$20,'3.  Distribution Rates'!$C$122:$P$133,6,FALSE)</f>
        <v>0</v>
      </c>
      <c r="AN540" s="730">
        <f>HLOOKUP(AN$20,'3.  Distribution Rates'!$C$122:$P$133,6,FALSE)</f>
        <v>0</v>
      </c>
      <c r="AO540" s="300">
        <f>HLOOKUP(AO$20,'3.  Distribution Rates'!$C$122:$P$133,6,FALSE)</f>
        <v>0</v>
      </c>
      <c r="AP540" s="300">
        <f>HLOOKUP(AP$20,'3.  Distribution Rates'!$C$122:$P$133,6,FALSE)</f>
        <v>0</v>
      </c>
      <c r="AQ540" s="300">
        <f>HLOOKUP(AQ$20,'3.  Distribution Rates'!$C$122:$P$133,6,FALSE)</f>
        <v>0</v>
      </c>
      <c r="AR540" s="300">
        <f>HLOOKUP(AR$20,'3.  Distribution Rates'!$C$122:$P$133,6,FALSE)</f>
        <v>0</v>
      </c>
      <c r="AS540" s="300">
        <f>HLOOKUP(AS$20,'3.  Distribution Rates'!$C$122:$P$133,6,FALSE)</f>
        <v>0</v>
      </c>
      <c r="AT540" s="300">
        <f>HLOOKUP(AT$20,'3.  Distribution Rates'!$C$122:$P$133,6,FALSE)</f>
        <v>0</v>
      </c>
      <c r="AU540" s="300">
        <f>HLOOKUP(AU$20,'3.  Distribution Rates'!$C$122:$P$133,6,FALSE)</f>
        <v>0</v>
      </c>
      <c r="AV540" s="300">
        <f>HLOOKUP(AV$20,'3.  Distribution Rates'!$C$122:$P$133,6,FALSE)</f>
        <v>0</v>
      </c>
      <c r="AW540" s="300">
        <f>HLOOKUP(AW$20,'3.  Distribution Rates'!$C$122:$P$133,6,FALSE)</f>
        <v>0</v>
      </c>
      <c r="AX540" s="300">
        <f>HLOOKUP(AX$20,'3.  Distribution Rates'!$C$122:$P$133,6,FALSE)</f>
        <v>0</v>
      </c>
      <c r="AY540" s="300">
        <f>HLOOKUP(AY$20,'3.  Distribution Rates'!$C$122:$P$133,6,FALSE)</f>
        <v>0</v>
      </c>
      <c r="AZ540" s="300">
        <f>HLOOKUP(AZ$20,'3.  Distribution Rates'!$C$122:$P$133,6,FALSE)</f>
        <v>0</v>
      </c>
      <c r="BA540" s="354"/>
    </row>
    <row r="541" spans="1:55" ht="15">
      <c r="B541" s="284" t="s">
        <v>159</v>
      </c>
      <c r="C541" s="302"/>
      <c r="D541" s="244"/>
      <c r="E541" s="241"/>
      <c r="F541" s="241"/>
      <c r="G541" s="241"/>
      <c r="H541" s="241"/>
      <c r="I541" s="241"/>
      <c r="J541" s="241"/>
      <c r="K541" s="241"/>
      <c r="L541" s="241"/>
      <c r="M541" s="241"/>
      <c r="N541" s="241"/>
      <c r="O541" s="241"/>
      <c r="P541" s="241"/>
      <c r="Q541" s="241"/>
      <c r="R541" s="241"/>
      <c r="S541" s="241"/>
      <c r="T541" s="241"/>
      <c r="U541" s="241"/>
      <c r="V541" s="252"/>
      <c r="W541" s="241"/>
      <c r="X541" s="241"/>
      <c r="Y541" s="241"/>
      <c r="Z541" s="244"/>
      <c r="AA541" s="244"/>
      <c r="AB541" s="244"/>
      <c r="AC541" s="244"/>
      <c r="AD541" s="241"/>
      <c r="AE541" s="241"/>
      <c r="AF541" s="241"/>
      <c r="AG541" s="241"/>
      <c r="AH541" s="241"/>
      <c r="AI541" s="241"/>
      <c r="AJ541" s="241"/>
      <c r="AK541" s="241"/>
      <c r="AL541" s="241"/>
      <c r="AM541" s="332">
        <f t="shared" ref="AM541:AZ541" si="233">AM137*AM540</f>
        <v>0</v>
      </c>
      <c r="AN541" s="332">
        <f t="shared" si="233"/>
        <v>0</v>
      </c>
      <c r="AO541" s="332">
        <f t="shared" si="233"/>
        <v>0</v>
      </c>
      <c r="AP541" s="332">
        <f t="shared" si="233"/>
        <v>0</v>
      </c>
      <c r="AQ541" s="332">
        <f t="shared" si="233"/>
        <v>0</v>
      </c>
      <c r="AR541" s="332">
        <f t="shared" si="233"/>
        <v>0</v>
      </c>
      <c r="AS541" s="332">
        <f t="shared" si="233"/>
        <v>0</v>
      </c>
      <c r="AT541" s="332">
        <f t="shared" si="233"/>
        <v>0</v>
      </c>
      <c r="AU541" s="332">
        <f t="shared" si="233"/>
        <v>0</v>
      </c>
      <c r="AV541" s="332">
        <f t="shared" si="233"/>
        <v>0</v>
      </c>
      <c r="AW541" s="332">
        <f t="shared" si="233"/>
        <v>0</v>
      </c>
      <c r="AX541" s="332">
        <f t="shared" si="233"/>
        <v>0</v>
      </c>
      <c r="AY541" s="332">
        <f t="shared" si="233"/>
        <v>0</v>
      </c>
      <c r="AZ541" s="332">
        <f t="shared" si="233"/>
        <v>0</v>
      </c>
      <c r="BA541" s="544">
        <f>SUM(AM541:AZ541)</f>
        <v>0</v>
      </c>
      <c r="BC541" s="244"/>
    </row>
    <row r="542" spans="1:55" ht="15">
      <c r="B542" s="284" t="s">
        <v>160</v>
      </c>
      <c r="C542" s="302"/>
      <c r="D542" s="244"/>
      <c r="E542" s="241"/>
      <c r="F542" s="241"/>
      <c r="G542" s="241"/>
      <c r="H542" s="241"/>
      <c r="I542" s="241"/>
      <c r="J542" s="241"/>
      <c r="K542" s="241"/>
      <c r="L542" s="241"/>
      <c r="M542" s="241"/>
      <c r="N542" s="241"/>
      <c r="O542" s="241"/>
      <c r="P542" s="241"/>
      <c r="Q542" s="241"/>
      <c r="R542" s="241"/>
      <c r="S542" s="241"/>
      <c r="T542" s="241"/>
      <c r="U542" s="241"/>
      <c r="V542" s="252"/>
      <c r="W542" s="241"/>
      <c r="X542" s="241"/>
      <c r="Y542" s="241"/>
      <c r="Z542" s="244"/>
      <c r="AA542" s="244"/>
      <c r="AB542" s="244"/>
      <c r="AC542" s="244"/>
      <c r="AD542" s="241"/>
      <c r="AE542" s="241"/>
      <c r="AF542" s="241"/>
      <c r="AG542" s="241"/>
      <c r="AH542" s="241"/>
      <c r="AI542" s="241"/>
      <c r="AJ542" s="241"/>
      <c r="AK542" s="241"/>
      <c r="AL542" s="241"/>
      <c r="AM542" s="332">
        <f t="shared" ref="AM542:AZ542" si="234">AM276*AM540</f>
        <v>0</v>
      </c>
      <c r="AN542" s="332">
        <f t="shared" si="234"/>
        <v>0</v>
      </c>
      <c r="AO542" s="332">
        <f t="shared" si="234"/>
        <v>0</v>
      </c>
      <c r="AP542" s="332">
        <f t="shared" si="234"/>
        <v>0</v>
      </c>
      <c r="AQ542" s="332">
        <f t="shared" si="234"/>
        <v>0</v>
      </c>
      <c r="AR542" s="332">
        <f t="shared" si="234"/>
        <v>0</v>
      </c>
      <c r="AS542" s="332">
        <f t="shared" si="234"/>
        <v>0</v>
      </c>
      <c r="AT542" s="332">
        <f t="shared" si="234"/>
        <v>0</v>
      </c>
      <c r="AU542" s="332">
        <f t="shared" si="234"/>
        <v>0</v>
      </c>
      <c r="AV542" s="332">
        <f t="shared" si="234"/>
        <v>0</v>
      </c>
      <c r="AW542" s="332">
        <f t="shared" si="234"/>
        <v>0</v>
      </c>
      <c r="AX542" s="332">
        <f t="shared" si="234"/>
        <v>0</v>
      </c>
      <c r="AY542" s="332">
        <f t="shared" si="234"/>
        <v>0</v>
      </c>
      <c r="AZ542" s="332">
        <f t="shared" si="234"/>
        <v>0</v>
      </c>
      <c r="BA542" s="544">
        <f>SUM(AM542:AZ542)</f>
        <v>0</v>
      </c>
    </row>
    <row r="543" spans="1:55" ht="15">
      <c r="B543" s="284" t="s">
        <v>161</v>
      </c>
      <c r="C543" s="302"/>
      <c r="D543" s="244"/>
      <c r="E543" s="241"/>
      <c r="F543" s="241"/>
      <c r="G543" s="241"/>
      <c r="H543" s="241"/>
      <c r="I543" s="241"/>
      <c r="J543" s="241"/>
      <c r="K543" s="241"/>
      <c r="L543" s="241"/>
      <c r="M543" s="241"/>
      <c r="N543" s="241"/>
      <c r="O543" s="241"/>
      <c r="P543" s="241"/>
      <c r="Q543" s="241"/>
      <c r="R543" s="241"/>
      <c r="S543" s="241"/>
      <c r="T543" s="241"/>
      <c r="U543" s="241"/>
      <c r="V543" s="252"/>
      <c r="W543" s="241"/>
      <c r="X543" s="241"/>
      <c r="Y543" s="241"/>
      <c r="Z543" s="244"/>
      <c r="AA543" s="244"/>
      <c r="AB543" s="244"/>
      <c r="AC543" s="244"/>
      <c r="AD543" s="241"/>
      <c r="AE543" s="241"/>
      <c r="AF543" s="241"/>
      <c r="AG543" s="241"/>
      <c r="AH543" s="241"/>
      <c r="AI543" s="241"/>
      <c r="AJ543" s="241"/>
      <c r="AK543" s="241"/>
      <c r="AL543" s="241"/>
      <c r="AM543" s="332">
        <f t="shared" ref="AM543:AZ543" si="235">AM412*AM540</f>
        <v>0</v>
      </c>
      <c r="AN543" s="332">
        <f t="shared" si="235"/>
        <v>0</v>
      </c>
      <c r="AO543" s="332">
        <f t="shared" si="235"/>
        <v>0</v>
      </c>
      <c r="AP543" s="332">
        <f t="shared" si="235"/>
        <v>0</v>
      </c>
      <c r="AQ543" s="332">
        <f t="shared" si="235"/>
        <v>0</v>
      </c>
      <c r="AR543" s="332">
        <f t="shared" si="235"/>
        <v>0</v>
      </c>
      <c r="AS543" s="332">
        <f t="shared" si="235"/>
        <v>0</v>
      </c>
      <c r="AT543" s="332">
        <f t="shared" si="235"/>
        <v>0</v>
      </c>
      <c r="AU543" s="332">
        <f t="shared" si="235"/>
        <v>0</v>
      </c>
      <c r="AV543" s="332">
        <f t="shared" si="235"/>
        <v>0</v>
      </c>
      <c r="AW543" s="332">
        <f t="shared" si="235"/>
        <v>0</v>
      </c>
      <c r="AX543" s="332">
        <f t="shared" si="235"/>
        <v>0</v>
      </c>
      <c r="AY543" s="332">
        <f t="shared" si="235"/>
        <v>0</v>
      </c>
      <c r="AZ543" s="332">
        <f t="shared" si="235"/>
        <v>0</v>
      </c>
      <c r="BA543" s="544">
        <f>SUM(AM543:AZ543)</f>
        <v>0</v>
      </c>
    </row>
    <row r="544" spans="1:55" ht="15">
      <c r="B544" s="284" t="s">
        <v>162</v>
      </c>
      <c r="C544" s="302"/>
      <c r="D544" s="244"/>
      <c r="E544" s="241"/>
      <c r="F544" s="241"/>
      <c r="G544" s="241"/>
      <c r="H544" s="241"/>
      <c r="I544" s="241"/>
      <c r="J544" s="241"/>
      <c r="K544" s="241"/>
      <c r="L544" s="241"/>
      <c r="M544" s="241"/>
      <c r="N544" s="241"/>
      <c r="O544" s="241"/>
      <c r="P544" s="241"/>
      <c r="Q544" s="241"/>
      <c r="R544" s="241"/>
      <c r="S544" s="241"/>
      <c r="T544" s="241"/>
      <c r="U544" s="241"/>
      <c r="V544" s="252"/>
      <c r="W544" s="241"/>
      <c r="X544" s="241"/>
      <c r="Y544" s="241"/>
      <c r="Z544" s="244"/>
      <c r="AA544" s="244"/>
      <c r="AB544" s="244"/>
      <c r="AC544" s="244"/>
      <c r="AD544" s="241"/>
      <c r="AE544" s="241"/>
      <c r="AF544" s="241"/>
      <c r="AG544" s="241"/>
      <c r="AH544" s="241"/>
      <c r="AI544" s="241"/>
      <c r="AJ544" s="241"/>
      <c r="AK544" s="241"/>
      <c r="AL544" s="241"/>
      <c r="AM544" s="332">
        <f>AM537*AM540</f>
        <v>0</v>
      </c>
      <c r="AN544" s="332">
        <f t="shared" ref="AN544:AZ544" si="236">AN537*AN540</f>
        <v>0</v>
      </c>
      <c r="AO544" s="332">
        <f t="shared" si="236"/>
        <v>0</v>
      </c>
      <c r="AP544" s="332">
        <f t="shared" si="236"/>
        <v>0</v>
      </c>
      <c r="AQ544" s="332">
        <f t="shared" si="236"/>
        <v>0</v>
      </c>
      <c r="AR544" s="332">
        <f t="shared" si="236"/>
        <v>0</v>
      </c>
      <c r="AS544" s="332">
        <f t="shared" si="236"/>
        <v>0</v>
      </c>
      <c r="AT544" s="332">
        <f t="shared" si="236"/>
        <v>0</v>
      </c>
      <c r="AU544" s="332">
        <f t="shared" si="236"/>
        <v>0</v>
      </c>
      <c r="AV544" s="332">
        <f t="shared" si="236"/>
        <v>0</v>
      </c>
      <c r="AW544" s="332">
        <f t="shared" si="236"/>
        <v>0</v>
      </c>
      <c r="AX544" s="332">
        <f t="shared" si="236"/>
        <v>0</v>
      </c>
      <c r="AY544" s="332">
        <f t="shared" si="236"/>
        <v>0</v>
      </c>
      <c r="AZ544" s="332">
        <f t="shared" si="236"/>
        <v>0</v>
      </c>
      <c r="BA544" s="544">
        <f>SUM(AM544:AZ544)</f>
        <v>0</v>
      </c>
    </row>
    <row r="545" spans="2:53" ht="15.75">
      <c r="B545" s="306" t="s">
        <v>261</v>
      </c>
      <c r="C545" s="302"/>
      <c r="D545" s="264"/>
      <c r="E545" s="294"/>
      <c r="F545" s="294"/>
      <c r="G545" s="294"/>
      <c r="H545" s="294"/>
      <c r="I545" s="294"/>
      <c r="J545" s="294"/>
      <c r="K545" s="294"/>
      <c r="L545" s="294"/>
      <c r="M545" s="294"/>
      <c r="N545" s="294"/>
      <c r="O545" s="294"/>
      <c r="P545" s="294"/>
      <c r="Q545" s="294"/>
      <c r="R545" s="294"/>
      <c r="S545" s="294"/>
      <c r="T545" s="294"/>
      <c r="U545" s="294"/>
      <c r="V545" s="261"/>
      <c r="W545" s="294"/>
      <c r="X545" s="294"/>
      <c r="Y545" s="294"/>
      <c r="Z545" s="264"/>
      <c r="AA545" s="264"/>
      <c r="AB545" s="264"/>
      <c r="AC545" s="264"/>
      <c r="AD545" s="294"/>
      <c r="AE545" s="294"/>
      <c r="AF545" s="294"/>
      <c r="AG545" s="294"/>
      <c r="AH545" s="294"/>
      <c r="AI545" s="294"/>
      <c r="AJ545" s="294"/>
      <c r="AK545" s="294"/>
      <c r="AL545" s="294"/>
      <c r="AM545" s="303">
        <f>SUM(AM541:AM544)</f>
        <v>0</v>
      </c>
      <c r="AN545" s="303">
        <f t="shared" ref="AN545:AY545" si="237">SUM(AN541:AN544)</f>
        <v>0</v>
      </c>
      <c r="AO545" s="303">
        <f t="shared" si="237"/>
        <v>0</v>
      </c>
      <c r="AP545" s="303">
        <f t="shared" si="237"/>
        <v>0</v>
      </c>
      <c r="AQ545" s="303">
        <f t="shared" si="237"/>
        <v>0</v>
      </c>
      <c r="AR545" s="303">
        <f t="shared" si="237"/>
        <v>0</v>
      </c>
      <c r="AS545" s="303">
        <f t="shared" si="237"/>
        <v>0</v>
      </c>
      <c r="AT545" s="303">
        <f t="shared" si="237"/>
        <v>0</v>
      </c>
      <c r="AU545" s="303">
        <f t="shared" si="237"/>
        <v>0</v>
      </c>
      <c r="AV545" s="303">
        <f t="shared" si="237"/>
        <v>0</v>
      </c>
      <c r="AW545" s="303">
        <f t="shared" si="237"/>
        <v>0</v>
      </c>
      <c r="AX545" s="303">
        <f t="shared" si="237"/>
        <v>0</v>
      </c>
      <c r="AY545" s="303">
        <f t="shared" si="237"/>
        <v>0</v>
      </c>
      <c r="AZ545" s="303">
        <f>SUM(AZ541:AZ544)</f>
        <v>0</v>
      </c>
      <c r="BA545" s="360">
        <f>SUM(BA541:BA544)</f>
        <v>0</v>
      </c>
    </row>
    <row r="546" spans="2:53" ht="15.75">
      <c r="B546" s="306" t="s">
        <v>262</v>
      </c>
      <c r="C546" s="302"/>
      <c r="D546" s="307"/>
      <c r="E546" s="294"/>
      <c r="F546" s="294"/>
      <c r="G546" s="294"/>
      <c r="H546" s="294"/>
      <c r="I546" s="294"/>
      <c r="J546" s="294"/>
      <c r="K546" s="294"/>
      <c r="L546" s="294"/>
      <c r="M546" s="294"/>
      <c r="N546" s="294"/>
      <c r="O546" s="294"/>
      <c r="P546" s="294"/>
      <c r="Q546" s="294"/>
      <c r="R546" s="294"/>
      <c r="S546" s="294"/>
      <c r="T546" s="294"/>
      <c r="U546" s="294"/>
      <c r="V546" s="261"/>
      <c r="W546" s="294"/>
      <c r="X546" s="294"/>
      <c r="Y546" s="294"/>
      <c r="Z546" s="264"/>
      <c r="AA546" s="264"/>
      <c r="AB546" s="264"/>
      <c r="AC546" s="264"/>
      <c r="AD546" s="294"/>
      <c r="AE546" s="294"/>
      <c r="AF546" s="294"/>
      <c r="AG546" s="294"/>
      <c r="AH546" s="294"/>
      <c r="AI546" s="294"/>
      <c r="AJ546" s="294"/>
      <c r="AK546" s="294"/>
      <c r="AL546" s="294"/>
      <c r="AM546" s="304">
        <f>AM538*AM540</f>
        <v>0</v>
      </c>
      <c r="AN546" s="304">
        <f t="shared" ref="AN546:AX546" si="238">AN538*AN540</f>
        <v>0</v>
      </c>
      <c r="AO546" s="304">
        <f>AO538*AO540</f>
        <v>0</v>
      </c>
      <c r="AP546" s="304">
        <f t="shared" si="238"/>
        <v>0</v>
      </c>
      <c r="AQ546" s="304">
        <f t="shared" si="238"/>
        <v>0</v>
      </c>
      <c r="AR546" s="304">
        <f>AR538*AR540</f>
        <v>0</v>
      </c>
      <c r="AS546" s="304">
        <f t="shared" si="238"/>
        <v>0</v>
      </c>
      <c r="AT546" s="304">
        <f t="shared" si="238"/>
        <v>0</v>
      </c>
      <c r="AU546" s="304">
        <f t="shared" si="238"/>
        <v>0</v>
      </c>
      <c r="AV546" s="304">
        <f t="shared" si="238"/>
        <v>0</v>
      </c>
      <c r="AW546" s="304">
        <f t="shared" si="238"/>
        <v>0</v>
      </c>
      <c r="AX546" s="304">
        <f t="shared" si="238"/>
        <v>0</v>
      </c>
      <c r="AY546" s="304">
        <f>AY538*AY540</f>
        <v>0</v>
      </c>
      <c r="AZ546" s="304">
        <f>AZ538*AZ540</f>
        <v>0</v>
      </c>
      <c r="BA546" s="360">
        <f>SUM(AM546:AZ546)</f>
        <v>0</v>
      </c>
    </row>
    <row r="547" spans="2:53" ht="15.75">
      <c r="B547" s="306" t="s">
        <v>264</v>
      </c>
      <c r="C547" s="302"/>
      <c r="D547" s="307"/>
      <c r="E547" s="294"/>
      <c r="F547" s="294"/>
      <c r="G547" s="294"/>
      <c r="H547" s="294"/>
      <c r="I547" s="294"/>
      <c r="J547" s="294"/>
      <c r="K547" s="294"/>
      <c r="L547" s="294"/>
      <c r="M547" s="294"/>
      <c r="N547" s="294"/>
      <c r="O547" s="294"/>
      <c r="P547" s="294"/>
      <c r="Q547" s="294"/>
      <c r="R547" s="294"/>
      <c r="S547" s="294"/>
      <c r="T547" s="294"/>
      <c r="U547" s="294"/>
      <c r="V547" s="261"/>
      <c r="W547" s="294"/>
      <c r="X547" s="294"/>
      <c r="Y547" s="294"/>
      <c r="Z547" s="307"/>
      <c r="AA547" s="307"/>
      <c r="AB547" s="307"/>
      <c r="AC547" s="307"/>
      <c r="AD547" s="294"/>
      <c r="AE547" s="294"/>
      <c r="AF547" s="294"/>
      <c r="AG547" s="294"/>
      <c r="AH547" s="294"/>
      <c r="AI547" s="294"/>
      <c r="AJ547" s="294"/>
      <c r="AK547" s="294"/>
      <c r="AL547" s="294"/>
      <c r="AM547" s="308"/>
      <c r="AN547" s="308"/>
      <c r="AO547" s="308"/>
      <c r="AP547" s="308"/>
      <c r="AQ547" s="308"/>
      <c r="AR547" s="308"/>
      <c r="AS547" s="308"/>
      <c r="AT547" s="308"/>
      <c r="AU547" s="308"/>
      <c r="AV547" s="308"/>
      <c r="AW547" s="308"/>
      <c r="AX547" s="308"/>
      <c r="AY547" s="308"/>
      <c r="AZ547" s="308"/>
      <c r="BA547" s="360">
        <f>BA545-BA546</f>
        <v>0</v>
      </c>
    </row>
    <row r="548" spans="2:53" ht="15.75">
      <c r="B548" s="306"/>
      <c r="C548" s="302"/>
      <c r="D548" s="307"/>
      <c r="E548" s="294"/>
      <c r="F548" s="294"/>
      <c r="G548" s="294"/>
      <c r="H548" s="294"/>
      <c r="I548" s="294"/>
      <c r="J548" s="294"/>
      <c r="K548" s="294"/>
      <c r="L548" s="294"/>
      <c r="M548" s="294"/>
      <c r="N548" s="294"/>
      <c r="O548" s="294"/>
      <c r="P548" s="294"/>
      <c r="Q548" s="294"/>
      <c r="R548" s="294"/>
      <c r="S548" s="294"/>
      <c r="T548" s="294"/>
      <c r="U548" s="294"/>
      <c r="V548" s="261"/>
      <c r="W548" s="294"/>
      <c r="X548" s="294"/>
      <c r="Y548" s="294"/>
      <c r="Z548" s="307"/>
      <c r="AA548" s="307"/>
      <c r="AB548" s="307"/>
      <c r="AC548" s="307"/>
      <c r="AD548" s="294"/>
      <c r="AE548" s="294"/>
      <c r="AF548" s="294"/>
      <c r="AG548" s="294"/>
      <c r="AH548" s="294"/>
      <c r="AI548" s="294"/>
      <c r="AJ548" s="294"/>
      <c r="AK548" s="294"/>
      <c r="AL548" s="294"/>
      <c r="AM548" s="308"/>
      <c r="AN548" s="308"/>
      <c r="AO548" s="308"/>
      <c r="AP548" s="308"/>
      <c r="AQ548" s="308"/>
      <c r="AR548" s="308"/>
      <c r="AS548" s="308"/>
      <c r="AT548" s="308"/>
      <c r="AU548" s="308"/>
      <c r="AV548" s="308"/>
      <c r="AW548" s="308"/>
      <c r="AX548" s="308"/>
      <c r="AY548" s="308"/>
      <c r="AZ548" s="308"/>
      <c r="BA548" s="360"/>
    </row>
    <row r="549" spans="2:53" ht="15.75">
      <c r="B549" s="306"/>
      <c r="C549" s="302"/>
      <c r="D549" s="307"/>
      <c r="E549" s="294"/>
      <c r="F549" s="294"/>
      <c r="G549" s="294"/>
      <c r="H549" s="294"/>
      <c r="I549" s="294"/>
      <c r="J549" s="294"/>
      <c r="K549" s="294"/>
      <c r="L549" s="294"/>
      <c r="M549" s="294"/>
      <c r="N549" s="294"/>
      <c r="O549" s="294"/>
      <c r="P549" s="294"/>
      <c r="Q549" s="294"/>
      <c r="R549" s="294"/>
      <c r="S549" s="294"/>
      <c r="T549" s="294"/>
      <c r="U549" s="294"/>
      <c r="V549" s="261"/>
      <c r="W549" s="294"/>
      <c r="X549" s="294"/>
      <c r="Y549" s="294"/>
      <c r="Z549" s="307"/>
      <c r="AA549" s="307"/>
      <c r="AB549" s="307"/>
      <c r="AC549" s="307"/>
      <c r="AD549" s="294"/>
      <c r="AE549" s="294"/>
      <c r="AF549" s="294"/>
      <c r="AG549" s="294"/>
      <c r="AH549" s="294"/>
      <c r="AI549" s="294"/>
      <c r="AJ549" s="294"/>
      <c r="AK549" s="294"/>
      <c r="AL549" s="294"/>
      <c r="AM549" s="308"/>
      <c r="AN549" s="308"/>
      <c r="AO549" s="308"/>
      <c r="AP549" s="308"/>
      <c r="AQ549" s="308"/>
      <c r="AR549" s="308"/>
      <c r="AS549" s="308"/>
      <c r="AT549" s="308"/>
      <c r="AU549" s="308"/>
      <c r="AV549" s="308"/>
      <c r="AW549" s="308"/>
      <c r="AX549" s="308"/>
      <c r="AY549" s="308"/>
      <c r="AZ549" s="308"/>
      <c r="BA549" s="361"/>
    </row>
    <row r="550" spans="2:53" ht="15">
      <c r="B550" s="284" t="s">
        <v>201</v>
      </c>
      <c r="C550" s="307"/>
      <c r="D550" s="307"/>
      <c r="E550" s="294"/>
      <c r="F550" s="294"/>
      <c r="G550" s="294"/>
      <c r="H550" s="294"/>
      <c r="I550" s="294"/>
      <c r="J550" s="294"/>
      <c r="K550" s="294"/>
      <c r="L550" s="294"/>
      <c r="M550" s="294"/>
      <c r="N550" s="294"/>
      <c r="O550" s="294"/>
      <c r="P550" s="294"/>
      <c r="Q550" s="294"/>
      <c r="R550" s="294"/>
      <c r="S550" s="294"/>
      <c r="T550" s="294"/>
      <c r="U550" s="294"/>
      <c r="V550" s="261"/>
      <c r="W550" s="294"/>
      <c r="X550" s="294"/>
      <c r="Y550" s="294"/>
      <c r="Z550" s="307"/>
      <c r="AA550" s="302"/>
      <c r="AB550" s="307"/>
      <c r="AC550" s="307"/>
      <c r="AD550" s="294"/>
      <c r="AE550" s="294"/>
      <c r="AF550" s="294"/>
      <c r="AG550" s="294"/>
      <c r="AH550" s="294"/>
      <c r="AI550" s="294"/>
      <c r="AJ550" s="294"/>
      <c r="AK550" s="294"/>
      <c r="AL550" s="294"/>
      <c r="AM550" s="252">
        <f>SUMPRODUCT($E$432:$E$535,AM432:AM535)</f>
        <v>3261863.7045974857</v>
      </c>
      <c r="AN550" s="252">
        <f>SUMPRODUCT($E$432:$E$535,AN432:AN535)</f>
        <v>1033951.4794044439</v>
      </c>
      <c r="AO550" s="252">
        <f>IF(AO431="kW",SUMPRODUCT($U$432:$U$535,$W$432:$W$535,AO432:AO535),SUMPRODUCT($E$432:$E$535,AO432:AO535))</f>
        <v>8171.8416125930025</v>
      </c>
      <c r="AP550" s="252">
        <f t="shared" ref="AP550:AZ550" si="239">IF(AP431="kW",SUMPRODUCT($U$432:$U$535,$W$432:$W$535,AP432:AP535),SUMPRODUCT($E$432:$E$535,AP432:AP535))</f>
        <v>0</v>
      </c>
      <c r="AQ550" s="252">
        <f t="shared" si="239"/>
        <v>0</v>
      </c>
      <c r="AR550" s="252">
        <f t="shared" si="239"/>
        <v>0</v>
      </c>
      <c r="AS550" s="252">
        <f t="shared" si="239"/>
        <v>0</v>
      </c>
      <c r="AT550" s="252">
        <f t="shared" si="239"/>
        <v>0</v>
      </c>
      <c r="AU550" s="252">
        <f t="shared" si="239"/>
        <v>0</v>
      </c>
      <c r="AV550" s="252">
        <f t="shared" si="239"/>
        <v>0</v>
      </c>
      <c r="AW550" s="252">
        <f t="shared" si="239"/>
        <v>0</v>
      </c>
      <c r="AX550" s="252">
        <f t="shared" si="239"/>
        <v>0</v>
      </c>
      <c r="AY550" s="252">
        <f t="shared" si="239"/>
        <v>0</v>
      </c>
      <c r="AZ550" s="252">
        <f t="shared" si="239"/>
        <v>0</v>
      </c>
      <c r="BA550" s="310"/>
    </row>
    <row r="551" spans="2:53" ht="15">
      <c r="B551" s="284" t="s">
        <v>202</v>
      </c>
      <c r="C551" s="312"/>
      <c r="D551" s="241"/>
      <c r="E551" s="241"/>
      <c r="F551" s="241"/>
      <c r="G551" s="241"/>
      <c r="H551" s="241"/>
      <c r="I551" s="241"/>
      <c r="J551" s="241"/>
      <c r="K551" s="241"/>
      <c r="L551" s="241"/>
      <c r="M551" s="241"/>
      <c r="N551" s="241"/>
      <c r="O551" s="241"/>
      <c r="P551" s="241"/>
      <c r="Q551" s="241"/>
      <c r="R551" s="241"/>
      <c r="S551" s="241"/>
      <c r="T551" s="241"/>
      <c r="U551" s="241"/>
      <c r="V551" s="313"/>
      <c r="W551" s="241"/>
      <c r="X551" s="241"/>
      <c r="Y551" s="241"/>
      <c r="Z551" s="265"/>
      <c r="AA551" s="244"/>
      <c r="AB551" s="244"/>
      <c r="AC551" s="241"/>
      <c r="AD551" s="241"/>
      <c r="AE551" s="244"/>
      <c r="AF551" s="244"/>
      <c r="AG551" s="244"/>
      <c r="AH551" s="244"/>
      <c r="AI551" s="244"/>
      <c r="AJ551" s="244"/>
      <c r="AK551" s="244"/>
      <c r="AL551" s="244"/>
      <c r="AM551" s="252">
        <f>SUMPRODUCT($F$432:$F$535,AM432:AM535)</f>
        <v>3099886.9253974855</v>
      </c>
      <c r="AN551" s="252">
        <f>SUMPRODUCT($F$432:$F$535,AN432:AN535)</f>
        <v>1027580.5618044438</v>
      </c>
      <c r="AO551" s="252">
        <f>IF(AO431="kW",SUMPRODUCT($U$432:$U$535,$X$432:$X$535,AO432:AO535),SUMPRODUCT($F$432:$F$535,AO432:AO535))</f>
        <v>8171.8416125930025</v>
      </c>
      <c r="AP551" s="252">
        <f t="shared" ref="AP551:AZ551" si="240">IF(AP431="kW",SUMPRODUCT($U$432:$U$535,$X$432:$X$535,AP432:AP535),SUMPRODUCT($F$432:$F$535,AP432:AP535))</f>
        <v>0</v>
      </c>
      <c r="AQ551" s="252">
        <f t="shared" si="240"/>
        <v>0</v>
      </c>
      <c r="AR551" s="252">
        <f t="shared" si="240"/>
        <v>0</v>
      </c>
      <c r="AS551" s="252">
        <f t="shared" si="240"/>
        <v>0</v>
      </c>
      <c r="AT551" s="252">
        <f t="shared" si="240"/>
        <v>0</v>
      </c>
      <c r="AU551" s="252">
        <f t="shared" si="240"/>
        <v>0</v>
      </c>
      <c r="AV551" s="252">
        <f t="shared" si="240"/>
        <v>0</v>
      </c>
      <c r="AW551" s="252">
        <f t="shared" si="240"/>
        <v>0</v>
      </c>
      <c r="AX551" s="252">
        <f t="shared" si="240"/>
        <v>0</v>
      </c>
      <c r="AY551" s="252">
        <f t="shared" si="240"/>
        <v>0</v>
      </c>
      <c r="AZ551" s="252">
        <f t="shared" si="240"/>
        <v>0</v>
      </c>
      <c r="BA551" s="296"/>
    </row>
    <row r="552" spans="2:53" ht="15">
      <c r="B552" s="284" t="s">
        <v>203</v>
      </c>
      <c r="C552" s="312"/>
      <c r="D552" s="241"/>
      <c r="E552" s="241"/>
      <c r="F552" s="241"/>
      <c r="G552" s="241"/>
      <c r="H552" s="241"/>
      <c r="I552" s="241"/>
      <c r="J552" s="241"/>
      <c r="K552" s="241"/>
      <c r="L552" s="241"/>
      <c r="M552" s="241"/>
      <c r="N552" s="241"/>
      <c r="O552" s="241"/>
      <c r="P552" s="241"/>
      <c r="Q552" s="241"/>
      <c r="R552" s="241"/>
      <c r="S552" s="241"/>
      <c r="T552" s="241"/>
      <c r="U552" s="241"/>
      <c r="V552" s="313"/>
      <c r="W552" s="241"/>
      <c r="X552" s="241"/>
      <c r="Y552" s="241"/>
      <c r="Z552" s="265"/>
      <c r="AA552" s="244"/>
      <c r="AB552" s="244"/>
      <c r="AC552" s="241"/>
      <c r="AD552" s="241"/>
      <c r="AE552" s="244"/>
      <c r="AF552" s="244"/>
      <c r="AG552" s="244"/>
      <c r="AH552" s="244"/>
      <c r="AI552" s="244"/>
      <c r="AJ552" s="244"/>
      <c r="AK552" s="244"/>
      <c r="AL552" s="244"/>
      <c r="AM552" s="252">
        <f>SUMPRODUCT($G$432:$G$535,AM432:AM535)</f>
        <v>3083234.3624508856</v>
      </c>
      <c r="AN552" s="252">
        <f>SUMPRODUCT($G$432:$G$535,AN432:AN535)</f>
        <v>985173.53073819273</v>
      </c>
      <c r="AO552" s="252">
        <f>IF(AO431="kW",SUMPRODUCT($U$432:$U$535,$Y$432:$Y$535,AO432:AO535),SUMPRODUCT($G$432:$G$535,AO432:AO535))</f>
        <v>7965.8757909610367</v>
      </c>
      <c r="AP552" s="252">
        <f t="shared" ref="AP552:AZ552" si="241">IF(AP431="kW",SUMPRODUCT($U$432:$U$535,$Y$432:$Y$535,AP432:AP535),SUMPRODUCT($G$432:$G$535,AP432:AP535))</f>
        <v>0</v>
      </c>
      <c r="AQ552" s="252">
        <f t="shared" si="241"/>
        <v>0</v>
      </c>
      <c r="AR552" s="252">
        <f t="shared" si="241"/>
        <v>0</v>
      </c>
      <c r="AS552" s="252">
        <f t="shared" si="241"/>
        <v>0</v>
      </c>
      <c r="AT552" s="252">
        <f t="shared" si="241"/>
        <v>0</v>
      </c>
      <c r="AU552" s="252">
        <f t="shared" si="241"/>
        <v>0</v>
      </c>
      <c r="AV552" s="252">
        <f t="shared" si="241"/>
        <v>0</v>
      </c>
      <c r="AW552" s="252">
        <f t="shared" si="241"/>
        <v>0</v>
      </c>
      <c r="AX552" s="252">
        <f t="shared" si="241"/>
        <v>0</v>
      </c>
      <c r="AY552" s="252">
        <f t="shared" si="241"/>
        <v>0</v>
      </c>
      <c r="AZ552" s="252">
        <f t="shared" si="241"/>
        <v>0</v>
      </c>
      <c r="BA552" s="296"/>
    </row>
    <row r="553" spans="2:53" ht="15">
      <c r="B553" s="284" t="s">
        <v>204</v>
      </c>
      <c r="C553" s="312"/>
      <c r="D553" s="241"/>
      <c r="E553" s="241"/>
      <c r="F553" s="241"/>
      <c r="G553" s="241"/>
      <c r="H553" s="241"/>
      <c r="I553" s="241"/>
      <c r="J553" s="241"/>
      <c r="K553" s="241"/>
      <c r="L553" s="241"/>
      <c r="M553" s="241"/>
      <c r="N553" s="241"/>
      <c r="O553" s="241"/>
      <c r="P553" s="241"/>
      <c r="Q553" s="241"/>
      <c r="R553" s="241"/>
      <c r="S553" s="241"/>
      <c r="T553" s="241"/>
      <c r="U553" s="241"/>
      <c r="V553" s="313"/>
      <c r="W553" s="241"/>
      <c r="X553" s="241"/>
      <c r="Y553" s="241"/>
      <c r="Z553" s="265"/>
      <c r="AA553" s="244"/>
      <c r="AB553" s="244"/>
      <c r="AC553" s="241"/>
      <c r="AD553" s="241"/>
      <c r="AE553" s="244"/>
      <c r="AF553" s="244"/>
      <c r="AG553" s="244"/>
      <c r="AH553" s="244"/>
      <c r="AI553" s="244"/>
      <c r="AJ553" s="244"/>
      <c r="AK553" s="244"/>
      <c r="AL553" s="244"/>
      <c r="AM553" s="252">
        <f>SUMPRODUCT($H$432:$H$535,AM432:AM535)</f>
        <v>2990840.4381298828</v>
      </c>
      <c r="AN553" s="252">
        <f>SUMPRODUCT($H$432:$H$535,AN432:AN535)</f>
        <v>985173.53073819273</v>
      </c>
      <c r="AO553" s="252">
        <f>IF(AO431="kW",SUMPRODUCT($U$432:$U$535,$Z$432:$Z$535,AO432:AO535),SUMPRODUCT($H$432:$H$535,AO432:AO535))</f>
        <v>7324.2631262410368</v>
      </c>
      <c r="AP553" s="252">
        <f t="shared" ref="AP553:AZ553" si="242">IF(AP431="kW",SUMPRODUCT($U$432:$U$535,$Z$432:$Z$535,AP432:AP535),SUMPRODUCT($H$432:$H$535,AP432:AP535))</f>
        <v>0</v>
      </c>
      <c r="AQ553" s="252">
        <f t="shared" si="242"/>
        <v>0</v>
      </c>
      <c r="AR553" s="252">
        <f t="shared" si="242"/>
        <v>0</v>
      </c>
      <c r="AS553" s="252">
        <f t="shared" si="242"/>
        <v>0</v>
      </c>
      <c r="AT553" s="252">
        <f t="shared" si="242"/>
        <v>0</v>
      </c>
      <c r="AU553" s="252">
        <f t="shared" si="242"/>
        <v>0</v>
      </c>
      <c r="AV553" s="252">
        <f t="shared" si="242"/>
        <v>0</v>
      </c>
      <c r="AW553" s="252">
        <f t="shared" si="242"/>
        <v>0</v>
      </c>
      <c r="AX553" s="252">
        <f t="shared" si="242"/>
        <v>0</v>
      </c>
      <c r="AY553" s="252">
        <f t="shared" si="242"/>
        <v>0</v>
      </c>
      <c r="AZ553" s="252">
        <f t="shared" si="242"/>
        <v>0</v>
      </c>
      <c r="BA553" s="296"/>
    </row>
    <row r="554" spans="2:53" ht="15">
      <c r="B554" s="284" t="s">
        <v>205</v>
      </c>
      <c r="C554" s="312"/>
      <c r="D554" s="241"/>
      <c r="E554" s="241"/>
      <c r="F554" s="241"/>
      <c r="G554" s="241"/>
      <c r="H554" s="241"/>
      <c r="I554" s="241"/>
      <c r="J554" s="241"/>
      <c r="K554" s="241"/>
      <c r="L554" s="241"/>
      <c r="M554" s="241"/>
      <c r="N554" s="241"/>
      <c r="O554" s="241"/>
      <c r="P554" s="241"/>
      <c r="Q554" s="241"/>
      <c r="R554" s="241"/>
      <c r="S554" s="241"/>
      <c r="T554" s="241"/>
      <c r="U554" s="241"/>
      <c r="V554" s="313"/>
      <c r="W554" s="241"/>
      <c r="X554" s="241"/>
      <c r="Y554" s="241"/>
      <c r="Z554" s="265"/>
      <c r="AA554" s="244"/>
      <c r="AB554" s="244"/>
      <c r="AC554" s="241"/>
      <c r="AD554" s="241"/>
      <c r="AE554" s="244"/>
      <c r="AF554" s="244"/>
      <c r="AG554" s="244"/>
      <c r="AH554" s="244"/>
      <c r="AI554" s="244"/>
      <c r="AJ554" s="244"/>
      <c r="AK554" s="244"/>
      <c r="AL554" s="244"/>
      <c r="AM554" s="252">
        <f>SUMPRODUCT($I$432:$I$535,AM432:AM535)</f>
        <v>2923022.2067879997</v>
      </c>
      <c r="AN554" s="252">
        <f>SUMPRODUCT($I$432:$I$535,AN432:AN535)</f>
        <v>985173.53073819273</v>
      </c>
      <c r="AO554" s="252">
        <f>IF(AO431="kW",SUMPRODUCT($U$432:$U$535,$AA$432:$AA$535,AO432:AO535),SUMPRODUCT($I$432:$I$535,AO432:AO535))</f>
        <v>7324.2631262410368</v>
      </c>
      <c r="AP554" s="252">
        <f t="shared" ref="AP554:AZ554" si="243">IF(AP431="kW",SUMPRODUCT($U$432:$U$535,$AA$432:$AA$535,AP432:AP535),SUMPRODUCT($I$432:$I$535,AP432:AP535))</f>
        <v>0</v>
      </c>
      <c r="AQ554" s="252">
        <f t="shared" si="243"/>
        <v>0</v>
      </c>
      <c r="AR554" s="252">
        <f t="shared" si="243"/>
        <v>0</v>
      </c>
      <c r="AS554" s="252">
        <f t="shared" si="243"/>
        <v>0</v>
      </c>
      <c r="AT554" s="252">
        <f t="shared" si="243"/>
        <v>0</v>
      </c>
      <c r="AU554" s="252">
        <f t="shared" si="243"/>
        <v>0</v>
      </c>
      <c r="AV554" s="252">
        <f t="shared" si="243"/>
        <v>0</v>
      </c>
      <c r="AW554" s="252">
        <f t="shared" si="243"/>
        <v>0</v>
      </c>
      <c r="AX554" s="252">
        <f t="shared" si="243"/>
        <v>0</v>
      </c>
      <c r="AY554" s="252">
        <f t="shared" si="243"/>
        <v>0</v>
      </c>
      <c r="AZ554" s="252">
        <f t="shared" si="243"/>
        <v>0</v>
      </c>
      <c r="BA554" s="296"/>
    </row>
    <row r="555" spans="2:53" ht="15">
      <c r="B555" s="284" t="s">
        <v>206</v>
      </c>
      <c r="C555" s="312"/>
      <c r="D555" s="241"/>
      <c r="E555" s="241"/>
      <c r="F555" s="241"/>
      <c r="G555" s="241"/>
      <c r="H555" s="241"/>
      <c r="I555" s="241"/>
      <c r="J555" s="241"/>
      <c r="K555" s="241"/>
      <c r="L555" s="241"/>
      <c r="M555" s="241"/>
      <c r="N555" s="241"/>
      <c r="O555" s="241"/>
      <c r="P555" s="241"/>
      <c r="Q555" s="241"/>
      <c r="R555" s="241"/>
      <c r="S555" s="241"/>
      <c r="T555" s="241"/>
      <c r="U555" s="241"/>
      <c r="V555" s="313"/>
      <c r="W555" s="241"/>
      <c r="X555" s="241"/>
      <c r="Y555" s="241"/>
      <c r="Z555" s="265"/>
      <c r="AA555" s="244"/>
      <c r="AB555" s="244"/>
      <c r="AC555" s="241"/>
      <c r="AD555" s="241"/>
      <c r="AE555" s="244"/>
      <c r="AF555" s="244"/>
      <c r="AG555" s="244"/>
      <c r="AH555" s="244"/>
      <c r="AI555" s="244"/>
      <c r="AJ555" s="244"/>
      <c r="AK555" s="244"/>
      <c r="AL555" s="244"/>
      <c r="AM555" s="252">
        <f>SUMPRODUCT($J$432:$J$535,AM432:AM535)</f>
        <v>2923022.2067879997</v>
      </c>
      <c r="AN555" s="252">
        <f>SUMPRODUCT($J$432:$J$535,AN432:AN535)</f>
        <v>955349.71839653992</v>
      </c>
      <c r="AO555" s="252">
        <f>IF(AO431="kW",SUMPRODUCT($U$432:$U$535,$AB$432:$AB$535,AO432:AO535),SUMPRODUCT($J$432:$J$535,AO432:AO535))</f>
        <v>7104.0634858380135</v>
      </c>
      <c r="AP555" s="252">
        <f t="shared" ref="AP555:AZ555" si="244">IF(AP431="kW",SUMPRODUCT($U$432:$U$535,$AB$432:$AB$535,AP432:AP535),SUMPRODUCT($J$432:$J$535,AP432:AP535))</f>
        <v>0</v>
      </c>
      <c r="AQ555" s="252">
        <f t="shared" si="244"/>
        <v>0</v>
      </c>
      <c r="AR555" s="252">
        <f t="shared" si="244"/>
        <v>0</v>
      </c>
      <c r="AS555" s="252">
        <f t="shared" si="244"/>
        <v>0</v>
      </c>
      <c r="AT555" s="252">
        <f t="shared" si="244"/>
        <v>0</v>
      </c>
      <c r="AU555" s="252">
        <f t="shared" si="244"/>
        <v>0</v>
      </c>
      <c r="AV555" s="252">
        <f t="shared" si="244"/>
        <v>0</v>
      </c>
      <c r="AW555" s="252">
        <f t="shared" si="244"/>
        <v>0</v>
      </c>
      <c r="AX555" s="252">
        <f t="shared" si="244"/>
        <v>0</v>
      </c>
      <c r="AY555" s="252">
        <f t="shared" si="244"/>
        <v>0</v>
      </c>
      <c r="AZ555" s="252">
        <f t="shared" si="244"/>
        <v>0</v>
      </c>
      <c r="BA555" s="296"/>
    </row>
    <row r="556" spans="2:53" ht="15">
      <c r="B556" s="284" t="s">
        <v>899</v>
      </c>
      <c r="C556" s="312"/>
      <c r="D556" s="241"/>
      <c r="E556" s="241"/>
      <c r="F556" s="241"/>
      <c r="G556" s="241"/>
      <c r="H556" s="241"/>
      <c r="I556" s="241"/>
      <c r="J556" s="241"/>
      <c r="K556" s="241"/>
      <c r="L556" s="241"/>
      <c r="M556" s="241"/>
      <c r="N556" s="241"/>
      <c r="O556" s="241"/>
      <c r="P556" s="241"/>
      <c r="Q556" s="241"/>
      <c r="R556" s="241"/>
      <c r="S556" s="241"/>
      <c r="T556" s="241"/>
      <c r="U556" s="241"/>
      <c r="V556" s="313"/>
      <c r="W556" s="241"/>
      <c r="X556" s="241"/>
      <c r="Y556" s="241"/>
      <c r="Z556" s="265"/>
      <c r="AA556" s="244"/>
      <c r="AB556" s="244"/>
      <c r="AC556" s="241"/>
      <c r="AD556" s="241"/>
      <c r="AE556" s="244"/>
      <c r="AF556" s="244"/>
      <c r="AG556" s="244"/>
      <c r="AH556" s="244"/>
      <c r="AI556" s="244"/>
      <c r="AJ556" s="244"/>
      <c r="AK556" s="244"/>
      <c r="AL556" s="244"/>
      <c r="AM556" s="252">
        <f>SUMPRODUCT($K$432:$K$535,AM432:AM535)</f>
        <v>2921761.2902879999</v>
      </c>
      <c r="AN556" s="252">
        <f>SUMPRODUCT($K$432:$K$535,AN432:AN535)</f>
        <v>955349.71839653992</v>
      </c>
      <c r="AO556" s="252">
        <f>IF($AO$431="kW",SUMPRODUCT($U$432:$U$535,$AC$432:$AC$535,AO432:AO535),SUMPRODUCT($K$432:$K$535,AO432:AO535))</f>
        <v>7104.0634858380135</v>
      </c>
      <c r="AP556" s="252">
        <f t="shared" ref="AP556:AZ556" si="245">IF($AO$431="kW",SUMPRODUCT($U$432:$U$535,$AC$432:$AC$535,AP432:AP535),SUMPRODUCT($K$432:$K$535,AP432:AP535))</f>
        <v>0</v>
      </c>
      <c r="AQ556" s="252">
        <f t="shared" si="245"/>
        <v>0</v>
      </c>
      <c r="AR556" s="252">
        <f t="shared" si="245"/>
        <v>0</v>
      </c>
      <c r="AS556" s="252">
        <f t="shared" si="245"/>
        <v>0</v>
      </c>
      <c r="AT556" s="252">
        <f t="shared" si="245"/>
        <v>0</v>
      </c>
      <c r="AU556" s="252">
        <f t="shared" si="245"/>
        <v>0</v>
      </c>
      <c r="AV556" s="252">
        <f t="shared" si="245"/>
        <v>0</v>
      </c>
      <c r="AW556" s="252">
        <f t="shared" si="245"/>
        <v>0</v>
      </c>
      <c r="AX556" s="252">
        <f t="shared" si="245"/>
        <v>0</v>
      </c>
      <c r="AY556" s="252">
        <f t="shared" si="245"/>
        <v>0</v>
      </c>
      <c r="AZ556" s="252">
        <f t="shared" si="245"/>
        <v>0</v>
      </c>
      <c r="BA556" s="296"/>
    </row>
    <row r="557" spans="2:53" ht="15">
      <c r="B557" s="284" t="s">
        <v>907</v>
      </c>
      <c r="C557" s="312"/>
      <c r="D557" s="241"/>
      <c r="E557" s="241"/>
      <c r="F557" s="241"/>
      <c r="G557" s="241"/>
      <c r="H557" s="241"/>
      <c r="I557" s="241"/>
      <c r="J557" s="241"/>
      <c r="K557" s="241"/>
      <c r="L557" s="241"/>
      <c r="M557" s="241"/>
      <c r="N557" s="241"/>
      <c r="O557" s="241"/>
      <c r="P557" s="241"/>
      <c r="Q557" s="241"/>
      <c r="R557" s="241"/>
      <c r="S557" s="241"/>
      <c r="T557" s="241"/>
      <c r="U557" s="241"/>
      <c r="V557" s="313"/>
      <c r="W557" s="241"/>
      <c r="X557" s="241"/>
      <c r="Y557" s="241"/>
      <c r="Z557" s="265"/>
      <c r="AA557" s="244"/>
      <c r="AB557" s="244"/>
      <c r="AC557" s="241"/>
      <c r="AD557" s="241"/>
      <c r="AE557" s="244"/>
      <c r="AF557" s="244"/>
      <c r="AG557" s="244"/>
      <c r="AH557" s="244"/>
      <c r="AI557" s="244"/>
      <c r="AJ557" s="244"/>
      <c r="AK557" s="244"/>
      <c r="AL557" s="244"/>
      <c r="AM557" s="252">
        <f>SUMPRODUCT($L$432:$L$535,AM432:AM535)</f>
        <v>2805025.3405880001</v>
      </c>
      <c r="AN557" s="252">
        <f>SUMPRODUCT($L$432:$L$535,AN432:AN535)</f>
        <v>935079.21860247257</v>
      </c>
      <c r="AO557" s="252">
        <f>IF($AO$431="kW",SUMPRODUCT($U$432:$U$535,$AD$432:$AD$535,AO432:AO535),SUMPRODUCT($L$432:$L$535,AO432:AO535))</f>
        <v>7082.4699933511884</v>
      </c>
      <c r="AP557" s="252">
        <f t="shared" ref="AP557:AZ557" si="246">IF($AO$431="kW",SUMPRODUCT($U$432:$U$535,$AD$432:$AD$535,AP432:AP535),SUMPRODUCT($L$432:$L$535,AP432:AP535))</f>
        <v>0</v>
      </c>
      <c r="AQ557" s="252">
        <f t="shared" si="246"/>
        <v>0</v>
      </c>
      <c r="AR557" s="252">
        <f t="shared" si="246"/>
        <v>0</v>
      </c>
      <c r="AS557" s="252">
        <f t="shared" si="246"/>
        <v>0</v>
      </c>
      <c r="AT557" s="252">
        <f t="shared" si="246"/>
        <v>0</v>
      </c>
      <c r="AU557" s="252">
        <f t="shared" si="246"/>
        <v>0</v>
      </c>
      <c r="AV557" s="252">
        <f t="shared" si="246"/>
        <v>0</v>
      </c>
      <c r="AW557" s="252">
        <f t="shared" si="246"/>
        <v>0</v>
      </c>
      <c r="AX557" s="252">
        <f t="shared" si="246"/>
        <v>0</v>
      </c>
      <c r="AY557" s="252">
        <f t="shared" si="246"/>
        <v>0</v>
      </c>
      <c r="AZ557" s="252">
        <f t="shared" si="246"/>
        <v>0</v>
      </c>
      <c r="BA557" s="296"/>
    </row>
    <row r="558" spans="2:53" ht="15">
      <c r="B558" s="284" t="s">
        <v>908</v>
      </c>
      <c r="C558" s="312"/>
      <c r="D558" s="241"/>
      <c r="E558" s="241"/>
      <c r="F558" s="241"/>
      <c r="G558" s="241"/>
      <c r="H558" s="241"/>
      <c r="I558" s="241"/>
      <c r="J558" s="241"/>
      <c r="K558" s="241"/>
      <c r="L558" s="241"/>
      <c r="M558" s="241"/>
      <c r="N558" s="241"/>
      <c r="O558" s="241"/>
      <c r="P558" s="241"/>
      <c r="Q558" s="241"/>
      <c r="R558" s="241"/>
      <c r="S558" s="241"/>
      <c r="T558" s="241"/>
      <c r="U558" s="241"/>
      <c r="V558" s="313"/>
      <c r="W558" s="241"/>
      <c r="X558" s="241"/>
      <c r="Y558" s="241"/>
      <c r="Z558" s="265"/>
      <c r="AA558" s="244"/>
      <c r="AB558" s="244"/>
      <c r="AC558" s="241"/>
      <c r="AD558" s="241"/>
      <c r="AE558" s="244"/>
      <c r="AF558" s="244"/>
      <c r="AG558" s="244"/>
      <c r="AH558" s="244"/>
      <c r="AI558" s="244"/>
      <c r="AJ558" s="244"/>
      <c r="AK558" s="244"/>
      <c r="AL558" s="244"/>
      <c r="AM558" s="252">
        <f>SUMPRODUCT($M$432:$M$535,AM432:AM535)</f>
        <v>2657934.5190880001</v>
      </c>
      <c r="AN558" s="252">
        <f>SUMPRODUCT($M$432:$M$535,AN432:AN535)</f>
        <v>803461.4346463551</v>
      </c>
      <c r="AO558" s="252">
        <f>IF($AO$431="kW",SUMPRODUCT($U$432:$U$535,$AE$432:$AE$535,AO432:AO535),SUMPRODUCT($M$432:$M$535,AO432:AO535))</f>
        <v>6149.5973791775377</v>
      </c>
      <c r="AP558" s="252">
        <f t="shared" ref="AP558:AZ558" si="247">IF($AO$431="kW",SUMPRODUCT($U$432:$U$535,$AE$432:$AE$535,AP432:AP535),SUMPRODUCT($M$432:$M$535,AP432:AP535))</f>
        <v>0</v>
      </c>
      <c r="AQ558" s="252">
        <f t="shared" si="247"/>
        <v>0</v>
      </c>
      <c r="AR558" s="252">
        <f t="shared" si="247"/>
        <v>0</v>
      </c>
      <c r="AS558" s="252">
        <f t="shared" si="247"/>
        <v>0</v>
      </c>
      <c r="AT558" s="252">
        <f t="shared" si="247"/>
        <v>0</v>
      </c>
      <c r="AU558" s="252">
        <f t="shared" si="247"/>
        <v>0</v>
      </c>
      <c r="AV558" s="252">
        <f t="shared" si="247"/>
        <v>0</v>
      </c>
      <c r="AW558" s="252">
        <f t="shared" si="247"/>
        <v>0</v>
      </c>
      <c r="AX558" s="252">
        <f t="shared" si="247"/>
        <v>0</v>
      </c>
      <c r="AY558" s="252">
        <f t="shared" si="247"/>
        <v>0</v>
      </c>
      <c r="AZ558" s="252">
        <f t="shared" si="247"/>
        <v>0</v>
      </c>
      <c r="BA558" s="296"/>
    </row>
    <row r="559" spans="2:53" ht="15">
      <c r="B559" s="284" t="s">
        <v>909</v>
      </c>
      <c r="C559" s="312"/>
      <c r="D559" s="241"/>
      <c r="E559" s="241"/>
      <c r="F559" s="241"/>
      <c r="G559" s="241"/>
      <c r="H559" s="241"/>
      <c r="I559" s="241"/>
      <c r="J559" s="241"/>
      <c r="K559" s="241"/>
      <c r="L559" s="241"/>
      <c r="M559" s="241"/>
      <c r="N559" s="241"/>
      <c r="O559" s="241"/>
      <c r="P559" s="241"/>
      <c r="Q559" s="241"/>
      <c r="R559" s="241"/>
      <c r="S559" s="241"/>
      <c r="T559" s="241"/>
      <c r="U559" s="241"/>
      <c r="V559" s="313"/>
      <c r="W559" s="241"/>
      <c r="X559" s="241"/>
      <c r="Y559" s="241"/>
      <c r="Z559" s="265"/>
      <c r="AA559" s="244"/>
      <c r="AB559" s="244"/>
      <c r="AC559" s="241"/>
      <c r="AD559" s="241"/>
      <c r="AE559" s="244"/>
      <c r="AF559" s="244"/>
      <c r="AG559" s="244"/>
      <c r="AH559" s="244"/>
      <c r="AI559" s="244"/>
      <c r="AJ559" s="244"/>
      <c r="AK559" s="244"/>
      <c r="AL559" s="244"/>
      <c r="AM559" s="252">
        <f>SUMPRODUCT($N$432:$N$535,AM432:AM535)</f>
        <v>2559651.9552879999</v>
      </c>
      <c r="AN559" s="252">
        <f>SUMPRODUCT($N$432:$N$535,AN432:AN535)</f>
        <v>658350.51705331076</v>
      </c>
      <c r="AO559" s="252">
        <f>IF($AO$431="kW",SUMPRODUCT($U$432:$U$535,$AF$432:$AF$535,AO432:AO535),SUMPRODUCT($N$432:$N$535,AO432:AO535))</f>
        <v>5217.7499162941685</v>
      </c>
      <c r="AP559" s="252">
        <f t="shared" ref="AP559:AZ559" si="248">IF($AO$431="kW",SUMPRODUCT($U$432:$U$535,$AF$432:$AF$535,AP432:AP535),SUMPRODUCT($N$432:$N$535,AP432:AP535))</f>
        <v>0</v>
      </c>
      <c r="AQ559" s="252">
        <f t="shared" si="248"/>
        <v>0</v>
      </c>
      <c r="AR559" s="252">
        <f t="shared" si="248"/>
        <v>0</v>
      </c>
      <c r="AS559" s="252">
        <f t="shared" si="248"/>
        <v>0</v>
      </c>
      <c r="AT559" s="252">
        <f t="shared" si="248"/>
        <v>0</v>
      </c>
      <c r="AU559" s="252">
        <f t="shared" si="248"/>
        <v>0</v>
      </c>
      <c r="AV559" s="252">
        <f t="shared" si="248"/>
        <v>0</v>
      </c>
      <c r="AW559" s="252">
        <f t="shared" si="248"/>
        <v>0</v>
      </c>
      <c r="AX559" s="252">
        <f t="shared" si="248"/>
        <v>0</v>
      </c>
      <c r="AY559" s="252">
        <f t="shared" si="248"/>
        <v>0</v>
      </c>
      <c r="AZ559" s="252">
        <f t="shared" si="248"/>
        <v>0</v>
      </c>
      <c r="BA559" s="296"/>
    </row>
    <row r="560" spans="2:53" ht="15">
      <c r="B560" s="284" t="s">
        <v>910</v>
      </c>
      <c r="C560" s="312"/>
      <c r="D560" s="241"/>
      <c r="E560" s="241"/>
      <c r="F560" s="241"/>
      <c r="G560" s="241"/>
      <c r="H560" s="241"/>
      <c r="I560" s="241"/>
      <c r="J560" s="241"/>
      <c r="K560" s="241"/>
      <c r="L560" s="241"/>
      <c r="M560" s="241"/>
      <c r="N560" s="241"/>
      <c r="O560" s="241"/>
      <c r="P560" s="241"/>
      <c r="Q560" s="241"/>
      <c r="R560" s="241"/>
      <c r="S560" s="241"/>
      <c r="T560" s="241"/>
      <c r="U560" s="241"/>
      <c r="V560" s="313"/>
      <c r="W560" s="241"/>
      <c r="X560" s="241"/>
      <c r="Y560" s="241"/>
      <c r="Z560" s="265"/>
      <c r="AA560" s="244"/>
      <c r="AB560" s="244"/>
      <c r="AC560" s="241"/>
      <c r="AD560" s="241"/>
      <c r="AE560" s="244"/>
      <c r="AF560" s="244"/>
      <c r="AG560" s="244"/>
      <c r="AH560" s="244"/>
      <c r="AI560" s="244"/>
      <c r="AJ560" s="244"/>
      <c r="AK560" s="244"/>
      <c r="AL560" s="244"/>
      <c r="AM560" s="252">
        <f>SUMPRODUCT($O$432:$O$535,AM432:AM535)</f>
        <v>2367715.4340880001</v>
      </c>
      <c r="AN560" s="252">
        <f>SUMPRODUCT($O$432:$O$535,AN432:AN535)</f>
        <v>513898.69068547606</v>
      </c>
      <c r="AO560" s="252">
        <f>IF($AO$431="kW",SUMPRODUCT($U$432:$U$535,$AG$432:$AG$535,AO432:AO535),SUMPRODUCT($O$432:$O$535,AO432:AO535))</f>
        <v>5215.2970874501088</v>
      </c>
      <c r="AP560" s="252">
        <f t="shared" ref="AP560:AZ560" si="249">IF($AO$431="kW",SUMPRODUCT($U$432:$U$535,$AG$432:$AG$535,AP432:AP535),SUMPRODUCT($O$432:$O$535,AP432:AP535))</f>
        <v>0</v>
      </c>
      <c r="AQ560" s="252">
        <f t="shared" si="249"/>
        <v>0</v>
      </c>
      <c r="AR560" s="252">
        <f t="shared" si="249"/>
        <v>0</v>
      </c>
      <c r="AS560" s="252">
        <f t="shared" si="249"/>
        <v>0</v>
      </c>
      <c r="AT560" s="252">
        <f t="shared" si="249"/>
        <v>0</v>
      </c>
      <c r="AU560" s="252">
        <f t="shared" si="249"/>
        <v>0</v>
      </c>
      <c r="AV560" s="252">
        <f t="shared" si="249"/>
        <v>0</v>
      </c>
      <c r="AW560" s="252">
        <f t="shared" si="249"/>
        <v>0</v>
      </c>
      <c r="AX560" s="252">
        <f t="shared" si="249"/>
        <v>0</v>
      </c>
      <c r="AY560" s="252">
        <f t="shared" si="249"/>
        <v>0</v>
      </c>
      <c r="AZ560" s="252">
        <f t="shared" si="249"/>
        <v>0</v>
      </c>
      <c r="BA560" s="296"/>
    </row>
    <row r="561" spans="2:53" ht="15">
      <c r="B561" s="284" t="s">
        <v>911</v>
      </c>
      <c r="C561" s="312"/>
      <c r="D561" s="241"/>
      <c r="E561" s="241"/>
      <c r="F561" s="241"/>
      <c r="G561" s="241"/>
      <c r="H561" s="241"/>
      <c r="I561" s="241"/>
      <c r="J561" s="241"/>
      <c r="K561" s="241"/>
      <c r="L561" s="241"/>
      <c r="M561" s="241"/>
      <c r="N561" s="241"/>
      <c r="O561" s="241"/>
      <c r="P561" s="241"/>
      <c r="Q561" s="241"/>
      <c r="R561" s="241"/>
      <c r="S561" s="241"/>
      <c r="T561" s="241"/>
      <c r="U561" s="241"/>
      <c r="V561" s="313"/>
      <c r="W561" s="241"/>
      <c r="X561" s="241"/>
      <c r="Y561" s="241"/>
      <c r="Z561" s="265"/>
      <c r="AA561" s="244"/>
      <c r="AB561" s="244"/>
      <c r="AC561" s="241"/>
      <c r="AD561" s="241"/>
      <c r="AE561" s="244"/>
      <c r="AF561" s="244"/>
      <c r="AG561" s="244"/>
      <c r="AH561" s="244"/>
      <c r="AI561" s="244"/>
      <c r="AJ561" s="244"/>
      <c r="AK561" s="244"/>
      <c r="AL561" s="244"/>
      <c r="AM561" s="252">
        <f>SUMPRODUCT($P$432:$P$535,AM432:AM535)</f>
        <v>2367715.4340880001</v>
      </c>
      <c r="AN561" s="252">
        <f>SUMPRODUCT($P$432:$P$535,AN432:AN535)</f>
        <v>242202.45323116172</v>
      </c>
      <c r="AO561" s="252">
        <f>IF($AO$431="kW",SUMPRODUCT($U$432:$U$535,$AH$432:$AH$535,AO432:AO535),SUMPRODUCT($P$432:$P$535,AO432:AO535))</f>
        <v>3200.2438088993522</v>
      </c>
      <c r="AP561" s="252">
        <f t="shared" ref="AP561:AZ561" si="250">IF($AO$431="kW",SUMPRODUCT($U$432:$U$535,$AH$432:$AH$535,AP432:AP535),SUMPRODUCT($P$432:$P$535,AP432:AP535))</f>
        <v>0</v>
      </c>
      <c r="AQ561" s="252">
        <f t="shared" si="250"/>
        <v>0</v>
      </c>
      <c r="AR561" s="252">
        <f t="shared" si="250"/>
        <v>0</v>
      </c>
      <c r="AS561" s="252">
        <f t="shared" si="250"/>
        <v>0</v>
      </c>
      <c r="AT561" s="252">
        <f t="shared" si="250"/>
        <v>0</v>
      </c>
      <c r="AU561" s="252">
        <f t="shared" si="250"/>
        <v>0</v>
      </c>
      <c r="AV561" s="252">
        <f t="shared" si="250"/>
        <v>0</v>
      </c>
      <c r="AW561" s="252">
        <f t="shared" si="250"/>
        <v>0</v>
      </c>
      <c r="AX561" s="252">
        <f t="shared" si="250"/>
        <v>0</v>
      </c>
      <c r="AY561" s="252">
        <f t="shared" si="250"/>
        <v>0</v>
      </c>
      <c r="AZ561" s="252">
        <f t="shared" si="250"/>
        <v>0</v>
      </c>
      <c r="BA561" s="296"/>
    </row>
    <row r="562" spans="2:53" ht="15">
      <c r="B562" s="335" t="s">
        <v>906</v>
      </c>
      <c r="C562" s="315"/>
      <c r="D562" s="338"/>
      <c r="E562" s="338"/>
      <c r="F562" s="338"/>
      <c r="G562" s="338"/>
      <c r="H562" s="338"/>
      <c r="I562" s="338"/>
      <c r="J562" s="338"/>
      <c r="K562" s="338"/>
      <c r="L562" s="338"/>
      <c r="M562" s="338"/>
      <c r="N562" s="338"/>
      <c r="O562" s="338"/>
      <c r="P562" s="338"/>
      <c r="Q562" s="338"/>
      <c r="R562" s="338"/>
      <c r="S562" s="338"/>
      <c r="T562" s="338"/>
      <c r="U562" s="338"/>
      <c r="V562" s="337"/>
      <c r="W562" s="338"/>
      <c r="X562" s="338"/>
      <c r="Y562" s="338"/>
      <c r="Z562" s="320"/>
      <c r="AA562" s="339"/>
      <c r="AB562" s="339"/>
      <c r="AC562" s="338"/>
      <c r="AD562" s="338"/>
      <c r="AE562" s="339"/>
      <c r="AF562" s="339"/>
      <c r="AG562" s="339"/>
      <c r="AH562" s="339"/>
      <c r="AI562" s="339"/>
      <c r="AJ562" s="339"/>
      <c r="AK562" s="339"/>
      <c r="AL562" s="339"/>
      <c r="AM562" s="286">
        <f>SUMPRODUCT($Q$432:$Q$535,AM432:AM535)</f>
        <v>2351249.6527880002</v>
      </c>
      <c r="AN562" s="286">
        <f>SUMPRODUCT($Q$432:$Q$535,AN432:AN535)</f>
        <v>212621.09395768202</v>
      </c>
      <c r="AO562" s="286">
        <f>IF($AO$431="kW",SUMPRODUCT($U$432:$U$535,$AI$432:$AI$535,AO432:AO535),SUMPRODUCT($Q$432:$Q$535,AO432:AO535))</f>
        <v>2717.5576545524837</v>
      </c>
      <c r="AP562" s="286">
        <f t="shared" ref="AP562:AZ562" si="251">IF($AO$431="kW",SUMPRODUCT($U$432:$U$535,$AI$432:$AI$535,AP432:AP535),SUMPRODUCT($Q$432:$Q$535,AP432:AP535))</f>
        <v>0</v>
      </c>
      <c r="AQ562" s="286">
        <f t="shared" si="251"/>
        <v>0</v>
      </c>
      <c r="AR562" s="286">
        <f t="shared" si="251"/>
        <v>0</v>
      </c>
      <c r="AS562" s="286">
        <f t="shared" si="251"/>
        <v>0</v>
      </c>
      <c r="AT562" s="286">
        <f t="shared" si="251"/>
        <v>0</v>
      </c>
      <c r="AU562" s="286">
        <f t="shared" si="251"/>
        <v>0</v>
      </c>
      <c r="AV562" s="286">
        <f t="shared" si="251"/>
        <v>0</v>
      </c>
      <c r="AW562" s="286">
        <f t="shared" si="251"/>
        <v>0</v>
      </c>
      <c r="AX562" s="286">
        <f t="shared" si="251"/>
        <v>0</v>
      </c>
      <c r="AY562" s="286">
        <f t="shared" si="251"/>
        <v>0</v>
      </c>
      <c r="AZ562" s="286">
        <f t="shared" si="251"/>
        <v>0</v>
      </c>
      <c r="BA562" s="340"/>
    </row>
    <row r="563" spans="2:53" ht="22.5" customHeight="1">
      <c r="B563" s="323" t="s">
        <v>586</v>
      </c>
      <c r="C563" s="341"/>
      <c r="D563" s="342"/>
      <c r="E563" s="342"/>
      <c r="F563" s="342"/>
      <c r="G563" s="342"/>
      <c r="H563" s="342"/>
      <c r="I563" s="342"/>
      <c r="J563" s="342"/>
      <c r="K563" s="342"/>
      <c r="L563" s="342"/>
      <c r="M563" s="342"/>
      <c r="N563" s="342"/>
      <c r="O563" s="342"/>
      <c r="P563" s="342"/>
      <c r="Q563" s="342"/>
      <c r="R563" s="342"/>
      <c r="S563" s="342"/>
      <c r="T563" s="342"/>
      <c r="U563" s="342"/>
      <c r="V563" s="342"/>
      <c r="W563" s="342"/>
      <c r="X563" s="342"/>
      <c r="Y563" s="342"/>
      <c r="Z563" s="326"/>
      <c r="AA563" s="327"/>
      <c r="AB563" s="342"/>
      <c r="AC563" s="342"/>
      <c r="AD563" s="342"/>
      <c r="AE563" s="342"/>
      <c r="AF563" s="342"/>
      <c r="AG563" s="342"/>
      <c r="AH563" s="342"/>
      <c r="AI563" s="342"/>
      <c r="AJ563" s="342"/>
      <c r="AK563" s="342"/>
      <c r="AL563" s="342"/>
      <c r="AM563" s="343"/>
      <c r="AN563" s="343"/>
      <c r="AO563" s="343"/>
      <c r="AP563" s="343"/>
      <c r="AQ563" s="343"/>
      <c r="AR563" s="343"/>
      <c r="AS563" s="343"/>
      <c r="AT563" s="343"/>
      <c r="AU563" s="343"/>
      <c r="AV563" s="343"/>
      <c r="AW563" s="343"/>
      <c r="AX563" s="343"/>
      <c r="AY563" s="343"/>
      <c r="AZ563" s="343"/>
      <c r="BA563" s="343"/>
    </row>
    <row r="565" spans="2:53" ht="15">
      <c r="B565" s="517" t="s">
        <v>522</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8"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21"/>
  <sheetViews>
    <sheetView showZeros="0" topLeftCell="A1287" zoomScaleNormal="100" workbookViewId="0">
      <pane xSplit="2" topLeftCell="X1" activePane="topRight" state="frozen"/>
      <selection pane="topRight" activeCell="AF1381" sqref="AF1381"/>
    </sheetView>
  </sheetViews>
  <sheetFormatPr defaultColWidth="9" defaultRowHeight="15" outlineLevelRow="1" outlineLevelCol="1"/>
  <cols>
    <col min="1" max="1" width="4.7109375" style="458" customWidth="1"/>
    <col min="2" max="2" width="55.85546875" style="379" customWidth="1"/>
    <col min="3" max="3" width="13.28515625" style="379" customWidth="1"/>
    <col min="4" max="4" width="17" style="379" customWidth="1"/>
    <col min="5" max="16" width="9" style="379" customWidth="1" outlineLevel="1"/>
    <col min="17" max="17" width="13.7109375" style="379" customWidth="1" outlineLevel="1"/>
    <col min="18" max="18" width="15.7109375" style="379" customWidth="1"/>
    <col min="19" max="30" width="9" style="379" customWidth="1" outlineLevel="1"/>
    <col min="31" max="31" width="16.7109375" style="379" customWidth="1"/>
    <col min="32" max="33" width="15" style="379" customWidth="1"/>
    <col min="34" max="34" width="17.7109375" style="379" customWidth="1"/>
    <col min="35" max="35" width="19.7109375" style="379" customWidth="1"/>
    <col min="36" max="36" width="18.7109375" style="379" customWidth="1"/>
    <col min="37" max="41" width="15" style="379" customWidth="1"/>
    <col min="42" max="44" width="17.28515625" style="379" customWidth="1"/>
    <col min="45" max="45" width="16.42578125" style="379" bestFit="1" customWidth="1"/>
    <col min="46" max="46" width="11.7109375" style="379" customWidth="1"/>
    <col min="47" max="16384" width="9" style="379"/>
  </cols>
  <sheetData>
    <row r="13" spans="2:45" ht="15.75" thickBot="1"/>
    <row r="14" spans="2:45" ht="26.25" customHeight="1" thickBot="1">
      <c r="B14" s="945" t="s">
        <v>171</v>
      </c>
      <c r="C14" s="221" t="s">
        <v>175</v>
      </c>
      <c r="D14" s="446"/>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row>
    <row r="15" spans="2:45" ht="26.25" customHeight="1" thickBot="1">
      <c r="B15" s="945"/>
      <c r="C15" s="224" t="s">
        <v>172</v>
      </c>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row>
    <row r="16" spans="2:45" ht="28.5" customHeight="1" thickBot="1">
      <c r="B16" s="945"/>
      <c r="C16" s="919" t="s">
        <v>547</v>
      </c>
      <c r="D16" s="920"/>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row>
    <row r="17" spans="2:45" ht="15.75">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row>
    <row r="18" spans="2:45" ht="166.5" customHeight="1">
      <c r="B18" s="945" t="s">
        <v>501</v>
      </c>
      <c r="C18" s="946" t="s">
        <v>933</v>
      </c>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380"/>
      <c r="AF18" s="380"/>
      <c r="AG18" s="380"/>
      <c r="AH18" s="380"/>
      <c r="AI18" s="380"/>
      <c r="AJ18" s="380"/>
      <c r="AK18" s="380"/>
      <c r="AL18" s="380"/>
      <c r="AM18" s="380"/>
      <c r="AN18" s="380"/>
      <c r="AO18" s="380"/>
      <c r="AP18" s="380"/>
      <c r="AQ18" s="380"/>
      <c r="AR18" s="380"/>
      <c r="AS18" s="380"/>
    </row>
    <row r="19" spans="2:45" ht="54.6" customHeight="1">
      <c r="B19" s="945"/>
      <c r="C19" s="946" t="s">
        <v>875</v>
      </c>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380"/>
      <c r="AF19" s="380"/>
      <c r="AG19" s="380"/>
      <c r="AH19" s="380"/>
      <c r="AI19" s="380"/>
      <c r="AJ19" s="380"/>
      <c r="AK19" s="380"/>
      <c r="AL19" s="380"/>
      <c r="AM19" s="380"/>
      <c r="AN19" s="380"/>
      <c r="AO19" s="380"/>
      <c r="AP19" s="380"/>
      <c r="AQ19" s="380"/>
      <c r="AR19" s="380"/>
      <c r="AS19" s="380"/>
    </row>
    <row r="20" spans="2:45" ht="62.25" customHeight="1">
      <c r="B20" s="235"/>
      <c r="C20" s="946" t="s">
        <v>568</v>
      </c>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380"/>
      <c r="AF20" s="380"/>
      <c r="AG20" s="380"/>
      <c r="AH20" s="380"/>
      <c r="AI20" s="380"/>
      <c r="AJ20" s="380"/>
      <c r="AK20" s="380"/>
      <c r="AL20" s="380"/>
      <c r="AM20" s="380"/>
      <c r="AN20" s="380"/>
      <c r="AO20" s="380"/>
      <c r="AP20" s="380"/>
      <c r="AQ20" s="380"/>
      <c r="AR20" s="380"/>
      <c r="AS20" s="380"/>
    </row>
    <row r="21" spans="2:45" ht="43.5" customHeight="1">
      <c r="B21" s="235"/>
      <c r="C21" s="946" t="s">
        <v>623</v>
      </c>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380"/>
      <c r="AF21" s="380"/>
      <c r="AG21" s="380"/>
      <c r="AH21" s="380"/>
      <c r="AI21" s="380"/>
      <c r="AJ21" s="380"/>
      <c r="AK21" s="380"/>
      <c r="AL21" s="380"/>
      <c r="AM21" s="380"/>
      <c r="AN21" s="380"/>
      <c r="AO21" s="380"/>
      <c r="AP21" s="380"/>
      <c r="AQ21" s="380"/>
      <c r="AR21" s="380"/>
      <c r="AS21" s="380"/>
    </row>
    <row r="22" spans="2:45" ht="70.5" customHeight="1">
      <c r="B22" s="235"/>
      <c r="C22" s="946" t="s">
        <v>702</v>
      </c>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380"/>
      <c r="AF22" s="380"/>
      <c r="AG22" s="380"/>
      <c r="AH22" s="380"/>
      <c r="AI22" s="380"/>
      <c r="AJ22" s="380"/>
      <c r="AK22" s="380"/>
      <c r="AL22" s="380"/>
      <c r="AM22" s="380"/>
      <c r="AN22" s="380"/>
      <c r="AO22" s="380"/>
      <c r="AP22" s="380"/>
      <c r="AQ22" s="380"/>
      <c r="AR22" s="380"/>
      <c r="AS22" s="380"/>
    </row>
    <row r="23" spans="2:45" ht="15.75">
      <c r="B23" s="235"/>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28"/>
      <c r="AM23" s="228"/>
      <c r="AN23" s="228"/>
      <c r="AO23" s="228"/>
      <c r="AP23" s="228"/>
      <c r="AQ23" s="228"/>
      <c r="AR23" s="228"/>
      <c r="AS23" s="228"/>
    </row>
    <row r="24" spans="2:45" ht="15.75">
      <c r="B24" s="945" t="s">
        <v>523</v>
      </c>
      <c r="C24" s="518" t="s">
        <v>525</v>
      </c>
      <c r="D24" s="238"/>
      <c r="E24" s="238"/>
      <c r="F24" s="518" t="s">
        <v>703</v>
      </c>
      <c r="G24" s="238"/>
      <c r="H24" s="238"/>
      <c r="I24" s="238"/>
      <c r="J24" s="518" t="s">
        <v>709</v>
      </c>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28"/>
      <c r="AM24" s="228"/>
      <c r="AN24" s="228"/>
      <c r="AO24" s="228"/>
      <c r="AP24" s="228"/>
      <c r="AQ24" s="228"/>
      <c r="AR24" s="228"/>
      <c r="AS24" s="228"/>
    </row>
    <row r="25" spans="2:45" ht="15.75">
      <c r="B25" s="945"/>
      <c r="C25" s="518" t="s">
        <v>526</v>
      </c>
      <c r="D25" s="238"/>
      <c r="E25" s="238"/>
      <c r="F25" s="518" t="s">
        <v>704</v>
      </c>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28"/>
      <c r="AM25" s="228"/>
      <c r="AN25" s="228"/>
      <c r="AO25" s="228"/>
      <c r="AP25" s="228"/>
      <c r="AQ25" s="228"/>
      <c r="AR25" s="228"/>
      <c r="AS25" s="228"/>
    </row>
    <row r="26" spans="2:45" ht="15.75">
      <c r="B26" s="235"/>
      <c r="C26" s="518" t="s">
        <v>527</v>
      </c>
      <c r="D26" s="238"/>
      <c r="E26" s="238"/>
      <c r="F26" s="518" t="s">
        <v>705</v>
      </c>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28"/>
      <c r="AM26" s="228"/>
      <c r="AN26" s="228"/>
      <c r="AO26" s="228"/>
      <c r="AP26" s="228"/>
      <c r="AQ26" s="228"/>
      <c r="AR26" s="228"/>
      <c r="AS26" s="228"/>
    </row>
    <row r="27" spans="2:45" ht="15.75">
      <c r="B27" s="235"/>
      <c r="C27" s="518" t="s">
        <v>528</v>
      </c>
      <c r="D27" s="238"/>
      <c r="E27" s="238"/>
      <c r="F27" s="518" t="s">
        <v>706</v>
      </c>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28"/>
      <c r="AM27" s="228"/>
      <c r="AN27" s="228"/>
      <c r="AO27" s="228"/>
      <c r="AP27" s="228"/>
      <c r="AQ27" s="228"/>
      <c r="AR27" s="228"/>
      <c r="AS27" s="228"/>
    </row>
    <row r="28" spans="2:45" ht="15.75">
      <c r="B28" s="235"/>
      <c r="C28" s="518" t="s">
        <v>529</v>
      </c>
      <c r="D28" s="238"/>
      <c r="E28" s="238"/>
      <c r="F28" s="518" t="s">
        <v>707</v>
      </c>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28"/>
      <c r="AM28" s="228"/>
      <c r="AN28" s="228"/>
      <c r="AO28" s="228"/>
      <c r="AP28" s="228"/>
      <c r="AQ28" s="228"/>
      <c r="AR28" s="228"/>
      <c r="AS28" s="228"/>
    </row>
    <row r="29" spans="2:45" ht="15.75">
      <c r="B29" s="235"/>
      <c r="C29" s="518" t="s">
        <v>530</v>
      </c>
      <c r="D29" s="238"/>
      <c r="E29" s="238"/>
      <c r="F29" s="518" t="s">
        <v>708</v>
      </c>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28"/>
      <c r="AM29" s="228"/>
      <c r="AN29" s="228"/>
      <c r="AO29" s="228"/>
      <c r="AP29" s="228"/>
      <c r="AQ29" s="228"/>
      <c r="AR29" s="228"/>
      <c r="AS29" s="228"/>
    </row>
    <row r="30" spans="2:45" ht="15.75">
      <c r="B30" s="235"/>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28"/>
      <c r="AM30" s="228"/>
      <c r="AN30" s="228"/>
      <c r="AO30" s="228"/>
      <c r="AP30" s="228"/>
      <c r="AQ30" s="228"/>
      <c r="AR30" s="228"/>
      <c r="AS30" s="228"/>
    </row>
    <row r="31" spans="2:45" ht="15.75">
      <c r="B31" s="235"/>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28"/>
      <c r="AM31" s="228"/>
      <c r="AN31" s="228"/>
      <c r="AO31" s="228"/>
      <c r="AP31" s="228"/>
      <c r="AQ31" s="228"/>
      <c r="AR31" s="228"/>
      <c r="AS31" s="228"/>
    </row>
    <row r="32" spans="2:4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row>
    <row r="33" spans="1:45" ht="15.75">
      <c r="B33" s="242" t="s">
        <v>265</v>
      </c>
      <c r="C33" s="243"/>
      <c r="D33" s="512"/>
      <c r="E33" s="218"/>
      <c r="F33" s="218"/>
      <c r="G33" s="218"/>
      <c r="H33" s="218"/>
      <c r="I33" s="218"/>
      <c r="J33" s="218"/>
      <c r="K33" s="218"/>
      <c r="L33" s="218"/>
      <c r="M33" s="218"/>
      <c r="N33" s="218"/>
      <c r="O33" s="218"/>
      <c r="P33" s="218"/>
      <c r="Q33" s="218"/>
      <c r="R33" s="243"/>
      <c r="S33" s="218"/>
      <c r="T33" s="218"/>
      <c r="U33" s="218"/>
      <c r="V33" s="218"/>
      <c r="W33" s="218"/>
      <c r="X33" s="218"/>
      <c r="Y33" s="218"/>
      <c r="Z33" s="218"/>
      <c r="AA33" s="218"/>
      <c r="AB33" s="218"/>
      <c r="AC33" s="218"/>
      <c r="AD33" s="218"/>
      <c r="AE33" s="232"/>
      <c r="AF33" s="230"/>
      <c r="AG33" s="230"/>
      <c r="AH33" s="230"/>
      <c r="AI33" s="230"/>
      <c r="AJ33" s="230"/>
      <c r="AK33" s="230"/>
      <c r="AL33" s="230"/>
      <c r="AM33" s="230"/>
      <c r="AN33" s="230"/>
      <c r="AO33" s="230"/>
      <c r="AP33" s="230"/>
      <c r="AQ33" s="230"/>
      <c r="AR33" s="230"/>
      <c r="AS33" s="230"/>
    </row>
    <row r="34" spans="1:45" ht="36.75" customHeight="1">
      <c r="B34" s="941" t="s">
        <v>211</v>
      </c>
      <c r="C34" s="943" t="s">
        <v>33</v>
      </c>
      <c r="D34" s="647" t="s">
        <v>420</v>
      </c>
      <c r="E34" s="957" t="s">
        <v>209</v>
      </c>
      <c r="F34" s="958"/>
      <c r="G34" s="958"/>
      <c r="H34" s="958"/>
      <c r="I34" s="958"/>
      <c r="J34" s="958"/>
      <c r="K34" s="958"/>
      <c r="L34" s="958"/>
      <c r="M34" s="958"/>
      <c r="N34" s="958"/>
      <c r="O34" s="958"/>
      <c r="P34" s="958"/>
      <c r="Q34" s="956" t="s">
        <v>213</v>
      </c>
      <c r="R34" s="646" t="s">
        <v>421</v>
      </c>
      <c r="S34" s="947" t="s">
        <v>212</v>
      </c>
      <c r="T34" s="948"/>
      <c r="U34" s="948"/>
      <c r="V34" s="948"/>
      <c r="W34" s="948"/>
      <c r="X34" s="948"/>
      <c r="Y34" s="948"/>
      <c r="Z34" s="948"/>
      <c r="AA34" s="948"/>
      <c r="AB34" s="948"/>
      <c r="AC34" s="948"/>
      <c r="AD34" s="955"/>
      <c r="AE34" s="947" t="s">
        <v>242</v>
      </c>
      <c r="AF34" s="948"/>
      <c r="AG34" s="948"/>
      <c r="AH34" s="948"/>
      <c r="AI34" s="948"/>
      <c r="AJ34" s="948"/>
      <c r="AK34" s="948"/>
      <c r="AL34" s="948"/>
      <c r="AM34" s="948"/>
      <c r="AN34" s="948"/>
      <c r="AO34" s="948"/>
      <c r="AP34" s="948"/>
      <c r="AQ34" s="948"/>
      <c r="AR34" s="948"/>
      <c r="AS34" s="949"/>
    </row>
    <row r="35" spans="1:45" ht="65.25" customHeight="1">
      <c r="B35" s="942"/>
      <c r="C35" s="947"/>
      <c r="D35" s="655">
        <v>2015</v>
      </c>
      <c r="E35" s="659">
        <v>2016</v>
      </c>
      <c r="F35" s="656">
        <v>2017</v>
      </c>
      <c r="G35" s="656">
        <v>2018</v>
      </c>
      <c r="H35" s="656">
        <v>2019</v>
      </c>
      <c r="I35" s="656">
        <v>2020</v>
      </c>
      <c r="J35" s="656">
        <v>2021</v>
      </c>
      <c r="K35" s="656">
        <v>2022</v>
      </c>
      <c r="L35" s="658">
        <v>2023</v>
      </c>
      <c r="M35" s="657">
        <v>2024</v>
      </c>
      <c r="N35" s="656">
        <v>2025</v>
      </c>
      <c r="O35" s="657">
        <v>2026</v>
      </c>
      <c r="P35" s="659">
        <v>2027</v>
      </c>
      <c r="Q35" s="956"/>
      <c r="R35" s="660">
        <v>2015</v>
      </c>
      <c r="S35" s="246">
        <v>2016</v>
      </c>
      <c r="T35" s="246">
        <v>2017</v>
      </c>
      <c r="U35" s="246">
        <v>2018</v>
      </c>
      <c r="V35" s="246">
        <v>2019</v>
      </c>
      <c r="W35" s="246">
        <v>2020</v>
      </c>
      <c r="X35" s="246">
        <v>2021</v>
      </c>
      <c r="Y35" s="246">
        <v>2022</v>
      </c>
      <c r="Z35" s="246">
        <v>2023</v>
      </c>
      <c r="AA35" s="381">
        <v>2024</v>
      </c>
      <c r="AB35" s="381">
        <v>2025</v>
      </c>
      <c r="AC35" s="381">
        <v>2026</v>
      </c>
      <c r="AD35" s="381">
        <v>2027</v>
      </c>
      <c r="AE35" s="246" t="str">
        <f>'1.  LRAMVA Summary'!$D$53</f>
        <v>Residential</v>
      </c>
      <c r="AF35" s="246" t="str">
        <f>'1.  LRAMVA Summary'!$E$53</f>
        <v>GS&lt;50 kW</v>
      </c>
      <c r="AG35" s="246" t="str">
        <f>'1.  LRAMVA Summary'!$F$53</f>
        <v>GS&gt;50 kW</v>
      </c>
      <c r="AH35" s="246" t="str">
        <f>'1.  LRAMVA Summary'!$G$53</f>
        <v>Unmetered Scattered Load</v>
      </c>
      <c r="AI35" s="246" t="str">
        <f>'1.  LRAMVA Summary'!$H$53</f>
        <v>Streetlighting</v>
      </c>
      <c r="AJ35" s="246" t="str">
        <f>'1.  LRAMVA Summary'!$I$53</f>
        <v/>
      </c>
      <c r="AK35" s="246" t="str">
        <f>'1.  LRAMVA Summary'!$J$53</f>
        <v/>
      </c>
      <c r="AL35" s="246" t="str">
        <f>'1.  LRAMVA Summary'!$K$53</f>
        <v/>
      </c>
      <c r="AM35" s="246" t="str">
        <f>'1.  LRAMVA Summary'!$L$53</f>
        <v/>
      </c>
      <c r="AN35" s="246" t="str">
        <f>'1.  LRAMVA Summary'!$M$53</f>
        <v/>
      </c>
      <c r="AO35" s="246" t="str">
        <f>'1.  LRAMVA Summary'!$N$53</f>
        <v/>
      </c>
      <c r="AP35" s="246" t="str">
        <f>'1.  LRAMVA Summary'!$O$53</f>
        <v/>
      </c>
      <c r="AQ35" s="246" t="str">
        <f>'1.  LRAMVA Summary'!$P$53</f>
        <v/>
      </c>
      <c r="AR35" s="246" t="str">
        <f>'1.  LRAMVA Summary'!$Q$53</f>
        <v/>
      </c>
      <c r="AS35" s="248" t="str">
        <f>'1.  LRAMVA Summary'!$R$53</f>
        <v>Total</v>
      </c>
    </row>
    <row r="36" spans="1:45" ht="16.5" customHeight="1">
      <c r="B36" s="455" t="s">
        <v>500</v>
      </c>
      <c r="C36" s="250"/>
      <c r="D36" s="250"/>
      <c r="E36" s="250"/>
      <c r="F36" s="250"/>
      <c r="G36" s="250"/>
      <c r="H36" s="250"/>
      <c r="I36" s="250"/>
      <c r="J36" s="250"/>
      <c r="K36" s="250"/>
      <c r="L36" s="250"/>
      <c r="M36" s="250"/>
      <c r="N36" s="250"/>
      <c r="O36" s="250"/>
      <c r="P36" s="250"/>
      <c r="Q36" s="251"/>
      <c r="R36" s="250"/>
      <c r="S36" s="250"/>
      <c r="T36" s="250"/>
      <c r="U36" s="250"/>
      <c r="V36" s="250"/>
      <c r="W36" s="250"/>
      <c r="X36" s="250"/>
      <c r="Y36" s="250"/>
      <c r="Z36" s="250"/>
      <c r="AA36" s="250"/>
      <c r="AB36" s="250"/>
      <c r="AC36" s="250"/>
      <c r="AD36" s="250"/>
      <c r="AE36" s="252" t="str">
        <f>'1.  LRAMVA Summary'!$D$54</f>
        <v>kWh</v>
      </c>
      <c r="AF36" s="252" t="str">
        <f>'1.  LRAMVA Summary'!$E$54</f>
        <v>kWh</v>
      </c>
      <c r="AG36" s="252" t="str">
        <f>'1.  LRAMVA Summary'!$F$54</f>
        <v>kW</v>
      </c>
      <c r="AH36" s="252" t="str">
        <f>'1.  LRAMVA Summary'!$G$54</f>
        <v>kWh</v>
      </c>
      <c r="AI36" s="252" t="str">
        <f>'1.  LRAMVA Summary'!$H$54</f>
        <v>kW</v>
      </c>
      <c r="AJ36" s="252">
        <f>'1.  LRAMVA Summary'!$I$54</f>
        <v>0</v>
      </c>
      <c r="AK36" s="252">
        <f>'1.  LRAMVA Summary'!$J$54</f>
        <v>0</v>
      </c>
      <c r="AL36" s="252">
        <f>'1.  LRAMVA Summary'!$K$54</f>
        <v>0</v>
      </c>
      <c r="AM36" s="252">
        <f>'1.  LRAMVA Summary'!$L$54</f>
        <v>0</v>
      </c>
      <c r="AN36" s="252">
        <f>'1.  LRAMVA Summary'!$M$54</f>
        <v>0</v>
      </c>
      <c r="AO36" s="252">
        <f>'1.  LRAMVA Summary'!$N$54</f>
        <v>0</v>
      </c>
      <c r="AP36" s="252">
        <f>'1.  LRAMVA Summary'!$O$54</f>
        <v>0</v>
      </c>
      <c r="AQ36" s="252">
        <f>'1.  LRAMVA Summary'!$P$54</f>
        <v>0</v>
      </c>
      <c r="AR36" s="252">
        <f>'1.  LRAMVA Summary'!$Q$54</f>
        <v>0</v>
      </c>
      <c r="AS36" s="253"/>
    </row>
    <row r="37" spans="1:45" ht="16.5" customHeight="1" outlineLevel="1">
      <c r="B37" s="249" t="s">
        <v>493</v>
      </c>
      <c r="C37" s="250"/>
      <c r="D37" s="250"/>
      <c r="E37" s="250"/>
      <c r="F37" s="250"/>
      <c r="G37" s="250"/>
      <c r="H37" s="250"/>
      <c r="I37" s="250"/>
      <c r="J37" s="250"/>
      <c r="K37" s="250"/>
      <c r="L37" s="250"/>
      <c r="M37" s="250"/>
      <c r="N37" s="250"/>
      <c r="O37" s="250"/>
      <c r="P37" s="250"/>
      <c r="Q37" s="251"/>
      <c r="R37" s="250"/>
      <c r="S37" s="250"/>
      <c r="T37" s="250"/>
      <c r="U37" s="250"/>
      <c r="V37" s="250"/>
      <c r="W37" s="250"/>
      <c r="X37" s="250"/>
      <c r="Y37" s="250"/>
      <c r="Z37" s="250"/>
      <c r="AA37" s="250"/>
      <c r="AB37" s="250"/>
      <c r="AC37" s="250"/>
      <c r="AD37" s="250"/>
      <c r="AE37" s="252"/>
      <c r="AF37" s="252"/>
      <c r="AG37" s="252"/>
      <c r="AH37" s="252"/>
      <c r="AI37" s="252"/>
      <c r="AJ37" s="252"/>
      <c r="AK37" s="252"/>
      <c r="AL37" s="252"/>
      <c r="AM37" s="252"/>
      <c r="AN37" s="252"/>
      <c r="AO37" s="252"/>
      <c r="AP37" s="252"/>
      <c r="AQ37" s="252"/>
      <c r="AR37" s="252"/>
      <c r="AS37" s="253"/>
    </row>
    <row r="38" spans="1:45" outlineLevel="1">
      <c r="A38" s="458">
        <v>1</v>
      </c>
      <c r="B38" s="274" t="s">
        <v>95</v>
      </c>
      <c r="C38" s="252" t="s">
        <v>25</v>
      </c>
      <c r="D38" s="256">
        <v>731825</v>
      </c>
      <c r="E38" s="256">
        <v>725167</v>
      </c>
      <c r="F38" s="256">
        <v>725167</v>
      </c>
      <c r="G38" s="256">
        <v>725167</v>
      </c>
      <c r="H38" s="256">
        <v>725167</v>
      </c>
      <c r="I38" s="256">
        <v>725167</v>
      </c>
      <c r="J38" s="256">
        <v>725167</v>
      </c>
      <c r="K38" s="256">
        <v>724878</v>
      </c>
      <c r="L38" s="256">
        <v>724878</v>
      </c>
      <c r="M38" s="256">
        <v>724878</v>
      </c>
      <c r="N38" s="256">
        <v>668797</v>
      </c>
      <c r="O38" s="256">
        <v>666371</v>
      </c>
      <c r="P38" s="256">
        <v>666371</v>
      </c>
      <c r="Q38" s="252"/>
      <c r="R38" s="256">
        <v>48</v>
      </c>
      <c r="S38" s="256">
        <v>47</v>
      </c>
      <c r="T38" s="256">
        <v>47</v>
      </c>
      <c r="U38" s="256">
        <v>47</v>
      </c>
      <c r="V38" s="256">
        <v>47</v>
      </c>
      <c r="W38" s="256">
        <v>47</v>
      </c>
      <c r="X38" s="256">
        <v>47</v>
      </c>
      <c r="Y38" s="256">
        <v>47</v>
      </c>
      <c r="Z38" s="256">
        <v>47</v>
      </c>
      <c r="AA38" s="256">
        <v>47</v>
      </c>
      <c r="AB38" s="256">
        <v>42</v>
      </c>
      <c r="AC38" s="256">
        <v>42</v>
      </c>
      <c r="AD38" s="256">
        <v>42</v>
      </c>
      <c r="AE38" s="362">
        <v>1</v>
      </c>
      <c r="AF38" s="362"/>
      <c r="AG38" s="362"/>
      <c r="AH38" s="362"/>
      <c r="AI38" s="362"/>
      <c r="AJ38" s="362"/>
      <c r="AK38" s="362"/>
      <c r="AL38" s="362"/>
      <c r="AM38" s="362"/>
      <c r="AN38" s="362"/>
      <c r="AO38" s="362"/>
      <c r="AP38" s="362"/>
      <c r="AQ38" s="362"/>
      <c r="AR38" s="362"/>
      <c r="AS38" s="257">
        <f>SUM(AE38:AR38)</f>
        <v>1</v>
      </c>
    </row>
    <row r="39" spans="1:45" outlineLevel="1">
      <c r="B39" s="255" t="s">
        <v>266</v>
      </c>
      <c r="C39" s="252" t="s">
        <v>163</v>
      </c>
      <c r="D39" s="256">
        <v>127559</v>
      </c>
      <c r="E39" s="256">
        <v>125716</v>
      </c>
      <c r="F39" s="256">
        <v>125716</v>
      </c>
      <c r="G39" s="256">
        <v>125716</v>
      </c>
      <c r="H39" s="256">
        <v>125716</v>
      </c>
      <c r="I39" s="256">
        <v>125716</v>
      </c>
      <c r="J39" s="256">
        <v>125716</v>
      </c>
      <c r="K39" s="256">
        <v>125667</v>
      </c>
      <c r="L39" s="256">
        <v>125667</v>
      </c>
      <c r="M39" s="256">
        <v>125667</v>
      </c>
      <c r="N39" s="256">
        <v>121345</v>
      </c>
      <c r="O39" s="256">
        <v>121213</v>
      </c>
      <c r="P39" s="256">
        <v>121213</v>
      </c>
      <c r="Q39" s="415"/>
      <c r="R39" s="256">
        <v>8</v>
      </c>
      <c r="S39" s="256">
        <v>8</v>
      </c>
      <c r="T39" s="256">
        <v>8</v>
      </c>
      <c r="U39" s="256">
        <v>8</v>
      </c>
      <c r="V39" s="256">
        <v>8</v>
      </c>
      <c r="W39" s="256">
        <v>8</v>
      </c>
      <c r="X39" s="256">
        <v>8</v>
      </c>
      <c r="Y39" s="256">
        <v>8</v>
      </c>
      <c r="Z39" s="256">
        <v>8</v>
      </c>
      <c r="AA39" s="256">
        <v>8</v>
      </c>
      <c r="AB39" s="256">
        <v>8</v>
      </c>
      <c r="AC39" s="256">
        <v>8</v>
      </c>
      <c r="AD39" s="256">
        <v>8</v>
      </c>
      <c r="AE39" s="363">
        <f>AE38</f>
        <v>1</v>
      </c>
      <c r="AF39" s="363">
        <f t="shared" ref="AF39:AR39" si="0">AF38</f>
        <v>0</v>
      </c>
      <c r="AG39" s="363">
        <f t="shared" si="0"/>
        <v>0</v>
      </c>
      <c r="AH39" s="363">
        <f t="shared" si="0"/>
        <v>0</v>
      </c>
      <c r="AI39" s="363">
        <f t="shared" si="0"/>
        <v>0</v>
      </c>
      <c r="AJ39" s="363">
        <f t="shared" si="0"/>
        <v>0</v>
      </c>
      <c r="AK39" s="363">
        <f t="shared" si="0"/>
        <v>0</v>
      </c>
      <c r="AL39" s="363">
        <f t="shared" si="0"/>
        <v>0</v>
      </c>
      <c r="AM39" s="363">
        <f t="shared" si="0"/>
        <v>0</v>
      </c>
      <c r="AN39" s="363">
        <f t="shared" si="0"/>
        <v>0</v>
      </c>
      <c r="AO39" s="363">
        <f t="shared" si="0"/>
        <v>0</v>
      </c>
      <c r="AP39" s="363">
        <f t="shared" si="0"/>
        <v>0</v>
      </c>
      <c r="AQ39" s="363">
        <f t="shared" si="0"/>
        <v>0</v>
      </c>
      <c r="AR39" s="363">
        <f t="shared" si="0"/>
        <v>0</v>
      </c>
      <c r="AS39" s="258"/>
    </row>
    <row r="40" spans="1:45" ht="15.75" outlineLevel="1">
      <c r="B40" s="259"/>
      <c r="C40" s="260"/>
      <c r="D40" s="260"/>
      <c r="E40" s="260"/>
      <c r="F40" s="260"/>
      <c r="G40" s="260"/>
      <c r="H40" s="260"/>
      <c r="I40" s="260"/>
      <c r="J40" s="260"/>
      <c r="K40" s="260"/>
      <c r="L40" s="260"/>
      <c r="M40" s="260"/>
      <c r="N40" s="260"/>
      <c r="O40" s="260"/>
      <c r="P40" s="260"/>
      <c r="Q40" s="261"/>
      <c r="R40" s="260"/>
      <c r="S40" s="260"/>
      <c r="T40" s="260"/>
      <c r="U40" s="260"/>
      <c r="V40" s="260"/>
      <c r="W40" s="260"/>
      <c r="X40" s="260"/>
      <c r="Y40" s="260"/>
      <c r="Z40" s="260"/>
      <c r="AA40" s="260"/>
      <c r="AB40" s="260"/>
      <c r="AC40" s="260"/>
      <c r="AD40" s="260"/>
      <c r="AE40" s="364"/>
      <c r="AF40" s="365"/>
      <c r="AG40" s="365"/>
      <c r="AH40" s="365"/>
      <c r="AI40" s="365"/>
      <c r="AJ40" s="365"/>
      <c r="AK40" s="365"/>
      <c r="AL40" s="365"/>
      <c r="AM40" s="365"/>
      <c r="AN40" s="365"/>
      <c r="AO40" s="365"/>
      <c r="AP40" s="365"/>
      <c r="AQ40" s="365"/>
      <c r="AR40" s="365"/>
      <c r="AS40" s="263"/>
    </row>
    <row r="41" spans="1:45" outlineLevel="1">
      <c r="A41" s="458">
        <v>2</v>
      </c>
      <c r="B41" s="274" t="s">
        <v>96</v>
      </c>
      <c r="C41" s="252" t="s">
        <v>25</v>
      </c>
      <c r="D41" s="256">
        <v>1349961</v>
      </c>
      <c r="E41" s="256">
        <v>1325969</v>
      </c>
      <c r="F41" s="256">
        <v>1325969</v>
      </c>
      <c r="G41" s="256">
        <v>1325969</v>
      </c>
      <c r="H41" s="256">
        <v>1325969</v>
      </c>
      <c r="I41" s="256">
        <v>1325969</v>
      </c>
      <c r="J41" s="256">
        <v>1325969</v>
      </c>
      <c r="K41" s="256">
        <v>1325275</v>
      </c>
      <c r="L41" s="256">
        <v>1325275</v>
      </c>
      <c r="M41" s="256">
        <v>1325275</v>
      </c>
      <c r="N41" s="256">
        <v>1222094</v>
      </c>
      <c r="O41" s="256">
        <v>1159168</v>
      </c>
      <c r="P41" s="256">
        <v>1159168</v>
      </c>
      <c r="Q41" s="252"/>
      <c r="R41" s="256">
        <v>91</v>
      </c>
      <c r="S41" s="256">
        <v>90</v>
      </c>
      <c r="T41" s="256">
        <v>90</v>
      </c>
      <c r="U41" s="256">
        <v>90</v>
      </c>
      <c r="V41" s="256">
        <v>90</v>
      </c>
      <c r="W41" s="256">
        <v>90</v>
      </c>
      <c r="X41" s="256">
        <v>90</v>
      </c>
      <c r="Y41" s="256">
        <v>90</v>
      </c>
      <c r="Z41" s="256">
        <v>90</v>
      </c>
      <c r="AA41" s="256">
        <v>90</v>
      </c>
      <c r="AB41" s="256">
        <v>75</v>
      </c>
      <c r="AC41" s="256">
        <v>72</v>
      </c>
      <c r="AD41" s="256">
        <v>72</v>
      </c>
      <c r="AE41" s="362">
        <v>1</v>
      </c>
      <c r="AF41" s="362"/>
      <c r="AG41" s="362"/>
      <c r="AH41" s="362"/>
      <c r="AI41" s="362"/>
      <c r="AJ41" s="362"/>
      <c r="AK41" s="362"/>
      <c r="AL41" s="362"/>
      <c r="AM41" s="362"/>
      <c r="AN41" s="362"/>
      <c r="AO41" s="362"/>
      <c r="AP41" s="362"/>
      <c r="AQ41" s="362"/>
      <c r="AR41" s="362"/>
      <c r="AS41" s="257">
        <f>SUM(AE41:AR41)</f>
        <v>1</v>
      </c>
    </row>
    <row r="42" spans="1:45" outlineLevel="1">
      <c r="B42" s="255" t="s">
        <v>266</v>
      </c>
      <c r="C42" s="252" t="s">
        <v>163</v>
      </c>
      <c r="D42" s="256">
        <v>13964</v>
      </c>
      <c r="E42" s="256">
        <v>13800</v>
      </c>
      <c r="F42" s="256">
        <v>13800</v>
      </c>
      <c r="G42" s="256">
        <v>13800</v>
      </c>
      <c r="H42" s="256">
        <v>13800</v>
      </c>
      <c r="I42" s="256">
        <v>13800</v>
      </c>
      <c r="J42" s="256">
        <v>13800</v>
      </c>
      <c r="K42" s="256">
        <v>13765</v>
      </c>
      <c r="L42" s="256">
        <v>13765</v>
      </c>
      <c r="M42" s="256">
        <v>13765</v>
      </c>
      <c r="N42" s="256">
        <v>11674</v>
      </c>
      <c r="O42" s="256">
        <v>11579</v>
      </c>
      <c r="P42" s="256">
        <v>11579</v>
      </c>
      <c r="Q42" s="415"/>
      <c r="R42" s="256">
        <v>1</v>
      </c>
      <c r="S42" s="256">
        <v>1</v>
      </c>
      <c r="T42" s="256">
        <v>1</v>
      </c>
      <c r="U42" s="256">
        <v>1</v>
      </c>
      <c r="V42" s="256">
        <v>1</v>
      </c>
      <c r="W42" s="256">
        <v>1</v>
      </c>
      <c r="X42" s="256">
        <v>1</v>
      </c>
      <c r="Y42" s="256">
        <v>1</v>
      </c>
      <c r="Z42" s="256">
        <v>1</v>
      </c>
      <c r="AA42" s="256">
        <v>1</v>
      </c>
      <c r="AB42" s="256">
        <v>1</v>
      </c>
      <c r="AC42" s="256">
        <v>1</v>
      </c>
      <c r="AD42" s="256">
        <v>1</v>
      </c>
      <c r="AE42" s="363">
        <f>AE41</f>
        <v>1</v>
      </c>
      <c r="AF42" s="363">
        <f t="shared" ref="AF42" si="1">AF41</f>
        <v>0</v>
      </c>
      <c r="AG42" s="363">
        <f t="shared" ref="AG42" si="2">AG41</f>
        <v>0</v>
      </c>
      <c r="AH42" s="363">
        <f t="shared" ref="AH42" si="3">AH41</f>
        <v>0</v>
      </c>
      <c r="AI42" s="363">
        <f t="shared" ref="AI42" si="4">AI41</f>
        <v>0</v>
      </c>
      <c r="AJ42" s="363">
        <f t="shared" ref="AJ42" si="5">AJ41</f>
        <v>0</v>
      </c>
      <c r="AK42" s="363">
        <f t="shared" ref="AK42" si="6">AK41</f>
        <v>0</v>
      </c>
      <c r="AL42" s="363">
        <f t="shared" ref="AL42" si="7">AL41</f>
        <v>0</v>
      </c>
      <c r="AM42" s="363">
        <f t="shared" ref="AM42" si="8">AM41</f>
        <v>0</v>
      </c>
      <c r="AN42" s="363">
        <f t="shared" ref="AN42" si="9">AN41</f>
        <v>0</v>
      </c>
      <c r="AO42" s="363">
        <f t="shared" ref="AO42" si="10">AO41</f>
        <v>0</v>
      </c>
      <c r="AP42" s="363">
        <f t="shared" ref="AP42" si="11">AP41</f>
        <v>0</v>
      </c>
      <c r="AQ42" s="363">
        <f t="shared" ref="AQ42" si="12">AQ41</f>
        <v>0</v>
      </c>
      <c r="AR42" s="363">
        <f t="shared" ref="AR42" si="13">AR41</f>
        <v>0</v>
      </c>
      <c r="AS42" s="258"/>
    </row>
    <row r="43" spans="1:45" ht="15.75" outlineLevel="1">
      <c r="B43" s="259"/>
      <c r="C43" s="260"/>
      <c r="D43" s="265"/>
      <c r="E43" s="265"/>
      <c r="F43" s="265"/>
      <c r="G43" s="265"/>
      <c r="H43" s="265"/>
      <c r="I43" s="265"/>
      <c r="J43" s="265"/>
      <c r="K43" s="265"/>
      <c r="L43" s="265"/>
      <c r="M43" s="265"/>
      <c r="N43" s="265"/>
      <c r="O43" s="265"/>
      <c r="P43" s="265"/>
      <c r="Q43" s="261"/>
      <c r="R43" s="265"/>
      <c r="S43" s="265"/>
      <c r="T43" s="265"/>
      <c r="U43" s="265"/>
      <c r="V43" s="265"/>
      <c r="W43" s="265"/>
      <c r="X43" s="265"/>
      <c r="Y43" s="265"/>
      <c r="Z43" s="265"/>
      <c r="AA43" s="265"/>
      <c r="AB43" s="265"/>
      <c r="AC43" s="265"/>
      <c r="AD43" s="265"/>
      <c r="AE43" s="364"/>
      <c r="AF43" s="365"/>
      <c r="AG43" s="365"/>
      <c r="AH43" s="365"/>
      <c r="AI43" s="365"/>
      <c r="AJ43" s="365"/>
      <c r="AK43" s="365"/>
      <c r="AL43" s="365"/>
      <c r="AM43" s="365"/>
      <c r="AN43" s="365"/>
      <c r="AO43" s="365"/>
      <c r="AP43" s="365"/>
      <c r="AQ43" s="365"/>
      <c r="AR43" s="365"/>
      <c r="AS43" s="263"/>
    </row>
    <row r="44" spans="1:45" outlineLevel="1">
      <c r="A44" s="458">
        <v>3</v>
      </c>
      <c r="B44" s="274" t="s">
        <v>97</v>
      </c>
      <c r="C44" s="252" t="s">
        <v>25</v>
      </c>
      <c r="D44" s="256">
        <v>30128</v>
      </c>
      <c r="E44" s="256">
        <v>30128</v>
      </c>
      <c r="F44" s="256">
        <v>30128</v>
      </c>
      <c r="G44" s="256">
        <v>30128</v>
      </c>
      <c r="H44" s="256">
        <v>15872</v>
      </c>
      <c r="I44" s="256">
        <v>0</v>
      </c>
      <c r="J44" s="256">
        <v>0</v>
      </c>
      <c r="K44" s="256">
        <v>0</v>
      </c>
      <c r="L44" s="256">
        <v>0</v>
      </c>
      <c r="M44" s="256">
        <v>0</v>
      </c>
      <c r="N44" s="256">
        <v>0</v>
      </c>
      <c r="O44" s="256">
        <v>0</v>
      </c>
      <c r="P44" s="256">
        <v>0</v>
      </c>
      <c r="Q44" s="252"/>
      <c r="R44" s="256">
        <v>4</v>
      </c>
      <c r="S44" s="256">
        <v>4</v>
      </c>
      <c r="T44" s="256">
        <v>4</v>
      </c>
      <c r="U44" s="256">
        <v>4</v>
      </c>
      <c r="V44" s="256">
        <v>2</v>
      </c>
      <c r="W44" s="256">
        <v>0</v>
      </c>
      <c r="X44" s="256">
        <v>0</v>
      </c>
      <c r="Y44" s="256">
        <v>0</v>
      </c>
      <c r="Z44" s="256">
        <v>0</v>
      </c>
      <c r="AA44" s="256">
        <v>0</v>
      </c>
      <c r="AB44" s="256">
        <v>0</v>
      </c>
      <c r="AC44" s="256">
        <v>0</v>
      </c>
      <c r="AD44" s="256">
        <v>0</v>
      </c>
      <c r="AE44" s="362">
        <v>1</v>
      </c>
      <c r="AF44" s="362"/>
      <c r="AG44" s="362"/>
      <c r="AH44" s="362"/>
      <c r="AI44" s="362"/>
      <c r="AJ44" s="362"/>
      <c r="AK44" s="362"/>
      <c r="AL44" s="362"/>
      <c r="AM44" s="362"/>
      <c r="AN44" s="362"/>
      <c r="AO44" s="362"/>
      <c r="AP44" s="362"/>
      <c r="AQ44" s="362"/>
      <c r="AR44" s="362"/>
      <c r="AS44" s="257">
        <f>SUM(AE44:AR44)</f>
        <v>1</v>
      </c>
    </row>
    <row r="45" spans="1:45" outlineLevel="1">
      <c r="B45" s="255" t="s">
        <v>266</v>
      </c>
      <c r="C45" s="252" t="s">
        <v>163</v>
      </c>
      <c r="D45" s="256"/>
      <c r="E45" s="256"/>
      <c r="F45" s="256"/>
      <c r="G45" s="256"/>
      <c r="H45" s="256"/>
      <c r="I45" s="256"/>
      <c r="J45" s="256"/>
      <c r="K45" s="256"/>
      <c r="L45" s="256"/>
      <c r="M45" s="256"/>
      <c r="N45" s="256"/>
      <c r="O45" s="256"/>
      <c r="P45" s="256"/>
      <c r="Q45" s="415"/>
      <c r="R45" s="256"/>
      <c r="S45" s="256"/>
      <c r="T45" s="256"/>
      <c r="U45" s="256"/>
      <c r="V45" s="256"/>
      <c r="W45" s="256"/>
      <c r="X45" s="256"/>
      <c r="Y45" s="256"/>
      <c r="Z45" s="256"/>
      <c r="AA45" s="256"/>
      <c r="AB45" s="256"/>
      <c r="AC45" s="256"/>
      <c r="AD45" s="256"/>
      <c r="AE45" s="363">
        <f>AE44</f>
        <v>1</v>
      </c>
      <c r="AF45" s="363">
        <f t="shared" ref="AF45" si="14">AF44</f>
        <v>0</v>
      </c>
      <c r="AG45" s="363">
        <f t="shared" ref="AG45" si="15">AG44</f>
        <v>0</v>
      </c>
      <c r="AH45" s="363">
        <f t="shared" ref="AH45" si="16">AH44</f>
        <v>0</v>
      </c>
      <c r="AI45" s="363">
        <f t="shared" ref="AI45" si="17">AI44</f>
        <v>0</v>
      </c>
      <c r="AJ45" s="363">
        <f t="shared" ref="AJ45" si="18">AJ44</f>
        <v>0</v>
      </c>
      <c r="AK45" s="363">
        <f t="shared" ref="AK45" si="19">AK44</f>
        <v>0</v>
      </c>
      <c r="AL45" s="363">
        <f t="shared" ref="AL45" si="20">AL44</f>
        <v>0</v>
      </c>
      <c r="AM45" s="363">
        <f t="shared" ref="AM45" si="21">AM44</f>
        <v>0</v>
      </c>
      <c r="AN45" s="363">
        <f t="shared" ref="AN45" si="22">AN44</f>
        <v>0</v>
      </c>
      <c r="AO45" s="363">
        <f t="shared" ref="AO45" si="23">AO44</f>
        <v>0</v>
      </c>
      <c r="AP45" s="363">
        <f t="shared" ref="AP45" si="24">AP44</f>
        <v>0</v>
      </c>
      <c r="AQ45" s="363">
        <f t="shared" ref="AQ45" si="25">AQ44</f>
        <v>0</v>
      </c>
      <c r="AR45" s="363">
        <f t="shared" ref="AR45" si="26">AR44</f>
        <v>0</v>
      </c>
      <c r="AS45" s="258"/>
    </row>
    <row r="46" spans="1:45" outlineLevel="1">
      <c r="B46" s="255"/>
      <c r="C46" s="266"/>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364"/>
      <c r="AF46" s="364"/>
      <c r="AG46" s="364"/>
      <c r="AH46" s="364"/>
      <c r="AI46" s="364"/>
      <c r="AJ46" s="364"/>
      <c r="AK46" s="364"/>
      <c r="AL46" s="364"/>
      <c r="AM46" s="364"/>
      <c r="AN46" s="364"/>
      <c r="AO46" s="364"/>
      <c r="AP46" s="364"/>
      <c r="AQ46" s="364"/>
      <c r="AR46" s="364"/>
      <c r="AS46" s="267"/>
    </row>
    <row r="47" spans="1:45" outlineLevel="1">
      <c r="A47" s="458">
        <v>4</v>
      </c>
      <c r="B47" s="274" t="s">
        <v>660</v>
      </c>
      <c r="C47" s="252" t="s">
        <v>25</v>
      </c>
      <c r="D47" s="256">
        <v>1300734</v>
      </c>
      <c r="E47" s="256">
        <v>1300734</v>
      </c>
      <c r="F47" s="256">
        <v>1300734</v>
      </c>
      <c r="G47" s="256">
        <v>1300734</v>
      </c>
      <c r="H47" s="256">
        <v>1300734</v>
      </c>
      <c r="I47" s="256">
        <v>1300734</v>
      </c>
      <c r="J47" s="256">
        <v>1300734</v>
      </c>
      <c r="K47" s="256">
        <v>1300734</v>
      </c>
      <c r="L47" s="256">
        <v>1300734</v>
      </c>
      <c r="M47" s="256">
        <v>1300734</v>
      </c>
      <c r="N47" s="256">
        <v>1300734</v>
      </c>
      <c r="O47" s="256">
        <v>1300734</v>
      </c>
      <c r="P47" s="256">
        <v>1300734</v>
      </c>
      <c r="Q47" s="252"/>
      <c r="R47" s="256">
        <v>687</v>
      </c>
      <c r="S47" s="256">
        <v>687</v>
      </c>
      <c r="T47" s="256">
        <v>687</v>
      </c>
      <c r="U47" s="256">
        <v>687</v>
      </c>
      <c r="V47" s="256">
        <v>687</v>
      </c>
      <c r="W47" s="256">
        <v>687</v>
      </c>
      <c r="X47" s="256">
        <v>687</v>
      </c>
      <c r="Y47" s="256">
        <v>687</v>
      </c>
      <c r="Z47" s="256">
        <v>687</v>
      </c>
      <c r="AA47" s="256">
        <v>687</v>
      </c>
      <c r="AB47" s="256">
        <v>687</v>
      </c>
      <c r="AC47" s="256">
        <v>687</v>
      </c>
      <c r="AD47" s="256">
        <v>687</v>
      </c>
      <c r="AE47" s="362">
        <v>1</v>
      </c>
      <c r="AF47" s="362"/>
      <c r="AG47" s="362"/>
      <c r="AH47" s="362"/>
      <c r="AI47" s="362"/>
      <c r="AJ47" s="362"/>
      <c r="AK47" s="362"/>
      <c r="AL47" s="362"/>
      <c r="AM47" s="362"/>
      <c r="AN47" s="362"/>
      <c r="AO47" s="362"/>
      <c r="AP47" s="362"/>
      <c r="AQ47" s="362"/>
      <c r="AR47" s="362"/>
      <c r="AS47" s="257">
        <f>SUM(AE47:AR47)</f>
        <v>1</v>
      </c>
    </row>
    <row r="48" spans="1:45" outlineLevel="1">
      <c r="B48" s="255" t="s">
        <v>266</v>
      </c>
      <c r="C48" s="252" t="s">
        <v>163</v>
      </c>
      <c r="D48" s="256">
        <v>44216</v>
      </c>
      <c r="E48" s="256">
        <v>44216</v>
      </c>
      <c r="F48" s="256">
        <v>44216</v>
      </c>
      <c r="G48" s="256">
        <v>44216</v>
      </c>
      <c r="H48" s="256">
        <v>44216</v>
      </c>
      <c r="I48" s="256">
        <v>44216</v>
      </c>
      <c r="J48" s="256">
        <v>44216</v>
      </c>
      <c r="K48" s="256">
        <v>44216</v>
      </c>
      <c r="L48" s="256">
        <v>44216</v>
      </c>
      <c r="M48" s="256">
        <v>44216</v>
      </c>
      <c r="N48" s="256">
        <v>44216</v>
      </c>
      <c r="O48" s="256">
        <v>44216</v>
      </c>
      <c r="P48" s="256">
        <v>44216</v>
      </c>
      <c r="Q48" s="415"/>
      <c r="R48" s="256">
        <v>23</v>
      </c>
      <c r="S48" s="256">
        <v>23</v>
      </c>
      <c r="T48" s="256">
        <v>23</v>
      </c>
      <c r="U48" s="256">
        <v>23</v>
      </c>
      <c r="V48" s="256">
        <v>23</v>
      </c>
      <c r="W48" s="256">
        <v>23</v>
      </c>
      <c r="X48" s="256">
        <v>23</v>
      </c>
      <c r="Y48" s="256">
        <v>23</v>
      </c>
      <c r="Z48" s="256">
        <v>23</v>
      </c>
      <c r="AA48" s="256">
        <v>23</v>
      </c>
      <c r="AB48" s="256">
        <v>23</v>
      </c>
      <c r="AC48" s="256">
        <v>23</v>
      </c>
      <c r="AD48" s="256">
        <v>23</v>
      </c>
      <c r="AE48" s="363">
        <f>AE47</f>
        <v>1</v>
      </c>
      <c r="AF48" s="363">
        <f t="shared" ref="AF48" si="27">AF47</f>
        <v>0</v>
      </c>
      <c r="AG48" s="363">
        <f t="shared" ref="AG48" si="28">AG47</f>
        <v>0</v>
      </c>
      <c r="AH48" s="363">
        <f t="shared" ref="AH48" si="29">AH47</f>
        <v>0</v>
      </c>
      <c r="AI48" s="363">
        <f t="shared" ref="AI48" si="30">AI47</f>
        <v>0</v>
      </c>
      <c r="AJ48" s="363">
        <f t="shared" ref="AJ48" si="31">AJ47</f>
        <v>0</v>
      </c>
      <c r="AK48" s="363">
        <f t="shared" ref="AK48" si="32">AK47</f>
        <v>0</v>
      </c>
      <c r="AL48" s="363">
        <f t="shared" ref="AL48" si="33">AL47</f>
        <v>0</v>
      </c>
      <c r="AM48" s="363">
        <f t="shared" ref="AM48" si="34">AM47</f>
        <v>0</v>
      </c>
      <c r="AN48" s="363">
        <f t="shared" ref="AN48" si="35">AN47</f>
        <v>0</v>
      </c>
      <c r="AO48" s="363">
        <f t="shared" ref="AO48" si="36">AO47</f>
        <v>0</v>
      </c>
      <c r="AP48" s="363">
        <f t="shared" ref="AP48" si="37">AP47</f>
        <v>0</v>
      </c>
      <c r="AQ48" s="363">
        <f t="shared" ref="AQ48" si="38">AQ47</f>
        <v>0</v>
      </c>
      <c r="AR48" s="363">
        <f t="shared" ref="AR48" si="39">AR47</f>
        <v>0</v>
      </c>
      <c r="AS48" s="258"/>
    </row>
    <row r="49" spans="1:45" outlineLevel="1">
      <c r="B49" s="255"/>
      <c r="C49" s="266"/>
      <c r="D49" s="265"/>
      <c r="E49" s="265"/>
      <c r="F49" s="265"/>
      <c r="G49" s="265"/>
      <c r="H49" s="265"/>
      <c r="I49" s="265"/>
      <c r="J49" s="265"/>
      <c r="K49" s="265"/>
      <c r="L49" s="265"/>
      <c r="M49" s="265"/>
      <c r="N49" s="265"/>
      <c r="O49" s="265"/>
      <c r="P49" s="265"/>
      <c r="Q49" s="252"/>
      <c r="R49" s="265"/>
      <c r="S49" s="265"/>
      <c r="T49" s="265"/>
      <c r="U49" s="265"/>
      <c r="V49" s="265"/>
      <c r="W49" s="265"/>
      <c r="X49" s="265"/>
      <c r="Y49" s="265"/>
      <c r="Z49" s="265"/>
      <c r="AA49" s="265"/>
      <c r="AB49" s="265"/>
      <c r="AC49" s="265"/>
      <c r="AD49" s="265"/>
      <c r="AE49" s="364"/>
      <c r="AF49" s="364"/>
      <c r="AG49" s="364"/>
      <c r="AH49" s="364"/>
      <c r="AI49" s="364"/>
      <c r="AJ49" s="364"/>
      <c r="AK49" s="364"/>
      <c r="AL49" s="364"/>
      <c r="AM49" s="364"/>
      <c r="AN49" s="364"/>
      <c r="AO49" s="364"/>
      <c r="AP49" s="364"/>
      <c r="AQ49" s="364"/>
      <c r="AR49" s="364"/>
      <c r="AS49" s="267"/>
    </row>
    <row r="50" spans="1:45" ht="18" hidden="1" customHeight="1" outlineLevel="1">
      <c r="A50" s="458">
        <v>5</v>
      </c>
      <c r="B50" s="274" t="s">
        <v>98</v>
      </c>
      <c r="C50" s="252" t="s">
        <v>25</v>
      </c>
      <c r="D50" s="256"/>
      <c r="E50" s="256"/>
      <c r="F50" s="256"/>
      <c r="G50" s="256"/>
      <c r="H50" s="256"/>
      <c r="I50" s="256"/>
      <c r="J50" s="256"/>
      <c r="K50" s="256"/>
      <c r="L50" s="256"/>
      <c r="M50" s="256"/>
      <c r="N50" s="256"/>
      <c r="O50" s="256"/>
      <c r="P50" s="256"/>
      <c r="Q50" s="252"/>
      <c r="R50" s="256"/>
      <c r="S50" s="256"/>
      <c r="T50" s="256"/>
      <c r="U50" s="256"/>
      <c r="V50" s="256"/>
      <c r="W50" s="256"/>
      <c r="X50" s="256"/>
      <c r="Y50" s="256"/>
      <c r="Z50" s="256"/>
      <c r="AA50" s="256"/>
      <c r="AB50" s="256"/>
      <c r="AC50" s="256"/>
      <c r="AD50" s="256"/>
      <c r="AE50" s="362"/>
      <c r="AF50" s="362"/>
      <c r="AG50" s="362"/>
      <c r="AH50" s="362"/>
      <c r="AI50" s="362"/>
      <c r="AJ50" s="362"/>
      <c r="AK50" s="362"/>
      <c r="AL50" s="362"/>
      <c r="AM50" s="362"/>
      <c r="AN50" s="362"/>
      <c r="AO50" s="362"/>
      <c r="AP50" s="362"/>
      <c r="AQ50" s="362"/>
      <c r="AR50" s="362"/>
      <c r="AS50" s="257">
        <f>SUM(AE50:AR50)</f>
        <v>0</v>
      </c>
    </row>
    <row r="51" spans="1:45" hidden="1" outlineLevel="1">
      <c r="B51" s="255" t="s">
        <v>266</v>
      </c>
      <c r="C51" s="252" t="s">
        <v>163</v>
      </c>
      <c r="D51" s="256"/>
      <c r="E51" s="256"/>
      <c r="F51" s="256"/>
      <c r="G51" s="256"/>
      <c r="H51" s="256"/>
      <c r="I51" s="256"/>
      <c r="J51" s="256"/>
      <c r="K51" s="256"/>
      <c r="L51" s="256"/>
      <c r="M51" s="256"/>
      <c r="N51" s="256"/>
      <c r="O51" s="256"/>
      <c r="P51" s="256"/>
      <c r="Q51" s="415"/>
      <c r="R51" s="256"/>
      <c r="S51" s="256"/>
      <c r="T51" s="256"/>
      <c r="U51" s="256"/>
      <c r="V51" s="256"/>
      <c r="W51" s="256"/>
      <c r="X51" s="256"/>
      <c r="Y51" s="256"/>
      <c r="Z51" s="256"/>
      <c r="AA51" s="256"/>
      <c r="AB51" s="256"/>
      <c r="AC51" s="256"/>
      <c r="AD51" s="256"/>
      <c r="AE51" s="363">
        <f>AE50</f>
        <v>0</v>
      </c>
      <c r="AF51" s="363">
        <f t="shared" ref="AF51" si="40">AF50</f>
        <v>0</v>
      </c>
      <c r="AG51" s="363">
        <f t="shared" ref="AG51" si="41">AG50</f>
        <v>0</v>
      </c>
      <c r="AH51" s="363">
        <f t="shared" ref="AH51" si="42">AH50</f>
        <v>0</v>
      </c>
      <c r="AI51" s="363">
        <f t="shared" ref="AI51" si="43">AI50</f>
        <v>0</v>
      </c>
      <c r="AJ51" s="363">
        <f t="shared" ref="AJ51" si="44">AJ50</f>
        <v>0</v>
      </c>
      <c r="AK51" s="363">
        <f t="shared" ref="AK51" si="45">AK50</f>
        <v>0</v>
      </c>
      <c r="AL51" s="363">
        <f t="shared" ref="AL51" si="46">AL50</f>
        <v>0</v>
      </c>
      <c r="AM51" s="363">
        <f t="shared" ref="AM51" si="47">AM50</f>
        <v>0</v>
      </c>
      <c r="AN51" s="363">
        <f t="shared" ref="AN51" si="48">AN50</f>
        <v>0</v>
      </c>
      <c r="AO51" s="363">
        <f t="shared" ref="AO51" si="49">AO50</f>
        <v>0</v>
      </c>
      <c r="AP51" s="363">
        <f t="shared" ref="AP51" si="50">AP50</f>
        <v>0</v>
      </c>
      <c r="AQ51" s="363">
        <f t="shared" ref="AQ51" si="51">AQ50</f>
        <v>0</v>
      </c>
      <c r="AR51" s="363">
        <f t="shared" ref="AR51" si="52">AR50</f>
        <v>0</v>
      </c>
      <c r="AS51" s="258"/>
    </row>
    <row r="52" spans="1:45" hidden="1" outlineLevel="1">
      <c r="B52" s="255"/>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374"/>
      <c r="AF52" s="375"/>
      <c r="AG52" s="375"/>
      <c r="AH52" s="375"/>
      <c r="AI52" s="375"/>
      <c r="AJ52" s="375"/>
      <c r="AK52" s="375"/>
      <c r="AL52" s="375"/>
      <c r="AM52" s="375"/>
      <c r="AN52" s="375"/>
      <c r="AO52" s="375"/>
      <c r="AP52" s="375"/>
      <c r="AQ52" s="375"/>
      <c r="AR52" s="375"/>
      <c r="AS52" s="258"/>
    </row>
    <row r="53" spans="1:45" ht="16.5" customHeight="1" outlineLevel="1">
      <c r="B53" s="279" t="s">
        <v>494</v>
      </c>
      <c r="C53" s="250"/>
      <c r="D53" s="250"/>
      <c r="E53" s="250"/>
      <c r="F53" s="250"/>
      <c r="G53" s="250"/>
      <c r="H53" s="250"/>
      <c r="I53" s="250"/>
      <c r="J53" s="250"/>
      <c r="K53" s="250"/>
      <c r="L53" s="250"/>
      <c r="M53" s="250"/>
      <c r="N53" s="250"/>
      <c r="O53" s="250"/>
      <c r="P53" s="250"/>
      <c r="Q53" s="251"/>
      <c r="R53" s="250"/>
      <c r="S53" s="250"/>
      <c r="T53" s="250"/>
      <c r="U53" s="250"/>
      <c r="V53" s="250"/>
      <c r="W53" s="250"/>
      <c r="X53" s="250"/>
      <c r="Y53" s="250"/>
      <c r="Z53" s="250"/>
      <c r="AA53" s="250"/>
      <c r="AB53" s="250"/>
      <c r="AC53" s="250"/>
      <c r="AD53" s="250"/>
      <c r="AE53" s="366"/>
      <c r="AF53" s="366"/>
      <c r="AG53" s="366"/>
      <c r="AH53" s="366"/>
      <c r="AI53" s="366"/>
      <c r="AJ53" s="366"/>
      <c r="AK53" s="366"/>
      <c r="AL53" s="366"/>
      <c r="AM53" s="366"/>
      <c r="AN53" s="366"/>
      <c r="AO53" s="366"/>
      <c r="AP53" s="366"/>
      <c r="AQ53" s="366"/>
      <c r="AR53" s="366"/>
      <c r="AS53" s="253"/>
    </row>
    <row r="54" spans="1:45" outlineLevel="1">
      <c r="A54" s="458">
        <v>6</v>
      </c>
      <c r="B54" s="274" t="s">
        <v>99</v>
      </c>
      <c r="C54" s="252" t="s">
        <v>25</v>
      </c>
      <c r="D54" s="256"/>
      <c r="E54" s="256"/>
      <c r="F54" s="256"/>
      <c r="G54" s="256"/>
      <c r="H54" s="256"/>
      <c r="I54" s="256"/>
      <c r="J54" s="256"/>
      <c r="K54" s="256"/>
      <c r="L54" s="256"/>
      <c r="M54" s="256"/>
      <c r="N54" s="256"/>
      <c r="O54" s="256"/>
      <c r="P54" s="256"/>
      <c r="Q54" s="256">
        <v>12</v>
      </c>
      <c r="R54" s="256"/>
      <c r="S54" s="256"/>
      <c r="T54" s="256"/>
      <c r="U54" s="256"/>
      <c r="V54" s="256"/>
      <c r="W54" s="256"/>
      <c r="X54" s="256"/>
      <c r="Y54" s="256"/>
      <c r="Z54" s="256"/>
      <c r="AA54" s="256"/>
      <c r="AB54" s="256"/>
      <c r="AC54" s="256"/>
      <c r="AD54" s="256"/>
      <c r="AE54" s="367"/>
      <c r="AF54" s="362"/>
      <c r="AG54" s="362">
        <v>1</v>
      </c>
      <c r="AH54" s="362"/>
      <c r="AI54" s="362"/>
      <c r="AJ54" s="362"/>
      <c r="AK54" s="362"/>
      <c r="AL54" s="367"/>
      <c r="AM54" s="367"/>
      <c r="AN54" s="367"/>
      <c r="AO54" s="367"/>
      <c r="AP54" s="367"/>
      <c r="AQ54" s="367"/>
      <c r="AR54" s="367"/>
      <c r="AS54" s="257">
        <f>SUM(AE54:AR54)</f>
        <v>1</v>
      </c>
    </row>
    <row r="55" spans="1:45" outlineLevel="1">
      <c r="B55" s="255" t="s">
        <v>266</v>
      </c>
      <c r="C55" s="252" t="s">
        <v>163</v>
      </c>
      <c r="D55" s="256">
        <v>311335</v>
      </c>
      <c r="E55" s="256">
        <v>311335</v>
      </c>
      <c r="F55" s="256">
        <v>311335</v>
      </c>
      <c r="G55" s="256">
        <v>311335</v>
      </c>
      <c r="H55" s="256">
        <v>311335</v>
      </c>
      <c r="I55" s="256">
        <v>311335</v>
      </c>
      <c r="J55" s="256">
        <v>311335</v>
      </c>
      <c r="K55" s="256">
        <v>311335</v>
      </c>
      <c r="L55" s="256">
        <v>311335</v>
      </c>
      <c r="M55" s="256">
        <v>311335</v>
      </c>
      <c r="N55" s="256">
        <v>311335</v>
      </c>
      <c r="O55" s="256">
        <v>311335</v>
      </c>
      <c r="P55" s="256">
        <v>311335</v>
      </c>
      <c r="Q55" s="256">
        <f>Q54</f>
        <v>12</v>
      </c>
      <c r="R55" s="256">
        <v>66</v>
      </c>
      <c r="S55" s="256">
        <v>66</v>
      </c>
      <c r="T55" s="256">
        <v>66</v>
      </c>
      <c r="U55" s="256">
        <v>66</v>
      </c>
      <c r="V55" s="256">
        <v>74</v>
      </c>
      <c r="W55" s="256">
        <v>74</v>
      </c>
      <c r="X55" s="256">
        <v>74</v>
      </c>
      <c r="Y55" s="256">
        <v>74</v>
      </c>
      <c r="Z55" s="256">
        <v>74</v>
      </c>
      <c r="AA55" s="256">
        <v>74</v>
      </c>
      <c r="AB55" s="256">
        <v>74</v>
      </c>
      <c r="AC55" s="256">
        <v>74</v>
      </c>
      <c r="AD55" s="256">
        <v>74</v>
      </c>
      <c r="AE55" s="363">
        <f>AE54</f>
        <v>0</v>
      </c>
      <c r="AF55" s="363">
        <f t="shared" ref="AF55" si="53">AF54</f>
        <v>0</v>
      </c>
      <c r="AG55" s="363">
        <f t="shared" ref="AG55" si="54">AG54</f>
        <v>1</v>
      </c>
      <c r="AH55" s="363">
        <f t="shared" ref="AH55" si="55">AH54</f>
        <v>0</v>
      </c>
      <c r="AI55" s="363">
        <f t="shared" ref="AI55" si="56">AI54</f>
        <v>0</v>
      </c>
      <c r="AJ55" s="363">
        <f t="shared" ref="AJ55" si="57">AJ54</f>
        <v>0</v>
      </c>
      <c r="AK55" s="363">
        <f t="shared" ref="AK55" si="58">AK54</f>
        <v>0</v>
      </c>
      <c r="AL55" s="363">
        <f t="shared" ref="AL55" si="59">AL54</f>
        <v>0</v>
      </c>
      <c r="AM55" s="363">
        <f t="shared" ref="AM55" si="60">AM54</f>
        <v>0</v>
      </c>
      <c r="AN55" s="363">
        <f t="shared" ref="AN55" si="61">AN54</f>
        <v>0</v>
      </c>
      <c r="AO55" s="363">
        <f t="shared" ref="AO55" si="62">AO54</f>
        <v>0</v>
      </c>
      <c r="AP55" s="363">
        <f t="shared" ref="AP55" si="63">AP54</f>
        <v>0</v>
      </c>
      <c r="AQ55" s="363">
        <f t="shared" ref="AQ55" si="64">AQ54</f>
        <v>0</v>
      </c>
      <c r="AR55" s="363">
        <f t="shared" ref="AR55" si="65">AR54</f>
        <v>0</v>
      </c>
      <c r="AS55" s="271"/>
    </row>
    <row r="56" spans="1:45" outlineLevel="1">
      <c r="B56" s="270"/>
      <c r="C56" s="27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368"/>
      <c r="AF56" s="368"/>
      <c r="AG56" s="368"/>
      <c r="AH56" s="368"/>
      <c r="AI56" s="368"/>
      <c r="AJ56" s="368"/>
      <c r="AK56" s="368"/>
      <c r="AL56" s="368"/>
      <c r="AM56" s="368"/>
      <c r="AN56" s="368"/>
      <c r="AO56" s="368"/>
      <c r="AP56" s="368"/>
      <c r="AQ56" s="368"/>
      <c r="AR56" s="368"/>
      <c r="AS56" s="273"/>
    </row>
    <row r="57" spans="1:45" ht="28.5" customHeight="1" outlineLevel="1">
      <c r="A57" s="458">
        <v>7</v>
      </c>
      <c r="B57" s="274" t="s">
        <v>100</v>
      </c>
      <c r="C57" s="252" t="s">
        <v>25</v>
      </c>
      <c r="D57" s="256">
        <v>9140210</v>
      </c>
      <c r="E57" s="256">
        <v>9140210</v>
      </c>
      <c r="F57" s="256">
        <v>9062242</v>
      </c>
      <c r="G57" s="256">
        <v>9034032</v>
      </c>
      <c r="H57" s="256">
        <v>9034032</v>
      </c>
      <c r="I57" s="256">
        <v>8880615</v>
      </c>
      <c r="J57" s="256">
        <v>8614208</v>
      </c>
      <c r="K57" s="256">
        <v>8614208</v>
      </c>
      <c r="L57" s="256">
        <v>8409446</v>
      </c>
      <c r="M57" s="256">
        <v>7488728</v>
      </c>
      <c r="N57" s="256">
        <v>4868276</v>
      </c>
      <c r="O57" s="256">
        <v>4503234</v>
      </c>
      <c r="P57" s="256">
        <v>2005792</v>
      </c>
      <c r="Q57" s="256">
        <v>12</v>
      </c>
      <c r="R57" s="256">
        <v>1456</v>
      </c>
      <c r="S57" s="256">
        <v>1456</v>
      </c>
      <c r="T57" s="256">
        <v>1431</v>
      </c>
      <c r="U57" s="256">
        <v>1422</v>
      </c>
      <c r="V57" s="256">
        <v>1422</v>
      </c>
      <c r="W57" s="256">
        <v>1380</v>
      </c>
      <c r="X57" s="256">
        <v>1330</v>
      </c>
      <c r="Y57" s="256">
        <v>1330</v>
      </c>
      <c r="Z57" s="256">
        <v>1275</v>
      </c>
      <c r="AA57" s="256">
        <v>1111</v>
      </c>
      <c r="AB57" s="256">
        <v>628</v>
      </c>
      <c r="AC57" s="256">
        <v>563</v>
      </c>
      <c r="AD57" s="256">
        <v>341</v>
      </c>
      <c r="AE57" s="466"/>
      <c r="AF57" s="466">
        <v>0.39887070478229369</v>
      </c>
      <c r="AG57" s="466">
        <v>0.62072768424136882</v>
      </c>
      <c r="AH57" s="362"/>
      <c r="AI57" s="466"/>
      <c r="AJ57" s="362"/>
      <c r="AK57" s="362"/>
      <c r="AL57" s="367"/>
      <c r="AM57" s="367"/>
      <c r="AN57" s="367"/>
      <c r="AO57" s="367"/>
      <c r="AP57" s="367"/>
      <c r="AQ57" s="367"/>
      <c r="AR57" s="367"/>
      <c r="AS57" s="257">
        <f>SUM(AE57:AR57)</f>
        <v>1.0195983890236624</v>
      </c>
    </row>
    <row r="58" spans="1:45" outlineLevel="1">
      <c r="B58" s="255" t="s">
        <v>1148</v>
      </c>
      <c r="C58" s="252" t="s">
        <v>163</v>
      </c>
      <c r="D58" s="256">
        <v>225611</v>
      </c>
      <c r="E58" s="256">
        <v>225611</v>
      </c>
      <c r="F58" s="256">
        <v>225611</v>
      </c>
      <c r="G58" s="256">
        <v>225611</v>
      </c>
      <c r="H58" s="256">
        <v>225611</v>
      </c>
      <c r="I58" s="256">
        <v>225611</v>
      </c>
      <c r="J58" s="256">
        <v>214507</v>
      </c>
      <c r="K58" s="256">
        <v>214507</v>
      </c>
      <c r="L58" s="256">
        <v>211669</v>
      </c>
      <c r="M58" s="256">
        <v>164130</v>
      </c>
      <c r="N58" s="256">
        <v>116781</v>
      </c>
      <c r="O58" s="256">
        <v>115040</v>
      </c>
      <c r="P58" s="256">
        <v>82344</v>
      </c>
      <c r="Q58" s="256">
        <f>Q57</f>
        <v>12</v>
      </c>
      <c r="R58" s="256">
        <v>28</v>
      </c>
      <c r="S58" s="256">
        <v>28</v>
      </c>
      <c r="T58" s="256">
        <v>28</v>
      </c>
      <c r="U58" s="256">
        <v>28</v>
      </c>
      <c r="V58" s="256">
        <v>28</v>
      </c>
      <c r="W58" s="256">
        <v>28</v>
      </c>
      <c r="X58" s="256">
        <v>27</v>
      </c>
      <c r="Y58" s="256">
        <v>27</v>
      </c>
      <c r="Z58" s="256">
        <v>27</v>
      </c>
      <c r="AA58" s="256">
        <v>22</v>
      </c>
      <c r="AB58" s="256">
        <v>18</v>
      </c>
      <c r="AC58" s="256">
        <v>18</v>
      </c>
      <c r="AD58" s="256">
        <v>13</v>
      </c>
      <c r="AE58" s="363">
        <f>AE57</f>
        <v>0</v>
      </c>
      <c r="AF58" s="363">
        <v>0.1336931446325797</v>
      </c>
      <c r="AG58" s="363">
        <v>0.94689581385259702</v>
      </c>
      <c r="AH58" s="363">
        <f t="shared" ref="AH58:AH59" si="66">AH57</f>
        <v>0</v>
      </c>
      <c r="AI58" s="363">
        <f t="shared" ref="AI58:AI59" si="67">AI57</f>
        <v>0</v>
      </c>
      <c r="AJ58" s="363">
        <f t="shared" ref="AJ58:AJ59" si="68">AJ57</f>
        <v>0</v>
      </c>
      <c r="AK58" s="363">
        <f t="shared" ref="AK58:AK59" si="69">AK57</f>
        <v>0</v>
      </c>
      <c r="AL58" s="363">
        <f t="shared" ref="AL58:AL59" si="70">AL57</f>
        <v>0</v>
      </c>
      <c r="AM58" s="363">
        <f t="shared" ref="AM58:AM59" si="71">AM57</f>
        <v>0</v>
      </c>
      <c r="AN58" s="363">
        <f t="shared" ref="AN58:AN59" si="72">AN57</f>
        <v>0</v>
      </c>
      <c r="AO58" s="363">
        <f t="shared" ref="AO58:AO59" si="73">AO57</f>
        <v>0</v>
      </c>
      <c r="AP58" s="363">
        <f t="shared" ref="AP58:AP59" si="74">AP57</f>
        <v>0</v>
      </c>
      <c r="AQ58" s="363">
        <f t="shared" ref="AQ58:AQ59" si="75">AQ57</f>
        <v>0</v>
      </c>
      <c r="AR58" s="363">
        <f t="shared" ref="AR58:AR59" si="76">AR57</f>
        <v>0</v>
      </c>
      <c r="AS58" s="271"/>
    </row>
    <row r="59" spans="1:45" outlineLevel="1">
      <c r="B59" s="255" t="s">
        <v>1149</v>
      </c>
      <c r="C59" s="299" t="s">
        <v>163</v>
      </c>
      <c r="D59" s="256">
        <v>-28439</v>
      </c>
      <c r="E59" s="256">
        <v>-28439</v>
      </c>
      <c r="F59" s="256">
        <v>49530</v>
      </c>
      <c r="G59" s="256">
        <v>73760</v>
      </c>
      <c r="H59" s="256">
        <v>73760</v>
      </c>
      <c r="I59" s="256">
        <v>73760</v>
      </c>
      <c r="J59" s="256">
        <v>351272</v>
      </c>
      <c r="K59" s="256">
        <v>351272</v>
      </c>
      <c r="L59" s="256">
        <v>490581</v>
      </c>
      <c r="M59" s="256">
        <v>454139</v>
      </c>
      <c r="N59" s="256">
        <v>137196</v>
      </c>
      <c r="O59" s="256">
        <v>55831</v>
      </c>
      <c r="P59" s="256">
        <v>51169</v>
      </c>
      <c r="Q59" s="256">
        <f>Q58</f>
        <v>12</v>
      </c>
      <c r="R59" s="256">
        <v>-21</v>
      </c>
      <c r="S59" s="256">
        <v>-21</v>
      </c>
      <c r="T59" s="256">
        <v>4</v>
      </c>
      <c r="U59" s="256">
        <v>11</v>
      </c>
      <c r="V59" s="256">
        <v>11</v>
      </c>
      <c r="W59" s="256">
        <v>11</v>
      </c>
      <c r="X59" s="256">
        <v>62</v>
      </c>
      <c r="Y59" s="256">
        <v>62</v>
      </c>
      <c r="Z59" s="256">
        <v>96</v>
      </c>
      <c r="AA59" s="256">
        <v>80</v>
      </c>
      <c r="AB59" s="256">
        <v>23</v>
      </c>
      <c r="AC59" s="256">
        <v>9</v>
      </c>
      <c r="AD59" s="256">
        <v>3</v>
      </c>
      <c r="AE59" s="363">
        <f>AE58</f>
        <v>0</v>
      </c>
      <c r="AF59" s="363">
        <f>AF58</f>
        <v>0.1336931446325797</v>
      </c>
      <c r="AG59" s="363">
        <f t="shared" ref="AG59" si="77">AG58</f>
        <v>0.94689581385259702</v>
      </c>
      <c r="AH59" s="363">
        <f t="shared" si="66"/>
        <v>0</v>
      </c>
      <c r="AI59" s="363">
        <f t="shared" si="67"/>
        <v>0</v>
      </c>
      <c r="AJ59" s="363">
        <f t="shared" si="68"/>
        <v>0</v>
      </c>
      <c r="AK59" s="363">
        <f t="shared" si="69"/>
        <v>0</v>
      </c>
      <c r="AL59" s="363">
        <f t="shared" si="70"/>
        <v>0</v>
      </c>
      <c r="AM59" s="363">
        <f t="shared" si="71"/>
        <v>0</v>
      </c>
      <c r="AN59" s="363">
        <f t="shared" si="72"/>
        <v>0</v>
      </c>
      <c r="AO59" s="363">
        <f t="shared" si="73"/>
        <v>0</v>
      </c>
      <c r="AP59" s="363">
        <f t="shared" si="74"/>
        <v>0</v>
      </c>
      <c r="AQ59" s="363">
        <f t="shared" si="75"/>
        <v>0</v>
      </c>
      <c r="AR59" s="363">
        <f t="shared" si="76"/>
        <v>0</v>
      </c>
      <c r="AS59" s="271"/>
    </row>
    <row r="60" spans="1:45" outlineLevel="1">
      <c r="B60" s="274"/>
      <c r="C60" s="27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368"/>
      <c r="AF60" s="369"/>
      <c r="AG60" s="368"/>
      <c r="AH60" s="368"/>
      <c r="AI60" s="368"/>
      <c r="AJ60" s="368"/>
      <c r="AK60" s="368"/>
      <c r="AL60" s="368"/>
      <c r="AM60" s="368"/>
      <c r="AN60" s="368"/>
      <c r="AO60" s="368"/>
      <c r="AP60" s="368"/>
      <c r="AQ60" s="368"/>
      <c r="AR60" s="368"/>
      <c r="AS60" s="273"/>
    </row>
    <row r="61" spans="1:45" outlineLevel="1">
      <c r="A61" s="458">
        <v>8</v>
      </c>
      <c r="B61" s="274" t="s">
        <v>101</v>
      </c>
      <c r="C61" s="252" t="s">
        <v>25</v>
      </c>
      <c r="D61" s="256">
        <v>210326</v>
      </c>
      <c r="E61" s="256">
        <v>204993</v>
      </c>
      <c r="F61" s="256">
        <v>161478</v>
      </c>
      <c r="G61" s="256">
        <v>161405</v>
      </c>
      <c r="H61" s="256">
        <v>161405</v>
      </c>
      <c r="I61" s="256">
        <v>161405</v>
      </c>
      <c r="J61" s="256">
        <v>161405</v>
      </c>
      <c r="K61" s="256">
        <v>161405</v>
      </c>
      <c r="L61" s="256">
        <v>161405</v>
      </c>
      <c r="M61" s="256">
        <v>161405</v>
      </c>
      <c r="N61" s="256">
        <v>159966</v>
      </c>
      <c r="O61" s="256">
        <v>55395</v>
      </c>
      <c r="P61" s="256">
        <v>0</v>
      </c>
      <c r="Q61" s="256">
        <v>12</v>
      </c>
      <c r="R61" s="256">
        <v>52</v>
      </c>
      <c r="S61" s="256">
        <v>51</v>
      </c>
      <c r="T61" s="256">
        <v>38</v>
      </c>
      <c r="U61" s="256">
        <v>38</v>
      </c>
      <c r="V61" s="256">
        <v>38</v>
      </c>
      <c r="W61" s="256">
        <v>38</v>
      </c>
      <c r="X61" s="256">
        <v>38</v>
      </c>
      <c r="Y61" s="256">
        <v>38</v>
      </c>
      <c r="Z61" s="256">
        <v>38</v>
      </c>
      <c r="AA61" s="256">
        <v>38</v>
      </c>
      <c r="AB61" s="256">
        <v>38</v>
      </c>
      <c r="AC61" s="256">
        <v>16</v>
      </c>
      <c r="AD61" s="256">
        <v>0</v>
      </c>
      <c r="AE61" s="367"/>
      <c r="AF61" s="466">
        <v>1</v>
      </c>
      <c r="AG61" s="362"/>
      <c r="AH61" s="362"/>
      <c r="AI61" s="362"/>
      <c r="AJ61" s="362"/>
      <c r="AK61" s="362"/>
      <c r="AL61" s="367"/>
      <c r="AM61" s="367"/>
      <c r="AN61" s="367"/>
      <c r="AO61" s="367"/>
      <c r="AP61" s="367"/>
      <c r="AQ61" s="367"/>
      <c r="AR61" s="367"/>
      <c r="AS61" s="257">
        <f>SUM(AE61:AR61)</f>
        <v>1</v>
      </c>
    </row>
    <row r="62" spans="1:45" outlineLevel="1">
      <c r="B62" s="255" t="s">
        <v>266</v>
      </c>
      <c r="C62" s="252" t="s">
        <v>163</v>
      </c>
      <c r="D62" s="256">
        <v>-43565</v>
      </c>
      <c r="E62" s="256">
        <v>-38232</v>
      </c>
      <c r="F62" s="256">
        <v>5283</v>
      </c>
      <c r="G62" s="256">
        <v>7372</v>
      </c>
      <c r="H62" s="256">
        <v>7372</v>
      </c>
      <c r="I62" s="256">
        <v>7372</v>
      </c>
      <c r="J62" s="256">
        <v>7372</v>
      </c>
      <c r="K62" s="256">
        <v>7372</v>
      </c>
      <c r="L62" s="256">
        <v>7372</v>
      </c>
      <c r="M62" s="256">
        <v>7372</v>
      </c>
      <c r="N62" s="256">
        <v>7372</v>
      </c>
      <c r="O62" s="256">
        <v>8772</v>
      </c>
      <c r="P62" s="256">
        <v>0</v>
      </c>
      <c r="Q62" s="256">
        <f>Q61</f>
        <v>12</v>
      </c>
      <c r="R62" s="256">
        <v>-12</v>
      </c>
      <c r="S62" s="256">
        <v>-11</v>
      </c>
      <c r="T62" s="256">
        <v>2</v>
      </c>
      <c r="U62" s="256">
        <v>2</v>
      </c>
      <c r="V62" s="256">
        <v>2</v>
      </c>
      <c r="W62" s="256">
        <v>2</v>
      </c>
      <c r="X62" s="256">
        <v>2</v>
      </c>
      <c r="Y62" s="256">
        <v>2</v>
      </c>
      <c r="Z62" s="256">
        <v>2</v>
      </c>
      <c r="AA62" s="256">
        <v>2</v>
      </c>
      <c r="AB62" s="256">
        <v>2</v>
      </c>
      <c r="AC62" s="256">
        <v>3</v>
      </c>
      <c r="AD62" s="256">
        <v>0</v>
      </c>
      <c r="AE62" s="363">
        <f>AE61</f>
        <v>0</v>
      </c>
      <c r="AF62" s="363">
        <f t="shared" ref="AF62" si="78">AF61</f>
        <v>1</v>
      </c>
      <c r="AG62" s="363">
        <f t="shared" ref="AG62" si="79">AG61</f>
        <v>0</v>
      </c>
      <c r="AH62" s="363">
        <f t="shared" ref="AH62" si="80">AH61</f>
        <v>0</v>
      </c>
      <c r="AI62" s="363">
        <f t="shared" ref="AI62" si="81">AI61</f>
        <v>0</v>
      </c>
      <c r="AJ62" s="363">
        <f t="shared" ref="AJ62" si="82">AJ61</f>
        <v>0</v>
      </c>
      <c r="AK62" s="363">
        <f t="shared" ref="AK62" si="83">AK61</f>
        <v>0</v>
      </c>
      <c r="AL62" s="363">
        <f t="shared" ref="AL62" si="84">AL61</f>
        <v>0</v>
      </c>
      <c r="AM62" s="363">
        <f t="shared" ref="AM62" si="85">AM61</f>
        <v>0</v>
      </c>
      <c r="AN62" s="363">
        <f t="shared" ref="AN62" si="86">AN61</f>
        <v>0</v>
      </c>
      <c r="AO62" s="363">
        <f t="shared" ref="AO62" si="87">AO61</f>
        <v>0</v>
      </c>
      <c r="AP62" s="363">
        <f t="shared" ref="AP62" si="88">AP61</f>
        <v>0</v>
      </c>
      <c r="AQ62" s="363">
        <f t="shared" ref="AQ62" si="89">AQ61</f>
        <v>0</v>
      </c>
      <c r="AR62" s="363">
        <f t="shared" ref="AR62" si="90">AR61</f>
        <v>0</v>
      </c>
      <c r="AS62" s="271"/>
    </row>
    <row r="63" spans="1:45" outlineLevel="1">
      <c r="B63" s="274"/>
      <c r="C63" s="272"/>
      <c r="D63" s="276"/>
      <c r="E63" s="276"/>
      <c r="F63" s="276"/>
      <c r="G63" s="276"/>
      <c r="H63" s="276"/>
      <c r="I63" s="276"/>
      <c r="J63" s="276"/>
      <c r="K63" s="276"/>
      <c r="L63" s="276"/>
      <c r="M63" s="276"/>
      <c r="N63" s="276"/>
      <c r="O63" s="276"/>
      <c r="P63" s="276"/>
      <c r="Q63" s="252"/>
      <c r="R63" s="276"/>
      <c r="S63" s="276"/>
      <c r="T63" s="276"/>
      <c r="U63" s="276"/>
      <c r="V63" s="276"/>
      <c r="W63" s="276"/>
      <c r="X63" s="276"/>
      <c r="Y63" s="276"/>
      <c r="Z63" s="276"/>
      <c r="AA63" s="276"/>
      <c r="AB63" s="276"/>
      <c r="AC63" s="276"/>
      <c r="AD63" s="276"/>
      <c r="AE63" s="368"/>
      <c r="AF63" s="369"/>
      <c r="AG63" s="368"/>
      <c r="AH63" s="368"/>
      <c r="AI63" s="368"/>
      <c r="AJ63" s="368"/>
      <c r="AK63" s="368"/>
      <c r="AL63" s="368"/>
      <c r="AM63" s="368"/>
      <c r="AN63" s="368"/>
      <c r="AO63" s="368"/>
      <c r="AP63" s="368"/>
      <c r="AQ63" s="368"/>
      <c r="AR63" s="368"/>
      <c r="AS63" s="273"/>
    </row>
    <row r="64" spans="1:45" outlineLevel="1">
      <c r="A64" s="458">
        <v>9</v>
      </c>
      <c r="B64" s="274" t="s">
        <v>102</v>
      </c>
      <c r="C64" s="252" t="s">
        <v>25</v>
      </c>
      <c r="D64" s="256">
        <v>22611</v>
      </c>
      <c r="E64" s="256">
        <v>22611</v>
      </c>
      <c r="F64" s="256">
        <v>22611</v>
      </c>
      <c r="G64" s="256">
        <v>22611</v>
      </c>
      <c r="H64" s="256">
        <v>22611</v>
      </c>
      <c r="I64" s="256">
        <v>22611</v>
      </c>
      <c r="J64" s="256">
        <v>22611</v>
      </c>
      <c r="K64" s="256">
        <v>22611</v>
      </c>
      <c r="L64" s="256">
        <v>22611</v>
      </c>
      <c r="M64" s="256">
        <v>22611</v>
      </c>
      <c r="N64" s="256">
        <v>22611</v>
      </c>
      <c r="O64" s="256">
        <v>22611</v>
      </c>
      <c r="P64" s="256">
        <v>22611</v>
      </c>
      <c r="Q64" s="256">
        <v>12</v>
      </c>
      <c r="R64" s="256">
        <v>13</v>
      </c>
      <c r="S64" s="256">
        <v>13</v>
      </c>
      <c r="T64" s="256">
        <v>13</v>
      </c>
      <c r="U64" s="256">
        <v>13</v>
      </c>
      <c r="V64" s="256">
        <v>13</v>
      </c>
      <c r="W64" s="256">
        <v>13</v>
      </c>
      <c r="X64" s="256">
        <v>13</v>
      </c>
      <c r="Y64" s="256">
        <v>13</v>
      </c>
      <c r="Z64" s="256">
        <v>13</v>
      </c>
      <c r="AA64" s="256">
        <v>13</v>
      </c>
      <c r="AB64" s="256">
        <v>13</v>
      </c>
      <c r="AC64" s="256">
        <v>13</v>
      </c>
      <c r="AD64" s="256">
        <v>13</v>
      </c>
      <c r="AE64" s="367"/>
      <c r="AF64" s="362"/>
      <c r="AG64" s="362">
        <v>1</v>
      </c>
      <c r="AH64" s="362"/>
      <c r="AI64" s="362"/>
      <c r="AJ64" s="362"/>
      <c r="AK64" s="362"/>
      <c r="AL64" s="367"/>
      <c r="AM64" s="367"/>
      <c r="AN64" s="367"/>
      <c r="AO64" s="367"/>
      <c r="AP64" s="367"/>
      <c r="AQ64" s="367"/>
      <c r="AR64" s="367"/>
      <c r="AS64" s="257">
        <f>SUM(AE64:AR64)</f>
        <v>1</v>
      </c>
    </row>
    <row r="65" spans="1:45" outlineLevel="1">
      <c r="B65" s="255" t="s">
        <v>266</v>
      </c>
      <c r="C65" s="252" t="s">
        <v>163</v>
      </c>
      <c r="D65" s="256"/>
      <c r="E65" s="256"/>
      <c r="F65" s="256"/>
      <c r="G65" s="256"/>
      <c r="H65" s="256"/>
      <c r="I65" s="256"/>
      <c r="J65" s="256"/>
      <c r="K65" s="256"/>
      <c r="L65" s="256"/>
      <c r="M65" s="256"/>
      <c r="N65" s="256"/>
      <c r="O65" s="256"/>
      <c r="P65" s="256"/>
      <c r="Q65" s="256">
        <f>Q64</f>
        <v>12</v>
      </c>
      <c r="R65" s="256"/>
      <c r="S65" s="256"/>
      <c r="T65" s="256"/>
      <c r="U65" s="256"/>
      <c r="V65" s="256"/>
      <c r="W65" s="256"/>
      <c r="X65" s="256"/>
      <c r="Y65" s="256"/>
      <c r="Z65" s="256"/>
      <c r="AA65" s="256"/>
      <c r="AB65" s="256"/>
      <c r="AC65" s="256"/>
      <c r="AD65" s="256"/>
      <c r="AE65" s="363">
        <f>AE64</f>
        <v>0</v>
      </c>
      <c r="AF65" s="363">
        <f t="shared" ref="AF65" si="91">AF64</f>
        <v>0</v>
      </c>
      <c r="AG65" s="363">
        <f t="shared" ref="AG65" si="92">AG64</f>
        <v>1</v>
      </c>
      <c r="AH65" s="363">
        <f t="shared" ref="AH65" si="93">AH64</f>
        <v>0</v>
      </c>
      <c r="AI65" s="363">
        <f t="shared" ref="AI65" si="94">AI64</f>
        <v>0</v>
      </c>
      <c r="AJ65" s="363">
        <f t="shared" ref="AJ65" si="95">AJ64</f>
        <v>0</v>
      </c>
      <c r="AK65" s="363">
        <f t="shared" ref="AK65" si="96">AK64</f>
        <v>0</v>
      </c>
      <c r="AL65" s="363">
        <f t="shared" ref="AL65" si="97">AL64</f>
        <v>0</v>
      </c>
      <c r="AM65" s="363">
        <f t="shared" ref="AM65" si="98">AM64</f>
        <v>0</v>
      </c>
      <c r="AN65" s="363">
        <f t="shared" ref="AN65" si="99">AN64</f>
        <v>0</v>
      </c>
      <c r="AO65" s="363">
        <f t="shared" ref="AO65" si="100">AO64</f>
        <v>0</v>
      </c>
      <c r="AP65" s="363">
        <f t="shared" ref="AP65" si="101">AP64</f>
        <v>0</v>
      </c>
      <c r="AQ65" s="363">
        <f t="shared" ref="AQ65" si="102">AQ64</f>
        <v>0</v>
      </c>
      <c r="AR65" s="363">
        <f t="shared" ref="AR65" si="103">AR64</f>
        <v>0</v>
      </c>
      <c r="AS65" s="271"/>
    </row>
    <row r="66" spans="1:45" outlineLevel="1">
      <c r="B66" s="274"/>
      <c r="C66" s="272"/>
      <c r="D66" s="276"/>
      <c r="E66" s="276"/>
      <c r="F66" s="276"/>
      <c r="G66" s="276"/>
      <c r="H66" s="276"/>
      <c r="I66" s="276"/>
      <c r="J66" s="276"/>
      <c r="K66" s="276"/>
      <c r="L66" s="276"/>
      <c r="M66" s="276"/>
      <c r="N66" s="276"/>
      <c r="O66" s="276"/>
      <c r="P66" s="276"/>
      <c r="Q66" s="252"/>
      <c r="R66" s="276"/>
      <c r="S66" s="276"/>
      <c r="T66" s="276"/>
      <c r="U66" s="276"/>
      <c r="V66" s="276"/>
      <c r="W66" s="276"/>
      <c r="X66" s="276"/>
      <c r="Y66" s="276"/>
      <c r="Z66" s="276"/>
      <c r="AA66" s="276"/>
      <c r="AB66" s="276"/>
      <c r="AC66" s="276"/>
      <c r="AD66" s="276"/>
      <c r="AE66" s="368"/>
      <c r="AF66" s="368"/>
      <c r="AG66" s="368"/>
      <c r="AH66" s="368"/>
      <c r="AI66" s="368"/>
      <c r="AJ66" s="368"/>
      <c r="AK66" s="368"/>
      <c r="AL66" s="368"/>
      <c r="AM66" s="368"/>
      <c r="AN66" s="368"/>
      <c r="AO66" s="368"/>
      <c r="AP66" s="368"/>
      <c r="AQ66" s="368"/>
      <c r="AR66" s="368"/>
      <c r="AS66" s="273"/>
    </row>
    <row r="67" spans="1:45" outlineLevel="1">
      <c r="A67" s="458">
        <v>10</v>
      </c>
      <c r="B67" s="274" t="s">
        <v>103</v>
      </c>
      <c r="C67" s="252" t="s">
        <v>25</v>
      </c>
      <c r="D67" s="256">
        <v>12666</v>
      </c>
      <c r="E67" s="256">
        <v>12666</v>
      </c>
      <c r="F67" s="256">
        <v>12666</v>
      </c>
      <c r="G67" s="256">
        <v>12666</v>
      </c>
      <c r="H67" s="256">
        <v>12666</v>
      </c>
      <c r="I67" s="256">
        <v>12666</v>
      </c>
      <c r="J67" s="256">
        <v>12666</v>
      </c>
      <c r="K67" s="256">
        <v>12666</v>
      </c>
      <c r="L67" s="256">
        <v>12666</v>
      </c>
      <c r="M67" s="256">
        <v>12666</v>
      </c>
      <c r="N67" s="256">
        <v>0</v>
      </c>
      <c r="O67" s="256">
        <v>0</v>
      </c>
      <c r="P67" s="256">
        <v>0</v>
      </c>
      <c r="Q67" s="256">
        <v>3</v>
      </c>
      <c r="R67" s="256">
        <v>16</v>
      </c>
      <c r="S67" s="256">
        <v>16</v>
      </c>
      <c r="T67" s="256">
        <v>16</v>
      </c>
      <c r="U67" s="256">
        <v>16</v>
      </c>
      <c r="V67" s="256">
        <v>16</v>
      </c>
      <c r="W67" s="256">
        <v>16</v>
      </c>
      <c r="X67" s="256">
        <v>16</v>
      </c>
      <c r="Y67" s="256">
        <v>16</v>
      </c>
      <c r="Z67" s="256">
        <v>16</v>
      </c>
      <c r="AA67" s="256">
        <v>16</v>
      </c>
      <c r="AB67" s="256">
        <v>0</v>
      </c>
      <c r="AC67" s="256">
        <v>0</v>
      </c>
      <c r="AD67" s="256">
        <v>0</v>
      </c>
      <c r="AE67" s="367"/>
      <c r="AF67" s="362"/>
      <c r="AG67" s="362">
        <v>1</v>
      </c>
      <c r="AH67" s="362"/>
      <c r="AI67" s="362"/>
      <c r="AJ67" s="362"/>
      <c r="AK67" s="362"/>
      <c r="AL67" s="367"/>
      <c r="AM67" s="367"/>
      <c r="AN67" s="367"/>
      <c r="AO67" s="367"/>
      <c r="AP67" s="367"/>
      <c r="AQ67" s="367"/>
      <c r="AR67" s="367"/>
      <c r="AS67" s="257">
        <f>SUM(AE67:AR67)</f>
        <v>1</v>
      </c>
    </row>
    <row r="68" spans="1:45" outlineLevel="1">
      <c r="B68" s="255" t="s">
        <v>266</v>
      </c>
      <c r="C68" s="252" t="s">
        <v>163</v>
      </c>
      <c r="D68" s="256"/>
      <c r="E68" s="256"/>
      <c r="F68" s="256"/>
      <c r="G68" s="256"/>
      <c r="H68" s="256"/>
      <c r="I68" s="256"/>
      <c r="J68" s="256"/>
      <c r="K68" s="256"/>
      <c r="L68" s="256"/>
      <c r="M68" s="256"/>
      <c r="N68" s="256"/>
      <c r="O68" s="256"/>
      <c r="P68" s="256"/>
      <c r="Q68" s="256">
        <f>Q67</f>
        <v>3</v>
      </c>
      <c r="R68" s="256"/>
      <c r="S68" s="256"/>
      <c r="T68" s="256"/>
      <c r="U68" s="256"/>
      <c r="V68" s="256"/>
      <c r="W68" s="256"/>
      <c r="X68" s="256"/>
      <c r="Y68" s="256"/>
      <c r="Z68" s="256"/>
      <c r="AA68" s="256"/>
      <c r="AB68" s="256"/>
      <c r="AC68" s="256"/>
      <c r="AD68" s="256"/>
      <c r="AE68" s="363">
        <f>AE67</f>
        <v>0</v>
      </c>
      <c r="AF68" s="363">
        <f t="shared" ref="AF68" si="104">AF67</f>
        <v>0</v>
      </c>
      <c r="AG68" s="363">
        <f t="shared" ref="AG68" si="105">AG67</f>
        <v>1</v>
      </c>
      <c r="AH68" s="363">
        <f t="shared" ref="AH68" si="106">AH67</f>
        <v>0</v>
      </c>
      <c r="AI68" s="363">
        <f t="shared" ref="AI68" si="107">AI67</f>
        <v>0</v>
      </c>
      <c r="AJ68" s="363">
        <f t="shared" ref="AJ68" si="108">AJ67</f>
        <v>0</v>
      </c>
      <c r="AK68" s="363">
        <f t="shared" ref="AK68" si="109">AK67</f>
        <v>0</v>
      </c>
      <c r="AL68" s="363">
        <f t="shared" ref="AL68" si="110">AL67</f>
        <v>0</v>
      </c>
      <c r="AM68" s="363">
        <f t="shared" ref="AM68" si="111">AM67</f>
        <v>0</v>
      </c>
      <c r="AN68" s="363">
        <f t="shared" ref="AN68" si="112">AN67</f>
        <v>0</v>
      </c>
      <c r="AO68" s="363">
        <f t="shared" ref="AO68" si="113">AO67</f>
        <v>0</v>
      </c>
      <c r="AP68" s="363">
        <f t="shared" ref="AP68" si="114">AP67</f>
        <v>0</v>
      </c>
      <c r="AQ68" s="363">
        <f t="shared" ref="AQ68" si="115">AQ67</f>
        <v>0</v>
      </c>
      <c r="AR68" s="363">
        <f t="shared" ref="AR68" si="116">AR67</f>
        <v>0</v>
      </c>
      <c r="AS68" s="271"/>
    </row>
    <row r="69" spans="1:45" outlineLevel="1">
      <c r="B69" s="274"/>
      <c r="C69" s="272"/>
      <c r="D69" s="276"/>
      <c r="E69" s="276"/>
      <c r="F69" s="276"/>
      <c r="G69" s="276"/>
      <c r="H69" s="276"/>
      <c r="I69" s="276"/>
      <c r="J69" s="276"/>
      <c r="K69" s="276"/>
      <c r="L69" s="276"/>
      <c r="M69" s="276"/>
      <c r="N69" s="276"/>
      <c r="O69" s="276"/>
      <c r="P69" s="276"/>
      <c r="Q69" s="252"/>
      <c r="R69" s="276"/>
      <c r="S69" s="276"/>
      <c r="T69" s="276"/>
      <c r="U69" s="276"/>
      <c r="V69" s="276"/>
      <c r="W69" s="276"/>
      <c r="X69" s="276"/>
      <c r="Y69" s="276"/>
      <c r="Z69" s="276"/>
      <c r="AA69" s="276"/>
      <c r="AB69" s="276"/>
      <c r="AC69" s="276"/>
      <c r="AD69" s="276"/>
      <c r="AE69" s="368"/>
      <c r="AF69" s="369"/>
      <c r="AG69" s="368"/>
      <c r="AH69" s="368"/>
      <c r="AI69" s="368"/>
      <c r="AJ69" s="368"/>
      <c r="AK69" s="368"/>
      <c r="AL69" s="368"/>
      <c r="AM69" s="368"/>
      <c r="AN69" s="368"/>
      <c r="AO69" s="368"/>
      <c r="AP69" s="368"/>
      <c r="AQ69" s="368"/>
      <c r="AR69" s="368"/>
      <c r="AS69" s="273"/>
    </row>
    <row r="70" spans="1:45" ht="15.75" outlineLevel="1">
      <c r="B70" s="249" t="s">
        <v>10</v>
      </c>
      <c r="C70" s="250"/>
      <c r="D70" s="250"/>
      <c r="E70" s="250"/>
      <c r="F70" s="250"/>
      <c r="G70" s="250"/>
      <c r="H70" s="250"/>
      <c r="I70" s="250"/>
      <c r="J70" s="250"/>
      <c r="K70" s="250"/>
      <c r="L70" s="250"/>
      <c r="M70" s="250"/>
      <c r="N70" s="250"/>
      <c r="O70" s="250"/>
      <c r="P70" s="250"/>
      <c r="Q70" s="251"/>
      <c r="R70" s="250"/>
      <c r="S70" s="250"/>
      <c r="T70" s="250"/>
      <c r="U70" s="250"/>
      <c r="V70" s="250"/>
      <c r="W70" s="250"/>
      <c r="X70" s="250"/>
      <c r="Y70" s="250"/>
      <c r="Z70" s="250"/>
      <c r="AA70" s="250"/>
      <c r="AB70" s="250"/>
      <c r="AC70" s="250"/>
      <c r="AD70" s="250"/>
      <c r="AE70" s="366"/>
      <c r="AF70" s="366"/>
      <c r="AG70" s="366"/>
      <c r="AH70" s="366"/>
      <c r="AI70" s="366"/>
      <c r="AJ70" s="366"/>
      <c r="AK70" s="366"/>
      <c r="AL70" s="366"/>
      <c r="AM70" s="366"/>
      <c r="AN70" s="366"/>
      <c r="AO70" s="366"/>
      <c r="AP70" s="366"/>
      <c r="AQ70" s="366"/>
      <c r="AR70" s="366"/>
      <c r="AS70" s="253"/>
    </row>
    <row r="71" spans="1:45" ht="30" hidden="1" outlineLevel="1">
      <c r="A71" s="458">
        <v>11</v>
      </c>
      <c r="B71" s="274" t="s">
        <v>104</v>
      </c>
      <c r="C71" s="252" t="s">
        <v>25</v>
      </c>
      <c r="D71" s="256"/>
      <c r="E71" s="256"/>
      <c r="F71" s="256"/>
      <c r="G71" s="256"/>
      <c r="H71" s="256"/>
      <c r="I71" s="256"/>
      <c r="J71" s="256"/>
      <c r="K71" s="256"/>
      <c r="L71" s="256"/>
      <c r="M71" s="256"/>
      <c r="N71" s="256"/>
      <c r="O71" s="256"/>
      <c r="P71" s="256"/>
      <c r="Q71" s="256">
        <v>12</v>
      </c>
      <c r="R71" s="256"/>
      <c r="S71" s="256"/>
      <c r="T71" s="256"/>
      <c r="U71" s="256"/>
      <c r="V71" s="256"/>
      <c r="W71" s="256"/>
      <c r="X71" s="256"/>
      <c r="Y71" s="256"/>
      <c r="Z71" s="256"/>
      <c r="AA71" s="256"/>
      <c r="AB71" s="256"/>
      <c r="AC71" s="256"/>
      <c r="AD71" s="256"/>
      <c r="AE71" s="378"/>
      <c r="AF71" s="362"/>
      <c r="AG71" s="362"/>
      <c r="AH71" s="362"/>
      <c r="AI71" s="362"/>
      <c r="AJ71" s="362"/>
      <c r="AK71" s="362"/>
      <c r="AL71" s="367"/>
      <c r="AM71" s="367"/>
      <c r="AN71" s="367"/>
      <c r="AO71" s="367"/>
      <c r="AP71" s="367"/>
      <c r="AQ71" s="367"/>
      <c r="AR71" s="367"/>
      <c r="AS71" s="257">
        <f>SUM(AE71:AR71)</f>
        <v>0</v>
      </c>
    </row>
    <row r="72" spans="1:45" hidden="1" outlineLevel="1">
      <c r="B72" s="255" t="s">
        <v>266</v>
      </c>
      <c r="C72" s="252" t="s">
        <v>163</v>
      </c>
      <c r="D72" s="256"/>
      <c r="E72" s="256"/>
      <c r="F72" s="256"/>
      <c r="G72" s="256"/>
      <c r="H72" s="256"/>
      <c r="I72" s="256"/>
      <c r="J72" s="256"/>
      <c r="K72" s="256"/>
      <c r="L72" s="256"/>
      <c r="M72" s="256"/>
      <c r="N72" s="256"/>
      <c r="O72" s="256"/>
      <c r="P72" s="256"/>
      <c r="Q72" s="256">
        <f>Q71</f>
        <v>12</v>
      </c>
      <c r="R72" s="256"/>
      <c r="S72" s="256"/>
      <c r="T72" s="256"/>
      <c r="U72" s="256"/>
      <c r="V72" s="256"/>
      <c r="W72" s="256"/>
      <c r="X72" s="256"/>
      <c r="Y72" s="256"/>
      <c r="Z72" s="256"/>
      <c r="AA72" s="256"/>
      <c r="AB72" s="256"/>
      <c r="AC72" s="256"/>
      <c r="AD72" s="256"/>
      <c r="AE72" s="363">
        <f>AE71</f>
        <v>0</v>
      </c>
      <c r="AF72" s="363">
        <f t="shared" ref="AF72" si="117">AF71</f>
        <v>0</v>
      </c>
      <c r="AG72" s="363">
        <f t="shared" ref="AG72" si="118">AG71</f>
        <v>0</v>
      </c>
      <c r="AH72" s="363">
        <f t="shared" ref="AH72" si="119">AH71</f>
        <v>0</v>
      </c>
      <c r="AI72" s="363">
        <f t="shared" ref="AI72" si="120">AI71</f>
        <v>0</v>
      </c>
      <c r="AJ72" s="363">
        <f t="shared" ref="AJ72" si="121">AJ71</f>
        <v>0</v>
      </c>
      <c r="AK72" s="363">
        <f t="shared" ref="AK72" si="122">AK71</f>
        <v>0</v>
      </c>
      <c r="AL72" s="363">
        <f t="shared" ref="AL72" si="123">AL71</f>
        <v>0</v>
      </c>
      <c r="AM72" s="363">
        <f t="shared" ref="AM72" si="124">AM71</f>
        <v>0</v>
      </c>
      <c r="AN72" s="363">
        <f t="shared" ref="AN72" si="125">AN71</f>
        <v>0</v>
      </c>
      <c r="AO72" s="363">
        <f t="shared" ref="AO72" si="126">AO71</f>
        <v>0</v>
      </c>
      <c r="AP72" s="363">
        <f t="shared" ref="AP72" si="127">AP71</f>
        <v>0</v>
      </c>
      <c r="AQ72" s="363">
        <f t="shared" ref="AQ72" si="128">AQ71</f>
        <v>0</v>
      </c>
      <c r="AR72" s="363">
        <f t="shared" ref="AR72" si="129">AR71</f>
        <v>0</v>
      </c>
      <c r="AS72" s="258"/>
    </row>
    <row r="73" spans="1:45" hidden="1" outlineLevel="1">
      <c r="B73" s="275"/>
      <c r="C73" s="266"/>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364"/>
      <c r="AF73" s="373"/>
      <c r="AG73" s="373"/>
      <c r="AH73" s="373"/>
      <c r="AI73" s="373"/>
      <c r="AJ73" s="373"/>
      <c r="AK73" s="373"/>
      <c r="AL73" s="373"/>
      <c r="AM73" s="373"/>
      <c r="AN73" s="373"/>
      <c r="AO73" s="373"/>
      <c r="AP73" s="373"/>
      <c r="AQ73" s="373"/>
      <c r="AR73" s="373"/>
      <c r="AS73" s="267"/>
    </row>
    <row r="74" spans="1:45" ht="30" hidden="1" outlineLevel="1">
      <c r="A74" s="458">
        <v>12</v>
      </c>
      <c r="B74" s="274" t="s">
        <v>105</v>
      </c>
      <c r="C74" s="252" t="s">
        <v>25</v>
      </c>
      <c r="D74" s="256"/>
      <c r="E74" s="256"/>
      <c r="F74" s="256"/>
      <c r="G74" s="256"/>
      <c r="H74" s="256"/>
      <c r="I74" s="256"/>
      <c r="J74" s="256"/>
      <c r="K74" s="256"/>
      <c r="L74" s="256"/>
      <c r="M74" s="256"/>
      <c r="N74" s="256"/>
      <c r="O74" s="256"/>
      <c r="P74" s="256"/>
      <c r="Q74" s="256">
        <v>12</v>
      </c>
      <c r="R74" s="256"/>
      <c r="S74" s="256"/>
      <c r="T74" s="256"/>
      <c r="U74" s="256"/>
      <c r="V74" s="256"/>
      <c r="W74" s="256"/>
      <c r="X74" s="256"/>
      <c r="Y74" s="256"/>
      <c r="Z74" s="256"/>
      <c r="AA74" s="256"/>
      <c r="AB74" s="256"/>
      <c r="AC74" s="256"/>
      <c r="AD74" s="256"/>
      <c r="AE74" s="362"/>
      <c r="AF74" s="362"/>
      <c r="AG74" s="362"/>
      <c r="AH74" s="362"/>
      <c r="AI74" s="362"/>
      <c r="AJ74" s="362"/>
      <c r="AK74" s="362"/>
      <c r="AL74" s="367"/>
      <c r="AM74" s="367"/>
      <c r="AN74" s="367"/>
      <c r="AO74" s="367"/>
      <c r="AP74" s="367"/>
      <c r="AQ74" s="367"/>
      <c r="AR74" s="367"/>
      <c r="AS74" s="257">
        <f>SUM(AE74:AR74)</f>
        <v>0</v>
      </c>
    </row>
    <row r="75" spans="1:45" hidden="1" outlineLevel="1">
      <c r="B75" s="274" t="s">
        <v>266</v>
      </c>
      <c r="C75" s="252" t="s">
        <v>163</v>
      </c>
      <c r="D75" s="256"/>
      <c r="E75" s="256"/>
      <c r="F75" s="256"/>
      <c r="G75" s="256"/>
      <c r="H75" s="256"/>
      <c r="I75" s="256"/>
      <c r="J75" s="256"/>
      <c r="K75" s="256"/>
      <c r="L75" s="256"/>
      <c r="M75" s="256"/>
      <c r="N75" s="256"/>
      <c r="O75" s="256"/>
      <c r="P75" s="256"/>
      <c r="Q75" s="256">
        <f>Q74</f>
        <v>12</v>
      </c>
      <c r="R75" s="256"/>
      <c r="S75" s="256"/>
      <c r="T75" s="256"/>
      <c r="U75" s="256"/>
      <c r="V75" s="256"/>
      <c r="W75" s="256"/>
      <c r="X75" s="256"/>
      <c r="Y75" s="256"/>
      <c r="Z75" s="256"/>
      <c r="AA75" s="256"/>
      <c r="AB75" s="256"/>
      <c r="AC75" s="256"/>
      <c r="AD75" s="256"/>
      <c r="AE75" s="363">
        <f>AE74</f>
        <v>0</v>
      </c>
      <c r="AF75" s="363">
        <f t="shared" ref="AF75" si="130">AF74</f>
        <v>0</v>
      </c>
      <c r="AG75" s="363">
        <f t="shared" ref="AG75" si="131">AG74</f>
        <v>0</v>
      </c>
      <c r="AH75" s="363">
        <f t="shared" ref="AH75" si="132">AH74</f>
        <v>0</v>
      </c>
      <c r="AI75" s="363">
        <f t="shared" ref="AI75" si="133">AI74</f>
        <v>0</v>
      </c>
      <c r="AJ75" s="363">
        <f t="shared" ref="AJ75" si="134">AJ74</f>
        <v>0</v>
      </c>
      <c r="AK75" s="363">
        <f t="shared" ref="AK75" si="135">AK74</f>
        <v>0</v>
      </c>
      <c r="AL75" s="363">
        <f t="shared" ref="AL75" si="136">AL74</f>
        <v>0</v>
      </c>
      <c r="AM75" s="363">
        <f t="shared" ref="AM75" si="137">AM74</f>
        <v>0</v>
      </c>
      <c r="AN75" s="363">
        <f t="shared" ref="AN75" si="138">AN74</f>
        <v>0</v>
      </c>
      <c r="AO75" s="363">
        <f t="shared" ref="AO75" si="139">AO74</f>
        <v>0</v>
      </c>
      <c r="AP75" s="363">
        <f t="shared" ref="AP75" si="140">AP74</f>
        <v>0</v>
      </c>
      <c r="AQ75" s="363">
        <f t="shared" ref="AQ75" si="141">AQ74</f>
        <v>0</v>
      </c>
      <c r="AR75" s="363">
        <f t="shared" ref="AR75" si="142">AR74</f>
        <v>0</v>
      </c>
      <c r="AS75" s="258"/>
    </row>
    <row r="76" spans="1:45" hidden="1" outlineLevel="1">
      <c r="B76" s="274"/>
      <c r="C76" s="266"/>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374"/>
      <c r="AF76" s="374"/>
      <c r="AG76" s="364"/>
      <c r="AH76" s="364"/>
      <c r="AI76" s="364"/>
      <c r="AJ76" s="364"/>
      <c r="AK76" s="364"/>
      <c r="AL76" s="364"/>
      <c r="AM76" s="364"/>
      <c r="AN76" s="364"/>
      <c r="AO76" s="364"/>
      <c r="AP76" s="364"/>
      <c r="AQ76" s="364"/>
      <c r="AR76" s="364"/>
      <c r="AS76" s="267"/>
    </row>
    <row r="77" spans="1:45" ht="30" outlineLevel="1">
      <c r="A77" s="458">
        <v>13</v>
      </c>
      <c r="B77" s="274" t="s">
        <v>106</v>
      </c>
      <c r="C77" s="252" t="s">
        <v>25</v>
      </c>
      <c r="D77" s="256">
        <v>20748</v>
      </c>
      <c r="E77" s="256">
        <v>20748</v>
      </c>
      <c r="F77" s="256">
        <v>20748</v>
      </c>
      <c r="G77" s="256">
        <v>20748</v>
      </c>
      <c r="H77" s="256">
        <v>20748</v>
      </c>
      <c r="I77" s="256">
        <v>20748</v>
      </c>
      <c r="J77" s="256">
        <v>20748</v>
      </c>
      <c r="K77" s="256">
        <v>20748</v>
      </c>
      <c r="L77" s="256">
        <v>20748</v>
      </c>
      <c r="M77" s="256">
        <v>20748</v>
      </c>
      <c r="N77" s="256">
        <v>0</v>
      </c>
      <c r="O77" s="256">
        <v>0</v>
      </c>
      <c r="P77" s="256">
        <v>0</v>
      </c>
      <c r="Q77" s="256">
        <v>12</v>
      </c>
      <c r="R77" s="256">
        <v>6</v>
      </c>
      <c r="S77" s="256">
        <v>6</v>
      </c>
      <c r="T77" s="256">
        <v>6</v>
      </c>
      <c r="U77" s="256">
        <v>6</v>
      </c>
      <c r="V77" s="256">
        <v>6</v>
      </c>
      <c r="W77" s="256">
        <v>6</v>
      </c>
      <c r="X77" s="256">
        <v>6</v>
      </c>
      <c r="Y77" s="256">
        <v>6</v>
      </c>
      <c r="Z77" s="256">
        <v>6</v>
      </c>
      <c r="AA77" s="256">
        <v>6</v>
      </c>
      <c r="AB77" s="256">
        <v>0</v>
      </c>
      <c r="AC77" s="256">
        <v>0</v>
      </c>
      <c r="AD77" s="256">
        <v>0</v>
      </c>
      <c r="AE77" s="362"/>
      <c r="AF77" s="362"/>
      <c r="AG77" s="362">
        <v>1</v>
      </c>
      <c r="AH77" s="362"/>
      <c r="AI77" s="362"/>
      <c r="AJ77" s="362"/>
      <c r="AK77" s="362"/>
      <c r="AL77" s="367"/>
      <c r="AM77" s="367"/>
      <c r="AN77" s="367"/>
      <c r="AO77" s="367"/>
      <c r="AP77" s="367"/>
      <c r="AQ77" s="367"/>
      <c r="AR77" s="367"/>
      <c r="AS77" s="257">
        <f>SUM(AE77:AR77)</f>
        <v>1</v>
      </c>
    </row>
    <row r="78" spans="1:45" outlineLevel="1">
      <c r="B78" s="274" t="s">
        <v>266</v>
      </c>
      <c r="C78" s="252" t="s">
        <v>163</v>
      </c>
      <c r="D78" s="256"/>
      <c r="E78" s="256"/>
      <c r="F78" s="256"/>
      <c r="G78" s="256"/>
      <c r="H78" s="256"/>
      <c r="I78" s="256"/>
      <c r="J78" s="256"/>
      <c r="K78" s="256"/>
      <c r="L78" s="256"/>
      <c r="M78" s="256"/>
      <c r="N78" s="256"/>
      <c r="O78" s="256"/>
      <c r="P78" s="256"/>
      <c r="Q78" s="256">
        <f>Q77</f>
        <v>12</v>
      </c>
      <c r="R78" s="256"/>
      <c r="S78" s="256"/>
      <c r="T78" s="256"/>
      <c r="U78" s="256"/>
      <c r="V78" s="256"/>
      <c r="W78" s="256"/>
      <c r="X78" s="256"/>
      <c r="Y78" s="256"/>
      <c r="Z78" s="256"/>
      <c r="AA78" s="256"/>
      <c r="AB78" s="256"/>
      <c r="AC78" s="256"/>
      <c r="AD78" s="256"/>
      <c r="AE78" s="363">
        <f>AE77</f>
        <v>0</v>
      </c>
      <c r="AF78" s="363">
        <f t="shared" ref="AF78:AR78" si="143">AF77</f>
        <v>0</v>
      </c>
      <c r="AG78" s="363">
        <f t="shared" si="143"/>
        <v>1</v>
      </c>
      <c r="AH78" s="363">
        <f t="shared" si="143"/>
        <v>0</v>
      </c>
      <c r="AI78" s="363">
        <f t="shared" si="143"/>
        <v>0</v>
      </c>
      <c r="AJ78" s="363">
        <f t="shared" si="143"/>
        <v>0</v>
      </c>
      <c r="AK78" s="363">
        <f t="shared" si="143"/>
        <v>0</v>
      </c>
      <c r="AL78" s="363">
        <f t="shared" si="143"/>
        <v>0</v>
      </c>
      <c r="AM78" s="363">
        <f t="shared" si="143"/>
        <v>0</v>
      </c>
      <c r="AN78" s="363">
        <f t="shared" si="143"/>
        <v>0</v>
      </c>
      <c r="AO78" s="363">
        <f t="shared" si="143"/>
        <v>0</v>
      </c>
      <c r="AP78" s="363">
        <f t="shared" si="143"/>
        <v>0</v>
      </c>
      <c r="AQ78" s="363">
        <f t="shared" si="143"/>
        <v>0</v>
      </c>
      <c r="AR78" s="363">
        <f t="shared" si="143"/>
        <v>0</v>
      </c>
      <c r="AS78" s="267"/>
    </row>
    <row r="79" spans="1:45" outlineLevel="1">
      <c r="B79" s="274"/>
      <c r="C79" s="266"/>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364"/>
      <c r="AF79" s="364"/>
      <c r="AG79" s="364"/>
      <c r="AH79" s="364"/>
      <c r="AI79" s="364"/>
      <c r="AJ79" s="364"/>
      <c r="AK79" s="364"/>
      <c r="AL79" s="364"/>
      <c r="AM79" s="364"/>
      <c r="AN79" s="364"/>
      <c r="AO79" s="364"/>
      <c r="AP79" s="364"/>
      <c r="AQ79" s="364"/>
      <c r="AR79" s="364"/>
      <c r="AS79" s="267"/>
    </row>
    <row r="80" spans="1:45" ht="15.75" outlineLevel="1">
      <c r="B80" s="249" t="s">
        <v>107</v>
      </c>
      <c r="C80" s="250"/>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366"/>
      <c r="AF80" s="366"/>
      <c r="AG80" s="366"/>
      <c r="AH80" s="366"/>
      <c r="AI80" s="366"/>
      <c r="AJ80" s="366"/>
      <c r="AK80" s="366"/>
      <c r="AL80" s="366"/>
      <c r="AM80" s="366"/>
      <c r="AN80" s="366"/>
      <c r="AO80" s="366"/>
      <c r="AP80" s="366"/>
      <c r="AQ80" s="366"/>
      <c r="AR80" s="366"/>
      <c r="AS80" s="253"/>
    </row>
    <row r="81" spans="1:46" outlineLevel="1">
      <c r="A81" s="458">
        <v>14</v>
      </c>
      <c r="B81" s="275" t="s">
        <v>108</v>
      </c>
      <c r="C81" s="252" t="s">
        <v>25</v>
      </c>
      <c r="D81" s="256">
        <v>180097</v>
      </c>
      <c r="E81" s="256">
        <v>161459</v>
      </c>
      <c r="F81" s="256">
        <v>158413</v>
      </c>
      <c r="G81" s="256">
        <v>156420</v>
      </c>
      <c r="H81" s="256">
        <v>156420</v>
      </c>
      <c r="I81" s="256">
        <v>156420</v>
      </c>
      <c r="J81" s="256">
        <v>153298</v>
      </c>
      <c r="K81" s="256">
        <v>153148</v>
      </c>
      <c r="L81" s="256">
        <v>124518</v>
      </c>
      <c r="M81" s="256">
        <v>124410</v>
      </c>
      <c r="N81" s="256">
        <v>122358</v>
      </c>
      <c r="O81" s="256">
        <v>122358</v>
      </c>
      <c r="P81" s="256">
        <v>122358</v>
      </c>
      <c r="Q81" s="251"/>
      <c r="R81" s="256">
        <v>49</v>
      </c>
      <c r="S81" s="256">
        <v>48</v>
      </c>
      <c r="T81" s="256">
        <v>48</v>
      </c>
      <c r="U81" s="256">
        <v>48</v>
      </c>
      <c r="V81" s="256">
        <v>48</v>
      </c>
      <c r="W81" s="256">
        <v>48</v>
      </c>
      <c r="X81" s="256">
        <v>47</v>
      </c>
      <c r="Y81" s="256">
        <v>47</v>
      </c>
      <c r="Z81" s="256">
        <v>46</v>
      </c>
      <c r="AA81" s="256">
        <v>46</v>
      </c>
      <c r="AB81" s="256">
        <v>46</v>
      </c>
      <c r="AC81" s="256">
        <v>46</v>
      </c>
      <c r="AD81" s="256">
        <v>46</v>
      </c>
      <c r="AE81" s="466">
        <v>1</v>
      </c>
      <c r="AF81" s="362"/>
      <c r="AG81" s="362"/>
      <c r="AH81" s="362"/>
      <c r="AI81" s="362"/>
      <c r="AJ81" s="362"/>
      <c r="AK81" s="362"/>
      <c r="AL81" s="362"/>
      <c r="AM81" s="362"/>
      <c r="AN81" s="362"/>
      <c r="AO81" s="362"/>
      <c r="AP81" s="362"/>
      <c r="AQ81" s="362"/>
      <c r="AR81" s="362"/>
      <c r="AS81" s="257">
        <f>SUM(AE81:AR81)</f>
        <v>1</v>
      </c>
    </row>
    <row r="82" spans="1:46" outlineLevel="1">
      <c r="B82" s="255" t="s">
        <v>266</v>
      </c>
      <c r="C82" s="252" t="s">
        <v>163</v>
      </c>
      <c r="D82" s="256"/>
      <c r="E82" s="256"/>
      <c r="F82" s="256"/>
      <c r="G82" s="256"/>
      <c r="H82" s="256"/>
      <c r="I82" s="256"/>
      <c r="J82" s="256"/>
      <c r="K82" s="256"/>
      <c r="L82" s="256"/>
      <c r="M82" s="256"/>
      <c r="N82" s="256"/>
      <c r="O82" s="256"/>
      <c r="P82" s="256"/>
      <c r="Q82" s="251"/>
      <c r="R82" s="256"/>
      <c r="S82" s="256"/>
      <c r="T82" s="256"/>
      <c r="U82" s="256"/>
      <c r="V82" s="256"/>
      <c r="W82" s="256"/>
      <c r="X82" s="256"/>
      <c r="Y82" s="256"/>
      <c r="Z82" s="256"/>
      <c r="AA82" s="256"/>
      <c r="AB82" s="256"/>
      <c r="AC82" s="256"/>
      <c r="AD82" s="256"/>
      <c r="AE82" s="363">
        <f>AE81</f>
        <v>1</v>
      </c>
      <c r="AF82" s="363">
        <f t="shared" ref="AF82" si="144">AF81</f>
        <v>0</v>
      </c>
      <c r="AG82" s="363">
        <f t="shared" ref="AG82" si="145">AG81</f>
        <v>0</v>
      </c>
      <c r="AH82" s="363">
        <f t="shared" ref="AH82" si="146">AH81</f>
        <v>0</v>
      </c>
      <c r="AI82" s="363">
        <f t="shared" ref="AI82" si="147">AI81</f>
        <v>0</v>
      </c>
      <c r="AJ82" s="363">
        <f>AJ81</f>
        <v>0</v>
      </c>
      <c r="AK82" s="363">
        <f t="shared" ref="AK82" si="148">AK81</f>
        <v>0</v>
      </c>
      <c r="AL82" s="363">
        <f t="shared" ref="AL82" si="149">AL81</f>
        <v>0</v>
      </c>
      <c r="AM82" s="363">
        <f t="shared" ref="AM82" si="150">AM81</f>
        <v>0</v>
      </c>
      <c r="AN82" s="363">
        <f t="shared" ref="AN82" si="151">AN81</f>
        <v>0</v>
      </c>
      <c r="AO82" s="363">
        <f t="shared" ref="AO82" si="152">AO81</f>
        <v>0</v>
      </c>
      <c r="AP82" s="363">
        <f t="shared" ref="AP82" si="153">AP81</f>
        <v>0</v>
      </c>
      <c r="AQ82" s="363">
        <f t="shared" ref="AQ82" si="154">AQ81</f>
        <v>0</v>
      </c>
      <c r="AR82" s="363">
        <f t="shared" ref="AR82" si="155">AR81</f>
        <v>0</v>
      </c>
      <c r="AS82" s="258"/>
    </row>
    <row r="83" spans="1:46" outlineLevel="1">
      <c r="B83" s="255"/>
      <c r="C83" s="252"/>
      <c r="D83" s="252"/>
      <c r="E83" s="252"/>
      <c r="F83" s="252"/>
      <c r="G83" s="252"/>
      <c r="H83" s="252"/>
      <c r="I83" s="252"/>
      <c r="J83" s="252"/>
      <c r="K83" s="252"/>
      <c r="L83" s="252"/>
      <c r="M83" s="252"/>
      <c r="N83" s="252"/>
      <c r="O83" s="252"/>
      <c r="P83" s="252"/>
      <c r="Q83" s="415"/>
      <c r="R83" s="252"/>
      <c r="S83" s="252"/>
      <c r="T83" s="252"/>
      <c r="U83" s="252"/>
      <c r="V83" s="252"/>
      <c r="W83" s="252"/>
      <c r="X83" s="252"/>
      <c r="Y83" s="252"/>
      <c r="Z83" s="252"/>
      <c r="AA83" s="252"/>
      <c r="AB83" s="252"/>
      <c r="AC83" s="252"/>
      <c r="AD83" s="252"/>
      <c r="AE83" s="363"/>
      <c r="AF83" s="363"/>
      <c r="AG83" s="363"/>
      <c r="AH83" s="363"/>
      <c r="AI83" s="363"/>
      <c r="AJ83" s="363"/>
      <c r="AK83" s="363"/>
      <c r="AL83" s="363"/>
      <c r="AM83" s="363"/>
      <c r="AN83" s="363"/>
      <c r="AO83" s="363"/>
      <c r="AP83" s="363"/>
      <c r="AQ83" s="363"/>
      <c r="AR83" s="363"/>
      <c r="AS83" s="453"/>
      <c r="AT83" s="545"/>
    </row>
    <row r="84" spans="1:46" s="244" customFormat="1" ht="15.75" hidden="1" outlineLevel="1">
      <c r="A84" s="458"/>
      <c r="B84" s="249" t="s">
        <v>486</v>
      </c>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364"/>
      <c r="AF84" s="364"/>
      <c r="AG84" s="364"/>
      <c r="AH84" s="364"/>
      <c r="AI84" s="364"/>
      <c r="AJ84" s="364"/>
      <c r="AK84" s="368"/>
      <c r="AL84" s="368"/>
      <c r="AM84" s="368"/>
      <c r="AN84" s="368"/>
      <c r="AO84" s="368"/>
      <c r="AP84" s="368"/>
      <c r="AQ84" s="368"/>
      <c r="AR84" s="368"/>
      <c r="AS84" s="454"/>
      <c r="AT84" s="546"/>
    </row>
    <row r="85" spans="1:46" hidden="1" outlineLevel="1">
      <c r="A85" s="458">
        <v>15</v>
      </c>
      <c r="B85" s="255" t="s">
        <v>491</v>
      </c>
      <c r="C85" s="252" t="s">
        <v>25</v>
      </c>
      <c r="D85" s="256"/>
      <c r="E85" s="256"/>
      <c r="F85" s="256"/>
      <c r="G85" s="256"/>
      <c r="H85" s="256"/>
      <c r="I85" s="256"/>
      <c r="J85" s="256"/>
      <c r="K85" s="256"/>
      <c r="L85" s="256"/>
      <c r="M85" s="256"/>
      <c r="N85" s="256"/>
      <c r="O85" s="256"/>
      <c r="P85" s="256"/>
      <c r="Q85" s="256">
        <v>0</v>
      </c>
      <c r="R85" s="256"/>
      <c r="S85" s="256"/>
      <c r="T85" s="256"/>
      <c r="U85" s="256"/>
      <c r="V85" s="256"/>
      <c r="W85" s="256"/>
      <c r="X85" s="256"/>
      <c r="Y85" s="256"/>
      <c r="Z85" s="256"/>
      <c r="AA85" s="256"/>
      <c r="AB85" s="256"/>
      <c r="AC85" s="256"/>
      <c r="AD85" s="256"/>
      <c r="AE85" s="362"/>
      <c r="AF85" s="362"/>
      <c r="AG85" s="362"/>
      <c r="AH85" s="362"/>
      <c r="AI85" s="362"/>
      <c r="AJ85" s="362"/>
      <c r="AK85" s="362"/>
      <c r="AL85" s="362"/>
      <c r="AM85" s="362"/>
      <c r="AN85" s="362"/>
      <c r="AO85" s="362"/>
      <c r="AP85" s="362"/>
      <c r="AQ85" s="362"/>
      <c r="AR85" s="362"/>
      <c r="AS85" s="257">
        <f>SUM(AE85:AR85)</f>
        <v>0</v>
      </c>
    </row>
    <row r="86" spans="1:46" hidden="1" outlineLevel="1">
      <c r="B86" s="255" t="s">
        <v>266</v>
      </c>
      <c r="C86" s="252" t="s">
        <v>163</v>
      </c>
      <c r="D86" s="256"/>
      <c r="E86" s="256"/>
      <c r="F86" s="256"/>
      <c r="G86" s="256"/>
      <c r="H86" s="256"/>
      <c r="I86" s="256"/>
      <c r="J86" s="256"/>
      <c r="K86" s="256"/>
      <c r="L86" s="256"/>
      <c r="M86" s="256"/>
      <c r="N86" s="256"/>
      <c r="O86" s="256"/>
      <c r="P86" s="256"/>
      <c r="Q86" s="256">
        <f>Q85</f>
        <v>0</v>
      </c>
      <c r="R86" s="256"/>
      <c r="S86" s="256"/>
      <c r="T86" s="256"/>
      <c r="U86" s="256"/>
      <c r="V86" s="256"/>
      <c r="W86" s="256"/>
      <c r="X86" s="256"/>
      <c r="Y86" s="256"/>
      <c r="Z86" s="256"/>
      <c r="AA86" s="256"/>
      <c r="AB86" s="256"/>
      <c r="AC86" s="256"/>
      <c r="AD86" s="256"/>
      <c r="AE86" s="363">
        <f>AE85</f>
        <v>0</v>
      </c>
      <c r="AF86" s="363">
        <f t="shared" ref="AF86:AI86" si="156">AF85</f>
        <v>0</v>
      </c>
      <c r="AG86" s="363">
        <f t="shared" si="156"/>
        <v>0</v>
      </c>
      <c r="AH86" s="363">
        <f t="shared" si="156"/>
        <v>0</v>
      </c>
      <c r="AI86" s="363">
        <f t="shared" si="156"/>
        <v>0</v>
      </c>
      <c r="AJ86" s="363">
        <f>AJ85</f>
        <v>0</v>
      </c>
      <c r="AK86" s="363">
        <f t="shared" ref="AK86:AR86" si="157">AK85</f>
        <v>0</v>
      </c>
      <c r="AL86" s="363">
        <f t="shared" si="157"/>
        <v>0</v>
      </c>
      <c r="AM86" s="363">
        <f t="shared" si="157"/>
        <v>0</v>
      </c>
      <c r="AN86" s="363">
        <f t="shared" si="157"/>
        <v>0</v>
      </c>
      <c r="AO86" s="363">
        <f t="shared" si="157"/>
        <v>0</v>
      </c>
      <c r="AP86" s="363">
        <f t="shared" si="157"/>
        <v>0</v>
      </c>
      <c r="AQ86" s="363">
        <f t="shared" si="157"/>
        <v>0</v>
      </c>
      <c r="AR86" s="363">
        <f t="shared" si="157"/>
        <v>0</v>
      </c>
      <c r="AS86" s="258"/>
    </row>
    <row r="87" spans="1:46" hidden="1" outlineLevel="1">
      <c r="B87" s="275"/>
      <c r="C87" s="266"/>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364"/>
      <c r="AF87" s="364"/>
      <c r="AG87" s="364"/>
      <c r="AH87" s="364"/>
      <c r="AI87" s="364"/>
      <c r="AJ87" s="364"/>
      <c r="AK87" s="364"/>
      <c r="AL87" s="364"/>
      <c r="AM87" s="364"/>
      <c r="AN87" s="364"/>
      <c r="AO87" s="364"/>
      <c r="AP87" s="364"/>
      <c r="AQ87" s="364"/>
      <c r="AR87" s="364"/>
      <c r="AS87" s="267"/>
    </row>
    <row r="88" spans="1:46" s="244" customFormat="1" hidden="1" outlineLevel="1">
      <c r="A88" s="458">
        <v>16</v>
      </c>
      <c r="B88" s="284" t="s">
        <v>487</v>
      </c>
      <c r="C88" s="252" t="s">
        <v>25</v>
      </c>
      <c r="D88" s="256"/>
      <c r="E88" s="256"/>
      <c r="F88" s="256"/>
      <c r="G88" s="256"/>
      <c r="H88" s="256"/>
      <c r="I88" s="256"/>
      <c r="J88" s="256"/>
      <c r="K88" s="256"/>
      <c r="L88" s="256"/>
      <c r="M88" s="256"/>
      <c r="N88" s="256"/>
      <c r="O88" s="256"/>
      <c r="P88" s="256"/>
      <c r="Q88" s="256">
        <v>0</v>
      </c>
      <c r="R88" s="256"/>
      <c r="S88" s="256"/>
      <c r="T88" s="256"/>
      <c r="U88" s="256"/>
      <c r="V88" s="256"/>
      <c r="W88" s="256"/>
      <c r="X88" s="256"/>
      <c r="Y88" s="256"/>
      <c r="Z88" s="256"/>
      <c r="AA88" s="256"/>
      <c r="AB88" s="256"/>
      <c r="AC88" s="256"/>
      <c r="AD88" s="256"/>
      <c r="AE88" s="362"/>
      <c r="AF88" s="362"/>
      <c r="AG88" s="362"/>
      <c r="AH88" s="362"/>
      <c r="AI88" s="362"/>
      <c r="AJ88" s="362"/>
      <c r="AK88" s="362"/>
      <c r="AL88" s="362"/>
      <c r="AM88" s="362"/>
      <c r="AN88" s="362"/>
      <c r="AO88" s="362"/>
      <c r="AP88" s="362"/>
      <c r="AQ88" s="362"/>
      <c r="AR88" s="362"/>
      <c r="AS88" s="257">
        <f>SUM(AE88:AR88)</f>
        <v>0</v>
      </c>
    </row>
    <row r="89" spans="1:46" s="244" customFormat="1" hidden="1" outlineLevel="1">
      <c r="A89" s="458"/>
      <c r="B89" s="284" t="s">
        <v>266</v>
      </c>
      <c r="C89" s="252" t="s">
        <v>163</v>
      </c>
      <c r="D89" s="256"/>
      <c r="E89" s="256"/>
      <c r="F89" s="256"/>
      <c r="G89" s="256"/>
      <c r="H89" s="256"/>
      <c r="I89" s="256"/>
      <c r="J89" s="256"/>
      <c r="K89" s="256"/>
      <c r="L89" s="256"/>
      <c r="M89" s="256"/>
      <c r="N89" s="256"/>
      <c r="O89" s="256"/>
      <c r="P89" s="256"/>
      <c r="Q89" s="256">
        <f>Q88</f>
        <v>0</v>
      </c>
      <c r="R89" s="256"/>
      <c r="S89" s="256"/>
      <c r="T89" s="256"/>
      <c r="U89" s="256"/>
      <c r="V89" s="256"/>
      <c r="W89" s="256"/>
      <c r="X89" s="256"/>
      <c r="Y89" s="256"/>
      <c r="Z89" s="256"/>
      <c r="AA89" s="256"/>
      <c r="AB89" s="256"/>
      <c r="AC89" s="256"/>
      <c r="AD89" s="256"/>
      <c r="AE89" s="363">
        <f>AE88</f>
        <v>0</v>
      </c>
      <c r="AF89" s="363">
        <f t="shared" ref="AF89:AI89" si="158">AF88</f>
        <v>0</v>
      </c>
      <c r="AG89" s="363">
        <f t="shared" si="158"/>
        <v>0</v>
      </c>
      <c r="AH89" s="363">
        <f t="shared" si="158"/>
        <v>0</v>
      </c>
      <c r="AI89" s="363">
        <f t="shared" si="158"/>
        <v>0</v>
      </c>
      <c r="AJ89" s="363">
        <f>AJ88</f>
        <v>0</v>
      </c>
      <c r="AK89" s="363">
        <f t="shared" ref="AK89:AR89" si="159">AK88</f>
        <v>0</v>
      </c>
      <c r="AL89" s="363">
        <f t="shared" si="159"/>
        <v>0</v>
      </c>
      <c r="AM89" s="363">
        <f t="shared" si="159"/>
        <v>0</v>
      </c>
      <c r="AN89" s="363">
        <f t="shared" si="159"/>
        <v>0</v>
      </c>
      <c r="AO89" s="363">
        <f t="shared" si="159"/>
        <v>0</v>
      </c>
      <c r="AP89" s="363">
        <f t="shared" si="159"/>
        <v>0</v>
      </c>
      <c r="AQ89" s="363">
        <f t="shared" si="159"/>
        <v>0</v>
      </c>
      <c r="AR89" s="363">
        <f t="shared" si="159"/>
        <v>0</v>
      </c>
      <c r="AS89" s="258"/>
    </row>
    <row r="90" spans="1:46" s="244" customFormat="1" hidden="1" outlineLevel="1">
      <c r="A90" s="458"/>
      <c r="B90" s="284"/>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364"/>
      <c r="AF90" s="364"/>
      <c r="AG90" s="364"/>
      <c r="AH90" s="364"/>
      <c r="AI90" s="364"/>
      <c r="AJ90" s="364"/>
      <c r="AK90" s="368"/>
      <c r="AL90" s="368"/>
      <c r="AM90" s="368"/>
      <c r="AN90" s="368"/>
      <c r="AO90" s="368"/>
      <c r="AP90" s="368"/>
      <c r="AQ90" s="368"/>
      <c r="AR90" s="368"/>
      <c r="AS90" s="273"/>
    </row>
    <row r="91" spans="1:46" ht="15.75" hidden="1" outlineLevel="1">
      <c r="B91" s="456" t="s">
        <v>492</v>
      </c>
      <c r="C91" s="280"/>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366"/>
      <c r="AF91" s="366"/>
      <c r="AG91" s="366"/>
      <c r="AH91" s="366"/>
      <c r="AI91" s="366"/>
      <c r="AJ91" s="366"/>
      <c r="AK91" s="366"/>
      <c r="AL91" s="366"/>
      <c r="AM91" s="366"/>
      <c r="AN91" s="366"/>
      <c r="AO91" s="366"/>
      <c r="AP91" s="366"/>
      <c r="AQ91" s="366"/>
      <c r="AR91" s="366"/>
      <c r="AS91" s="253"/>
    </row>
    <row r="92" spans="1:46" hidden="1" outlineLevel="1">
      <c r="A92" s="458">
        <v>17</v>
      </c>
      <c r="B92" s="274" t="s">
        <v>112</v>
      </c>
      <c r="C92" s="252" t="s">
        <v>25</v>
      </c>
      <c r="D92" s="256"/>
      <c r="E92" s="256"/>
      <c r="F92" s="256"/>
      <c r="G92" s="256"/>
      <c r="H92" s="256"/>
      <c r="I92" s="256"/>
      <c r="J92" s="256"/>
      <c r="K92" s="256"/>
      <c r="L92" s="256"/>
      <c r="M92" s="256"/>
      <c r="N92" s="256"/>
      <c r="O92" s="256"/>
      <c r="P92" s="256"/>
      <c r="Q92" s="256">
        <v>12</v>
      </c>
      <c r="R92" s="256"/>
      <c r="S92" s="256"/>
      <c r="T92" s="256"/>
      <c r="U92" s="256"/>
      <c r="V92" s="256"/>
      <c r="W92" s="256"/>
      <c r="X92" s="256"/>
      <c r="Y92" s="256"/>
      <c r="Z92" s="256"/>
      <c r="AA92" s="256"/>
      <c r="AB92" s="256"/>
      <c r="AC92" s="256"/>
      <c r="AD92" s="256"/>
      <c r="AE92" s="378"/>
      <c r="AF92" s="362"/>
      <c r="AG92" s="362"/>
      <c r="AH92" s="362"/>
      <c r="AI92" s="362"/>
      <c r="AJ92" s="362"/>
      <c r="AK92" s="362"/>
      <c r="AL92" s="367"/>
      <c r="AM92" s="367"/>
      <c r="AN92" s="367"/>
      <c r="AO92" s="367"/>
      <c r="AP92" s="367"/>
      <c r="AQ92" s="367"/>
      <c r="AR92" s="367"/>
      <c r="AS92" s="257">
        <f>SUM(AE92:AR92)</f>
        <v>0</v>
      </c>
    </row>
    <row r="93" spans="1:46" hidden="1" outlineLevel="1">
      <c r="B93" s="255" t="s">
        <v>266</v>
      </c>
      <c r="C93" s="252" t="s">
        <v>163</v>
      </c>
      <c r="D93" s="256"/>
      <c r="E93" s="256"/>
      <c r="F93" s="256"/>
      <c r="G93" s="256"/>
      <c r="H93" s="256"/>
      <c r="I93" s="256"/>
      <c r="J93" s="256"/>
      <c r="K93" s="256"/>
      <c r="L93" s="256"/>
      <c r="M93" s="256"/>
      <c r="N93" s="256"/>
      <c r="O93" s="256"/>
      <c r="P93" s="256"/>
      <c r="Q93" s="256">
        <f>Q92</f>
        <v>12</v>
      </c>
      <c r="R93" s="256"/>
      <c r="S93" s="256"/>
      <c r="T93" s="256"/>
      <c r="U93" s="256"/>
      <c r="V93" s="256"/>
      <c r="W93" s="256"/>
      <c r="X93" s="256"/>
      <c r="Y93" s="256"/>
      <c r="Z93" s="256"/>
      <c r="AA93" s="256"/>
      <c r="AB93" s="256"/>
      <c r="AC93" s="256"/>
      <c r="AD93" s="256"/>
      <c r="AE93" s="363">
        <f>AE92</f>
        <v>0</v>
      </c>
      <c r="AF93" s="363">
        <f t="shared" ref="AF93:AR93" si="160">AF92</f>
        <v>0</v>
      </c>
      <c r="AG93" s="363">
        <f t="shared" si="160"/>
        <v>0</v>
      </c>
      <c r="AH93" s="363">
        <f t="shared" si="160"/>
        <v>0</v>
      </c>
      <c r="AI93" s="363">
        <f t="shared" si="160"/>
        <v>0</v>
      </c>
      <c r="AJ93" s="363">
        <f t="shared" si="160"/>
        <v>0</v>
      </c>
      <c r="AK93" s="363">
        <f t="shared" si="160"/>
        <v>0</v>
      </c>
      <c r="AL93" s="363">
        <f t="shared" si="160"/>
        <v>0</v>
      </c>
      <c r="AM93" s="363">
        <f t="shared" si="160"/>
        <v>0</v>
      </c>
      <c r="AN93" s="363">
        <f t="shared" si="160"/>
        <v>0</v>
      </c>
      <c r="AO93" s="363">
        <f t="shared" si="160"/>
        <v>0</v>
      </c>
      <c r="AP93" s="363">
        <f t="shared" si="160"/>
        <v>0</v>
      </c>
      <c r="AQ93" s="363">
        <f t="shared" si="160"/>
        <v>0</v>
      </c>
      <c r="AR93" s="363">
        <f t="shared" si="160"/>
        <v>0</v>
      </c>
      <c r="AS93" s="267"/>
    </row>
    <row r="94" spans="1:46" hidden="1" outlineLevel="1">
      <c r="B94" s="255"/>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374"/>
      <c r="AF94" s="377"/>
      <c r="AG94" s="377"/>
      <c r="AH94" s="377"/>
      <c r="AI94" s="377"/>
      <c r="AJ94" s="377"/>
      <c r="AK94" s="377"/>
      <c r="AL94" s="377"/>
      <c r="AM94" s="377"/>
      <c r="AN94" s="377"/>
      <c r="AO94" s="377"/>
      <c r="AP94" s="377"/>
      <c r="AQ94" s="377"/>
      <c r="AR94" s="377"/>
      <c r="AS94" s="267"/>
    </row>
    <row r="95" spans="1:46" hidden="1" outlineLevel="1">
      <c r="A95" s="458">
        <v>18</v>
      </c>
      <c r="B95" s="274" t="s">
        <v>109</v>
      </c>
      <c r="C95" s="252" t="s">
        <v>25</v>
      </c>
      <c r="D95" s="256"/>
      <c r="E95" s="256"/>
      <c r="F95" s="256"/>
      <c r="G95" s="256"/>
      <c r="H95" s="256"/>
      <c r="I95" s="256"/>
      <c r="J95" s="256"/>
      <c r="K95" s="256"/>
      <c r="L95" s="256"/>
      <c r="M95" s="256"/>
      <c r="N95" s="256"/>
      <c r="O95" s="256"/>
      <c r="P95" s="256"/>
      <c r="Q95" s="256">
        <v>12</v>
      </c>
      <c r="R95" s="256"/>
      <c r="S95" s="256"/>
      <c r="T95" s="256"/>
      <c r="U95" s="256"/>
      <c r="V95" s="256"/>
      <c r="W95" s="256"/>
      <c r="X95" s="256"/>
      <c r="Y95" s="256"/>
      <c r="Z95" s="256"/>
      <c r="AA95" s="256"/>
      <c r="AB95" s="256"/>
      <c r="AC95" s="256"/>
      <c r="AD95" s="256"/>
      <c r="AE95" s="378"/>
      <c r="AF95" s="362"/>
      <c r="AG95" s="362"/>
      <c r="AH95" s="362"/>
      <c r="AI95" s="362"/>
      <c r="AJ95" s="362"/>
      <c r="AK95" s="362"/>
      <c r="AL95" s="367"/>
      <c r="AM95" s="367"/>
      <c r="AN95" s="367"/>
      <c r="AO95" s="367"/>
      <c r="AP95" s="367"/>
      <c r="AQ95" s="367"/>
      <c r="AR95" s="367"/>
      <c r="AS95" s="257">
        <f>SUM(AE95:AR95)</f>
        <v>0</v>
      </c>
    </row>
    <row r="96" spans="1:46" hidden="1" outlineLevel="1">
      <c r="B96" s="255" t="s">
        <v>266</v>
      </c>
      <c r="C96" s="252" t="s">
        <v>163</v>
      </c>
      <c r="D96" s="256"/>
      <c r="E96" s="256"/>
      <c r="F96" s="256"/>
      <c r="G96" s="256"/>
      <c r="H96" s="256"/>
      <c r="I96" s="256"/>
      <c r="J96" s="256"/>
      <c r="K96" s="256"/>
      <c r="L96" s="256"/>
      <c r="M96" s="256"/>
      <c r="N96" s="256"/>
      <c r="O96" s="256"/>
      <c r="P96" s="256"/>
      <c r="Q96" s="256">
        <f>Q95</f>
        <v>12</v>
      </c>
      <c r="R96" s="256"/>
      <c r="S96" s="256"/>
      <c r="T96" s="256"/>
      <c r="U96" s="256"/>
      <c r="V96" s="256"/>
      <c r="W96" s="256"/>
      <c r="X96" s="256"/>
      <c r="Y96" s="256"/>
      <c r="Z96" s="256"/>
      <c r="AA96" s="256"/>
      <c r="AB96" s="256"/>
      <c r="AC96" s="256"/>
      <c r="AD96" s="256"/>
      <c r="AE96" s="363">
        <f>AE95</f>
        <v>0</v>
      </c>
      <c r="AF96" s="363">
        <f t="shared" ref="AF96" si="161">AF95</f>
        <v>0</v>
      </c>
      <c r="AG96" s="363">
        <f t="shared" ref="AG96" si="162">AG95</f>
        <v>0</v>
      </c>
      <c r="AH96" s="363">
        <f t="shared" ref="AH96" si="163">AH95</f>
        <v>0</v>
      </c>
      <c r="AI96" s="363">
        <f t="shared" ref="AI96" si="164">AI95</f>
        <v>0</v>
      </c>
      <c r="AJ96" s="363">
        <f t="shared" ref="AJ96" si="165">AJ95</f>
        <v>0</v>
      </c>
      <c r="AK96" s="363">
        <f t="shared" ref="AK96" si="166">AK95</f>
        <v>0</v>
      </c>
      <c r="AL96" s="363">
        <f t="shared" ref="AL96" si="167">AL95</f>
        <v>0</v>
      </c>
      <c r="AM96" s="363">
        <f t="shared" ref="AM96" si="168">AM95</f>
        <v>0</v>
      </c>
      <c r="AN96" s="363">
        <f t="shared" ref="AN96" si="169">AN95</f>
        <v>0</v>
      </c>
      <c r="AO96" s="363">
        <f t="shared" ref="AO96" si="170">AO95</f>
        <v>0</v>
      </c>
      <c r="AP96" s="363">
        <f t="shared" ref="AP96" si="171">AP95</f>
        <v>0</v>
      </c>
      <c r="AQ96" s="363">
        <f t="shared" ref="AQ96" si="172">AQ95</f>
        <v>0</v>
      </c>
      <c r="AR96" s="363">
        <f t="shared" ref="AR96" si="173">AR95</f>
        <v>0</v>
      </c>
      <c r="AS96" s="267"/>
    </row>
    <row r="97" spans="1:45" hidden="1" outlineLevel="1">
      <c r="B97" s="28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375"/>
      <c r="AF97" s="376"/>
      <c r="AG97" s="376"/>
      <c r="AH97" s="376"/>
      <c r="AI97" s="376"/>
      <c r="AJ97" s="376"/>
      <c r="AK97" s="376"/>
      <c r="AL97" s="376"/>
      <c r="AM97" s="376"/>
      <c r="AN97" s="376"/>
      <c r="AO97" s="376"/>
      <c r="AP97" s="376"/>
      <c r="AQ97" s="376"/>
      <c r="AR97" s="376"/>
      <c r="AS97" s="258"/>
    </row>
    <row r="98" spans="1:45" hidden="1" outlineLevel="1">
      <c r="A98" s="458">
        <v>19</v>
      </c>
      <c r="B98" s="274" t="s">
        <v>111</v>
      </c>
      <c r="C98" s="252" t="s">
        <v>25</v>
      </c>
      <c r="D98" s="256"/>
      <c r="E98" s="256"/>
      <c r="F98" s="256"/>
      <c r="G98" s="256"/>
      <c r="H98" s="256"/>
      <c r="I98" s="256"/>
      <c r="J98" s="256"/>
      <c r="K98" s="256"/>
      <c r="L98" s="256"/>
      <c r="M98" s="256"/>
      <c r="N98" s="256"/>
      <c r="O98" s="256"/>
      <c r="P98" s="256"/>
      <c r="Q98" s="256">
        <v>12</v>
      </c>
      <c r="R98" s="256"/>
      <c r="S98" s="256"/>
      <c r="T98" s="256"/>
      <c r="U98" s="256"/>
      <c r="V98" s="256"/>
      <c r="W98" s="256"/>
      <c r="X98" s="256"/>
      <c r="Y98" s="256"/>
      <c r="Z98" s="256"/>
      <c r="AA98" s="256"/>
      <c r="AB98" s="256"/>
      <c r="AC98" s="256"/>
      <c r="AD98" s="256"/>
      <c r="AE98" s="378"/>
      <c r="AF98" s="362"/>
      <c r="AG98" s="362"/>
      <c r="AH98" s="362"/>
      <c r="AI98" s="362"/>
      <c r="AJ98" s="362"/>
      <c r="AK98" s="362"/>
      <c r="AL98" s="367"/>
      <c r="AM98" s="367"/>
      <c r="AN98" s="367"/>
      <c r="AO98" s="367"/>
      <c r="AP98" s="367"/>
      <c r="AQ98" s="367"/>
      <c r="AR98" s="367"/>
      <c r="AS98" s="257">
        <f>SUM(AE98:AR98)</f>
        <v>0</v>
      </c>
    </row>
    <row r="99" spans="1:45" hidden="1" outlineLevel="1">
      <c r="B99" s="255" t="s">
        <v>266</v>
      </c>
      <c r="C99" s="252" t="s">
        <v>163</v>
      </c>
      <c r="D99" s="256"/>
      <c r="E99" s="256"/>
      <c r="F99" s="256"/>
      <c r="G99" s="256"/>
      <c r="H99" s="256"/>
      <c r="I99" s="256"/>
      <c r="J99" s="256"/>
      <c r="K99" s="256"/>
      <c r="L99" s="256"/>
      <c r="M99" s="256"/>
      <c r="N99" s="256"/>
      <c r="O99" s="256"/>
      <c r="P99" s="256"/>
      <c r="Q99" s="256">
        <f>Q98</f>
        <v>12</v>
      </c>
      <c r="R99" s="256"/>
      <c r="S99" s="256"/>
      <c r="T99" s="256"/>
      <c r="U99" s="256"/>
      <c r="V99" s="256"/>
      <c r="W99" s="256"/>
      <c r="X99" s="256"/>
      <c r="Y99" s="256"/>
      <c r="Z99" s="256"/>
      <c r="AA99" s="256"/>
      <c r="AB99" s="256"/>
      <c r="AC99" s="256"/>
      <c r="AD99" s="256"/>
      <c r="AE99" s="363">
        <f>AE98</f>
        <v>0</v>
      </c>
      <c r="AF99" s="363">
        <f t="shared" ref="AF99:AR99" si="174">AF98</f>
        <v>0</v>
      </c>
      <c r="AG99" s="363">
        <f t="shared" si="174"/>
        <v>0</v>
      </c>
      <c r="AH99" s="363">
        <f t="shared" si="174"/>
        <v>0</v>
      </c>
      <c r="AI99" s="363">
        <f t="shared" si="174"/>
        <v>0</v>
      </c>
      <c r="AJ99" s="363">
        <f t="shared" si="174"/>
        <v>0</v>
      </c>
      <c r="AK99" s="363">
        <f t="shared" si="174"/>
        <v>0</v>
      </c>
      <c r="AL99" s="363">
        <f t="shared" si="174"/>
        <v>0</v>
      </c>
      <c r="AM99" s="363">
        <f t="shared" si="174"/>
        <v>0</v>
      </c>
      <c r="AN99" s="363">
        <f t="shared" si="174"/>
        <v>0</v>
      </c>
      <c r="AO99" s="363">
        <f t="shared" si="174"/>
        <v>0</v>
      </c>
      <c r="AP99" s="363">
        <f t="shared" si="174"/>
        <v>0</v>
      </c>
      <c r="AQ99" s="363">
        <f t="shared" si="174"/>
        <v>0</v>
      </c>
      <c r="AR99" s="363">
        <f t="shared" si="174"/>
        <v>0</v>
      </c>
      <c r="AS99" s="258"/>
    </row>
    <row r="100" spans="1:45" hidden="1" outlineLevel="1">
      <c r="B100" s="28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364"/>
      <c r="AF100" s="364"/>
      <c r="AG100" s="364"/>
      <c r="AH100" s="364"/>
      <c r="AI100" s="364"/>
      <c r="AJ100" s="364"/>
      <c r="AK100" s="364"/>
      <c r="AL100" s="364"/>
      <c r="AM100" s="364"/>
      <c r="AN100" s="364"/>
      <c r="AO100" s="364"/>
      <c r="AP100" s="364"/>
      <c r="AQ100" s="364"/>
      <c r="AR100" s="364"/>
      <c r="AS100" s="267"/>
    </row>
    <row r="101" spans="1:45" hidden="1" outlineLevel="1">
      <c r="A101" s="458">
        <v>20</v>
      </c>
      <c r="B101" s="274" t="s">
        <v>110</v>
      </c>
      <c r="C101" s="252" t="s">
        <v>25</v>
      </c>
      <c r="D101" s="256"/>
      <c r="E101" s="256"/>
      <c r="F101" s="256"/>
      <c r="G101" s="256"/>
      <c r="H101" s="256"/>
      <c r="I101" s="256"/>
      <c r="J101" s="256"/>
      <c r="K101" s="256"/>
      <c r="L101" s="256"/>
      <c r="M101" s="256"/>
      <c r="N101" s="256"/>
      <c r="O101" s="256"/>
      <c r="P101" s="256"/>
      <c r="Q101" s="256">
        <v>12</v>
      </c>
      <c r="R101" s="256"/>
      <c r="S101" s="256"/>
      <c r="T101" s="256"/>
      <c r="U101" s="256"/>
      <c r="V101" s="256"/>
      <c r="W101" s="256"/>
      <c r="X101" s="256"/>
      <c r="Y101" s="256"/>
      <c r="Z101" s="256"/>
      <c r="AA101" s="256"/>
      <c r="AB101" s="256"/>
      <c r="AC101" s="256"/>
      <c r="AD101" s="256"/>
      <c r="AE101" s="378"/>
      <c r="AF101" s="362"/>
      <c r="AG101" s="362"/>
      <c r="AH101" s="362"/>
      <c r="AI101" s="362"/>
      <c r="AJ101" s="362"/>
      <c r="AK101" s="362"/>
      <c r="AL101" s="367"/>
      <c r="AM101" s="367"/>
      <c r="AN101" s="367"/>
      <c r="AO101" s="367"/>
      <c r="AP101" s="367"/>
      <c r="AQ101" s="367"/>
      <c r="AR101" s="367"/>
      <c r="AS101" s="257">
        <f>SUM(AE101:AR101)</f>
        <v>0</v>
      </c>
    </row>
    <row r="102" spans="1:45" hidden="1" outlineLevel="1">
      <c r="B102" s="255" t="s">
        <v>266</v>
      </c>
      <c r="C102" s="252" t="s">
        <v>163</v>
      </c>
      <c r="D102" s="256"/>
      <c r="E102" s="256"/>
      <c r="F102" s="256"/>
      <c r="G102" s="256"/>
      <c r="H102" s="256"/>
      <c r="I102" s="256"/>
      <c r="J102" s="256"/>
      <c r="K102" s="256"/>
      <c r="L102" s="256"/>
      <c r="M102" s="256"/>
      <c r="N102" s="256"/>
      <c r="O102" s="256"/>
      <c r="P102" s="256"/>
      <c r="Q102" s="256">
        <f>Q101</f>
        <v>12</v>
      </c>
      <c r="R102" s="256"/>
      <c r="S102" s="256"/>
      <c r="T102" s="256"/>
      <c r="U102" s="256"/>
      <c r="V102" s="256"/>
      <c r="W102" s="256"/>
      <c r="X102" s="256"/>
      <c r="Y102" s="256"/>
      <c r="Z102" s="256"/>
      <c r="AA102" s="256"/>
      <c r="AB102" s="256"/>
      <c r="AC102" s="256"/>
      <c r="AD102" s="256"/>
      <c r="AE102" s="363">
        <f t="shared" ref="AE102:AR102" si="175">AE101</f>
        <v>0</v>
      </c>
      <c r="AF102" s="363">
        <f t="shared" si="175"/>
        <v>0</v>
      </c>
      <c r="AG102" s="363">
        <f t="shared" si="175"/>
        <v>0</v>
      </c>
      <c r="AH102" s="363">
        <f t="shared" si="175"/>
        <v>0</v>
      </c>
      <c r="AI102" s="363">
        <f t="shared" si="175"/>
        <v>0</v>
      </c>
      <c r="AJ102" s="363">
        <f t="shared" si="175"/>
        <v>0</v>
      </c>
      <c r="AK102" s="363">
        <f t="shared" si="175"/>
        <v>0</v>
      </c>
      <c r="AL102" s="363">
        <f t="shared" si="175"/>
        <v>0</v>
      </c>
      <c r="AM102" s="363">
        <f t="shared" si="175"/>
        <v>0</v>
      </c>
      <c r="AN102" s="363">
        <f t="shared" si="175"/>
        <v>0</v>
      </c>
      <c r="AO102" s="363">
        <f t="shared" si="175"/>
        <v>0</v>
      </c>
      <c r="AP102" s="363">
        <f t="shared" si="175"/>
        <v>0</v>
      </c>
      <c r="AQ102" s="363">
        <f t="shared" si="175"/>
        <v>0</v>
      </c>
      <c r="AR102" s="363">
        <f t="shared" si="175"/>
        <v>0</v>
      </c>
      <c r="AS102" s="267"/>
    </row>
    <row r="103" spans="1:45" ht="15.75" hidden="1" outlineLevel="1">
      <c r="B103" s="283"/>
      <c r="C103" s="261"/>
      <c r="D103" s="252"/>
      <c r="E103" s="252"/>
      <c r="F103" s="252"/>
      <c r="G103" s="252"/>
      <c r="H103" s="252"/>
      <c r="I103" s="252"/>
      <c r="J103" s="252"/>
      <c r="K103" s="252"/>
      <c r="L103" s="252"/>
      <c r="M103" s="252"/>
      <c r="N103" s="252"/>
      <c r="O103" s="252"/>
      <c r="P103" s="252"/>
      <c r="Q103" s="261"/>
      <c r="R103" s="252"/>
      <c r="S103" s="252"/>
      <c r="T103" s="252"/>
      <c r="U103" s="252"/>
      <c r="V103" s="252"/>
      <c r="W103" s="252"/>
      <c r="X103" s="252"/>
      <c r="Y103" s="252"/>
      <c r="Z103" s="252"/>
      <c r="AA103" s="252"/>
      <c r="AB103" s="252"/>
      <c r="AC103" s="252"/>
      <c r="AD103" s="252"/>
      <c r="AE103" s="364"/>
      <c r="AF103" s="364"/>
      <c r="AG103" s="364"/>
      <c r="AH103" s="364"/>
      <c r="AI103" s="364"/>
      <c r="AJ103" s="364"/>
      <c r="AK103" s="364"/>
      <c r="AL103" s="364"/>
      <c r="AM103" s="364"/>
      <c r="AN103" s="364"/>
      <c r="AO103" s="364"/>
      <c r="AP103" s="364"/>
      <c r="AQ103" s="364"/>
      <c r="AR103" s="364"/>
      <c r="AS103" s="267"/>
    </row>
    <row r="104" spans="1:45" ht="15.75" outlineLevel="1">
      <c r="B104" s="455" t="s">
        <v>499</v>
      </c>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374"/>
      <c r="AF104" s="377"/>
      <c r="AG104" s="377"/>
      <c r="AH104" s="377"/>
      <c r="AI104" s="377"/>
      <c r="AJ104" s="377"/>
      <c r="AK104" s="377"/>
      <c r="AL104" s="377"/>
      <c r="AM104" s="377"/>
      <c r="AN104" s="377"/>
      <c r="AO104" s="377"/>
      <c r="AP104" s="377"/>
      <c r="AQ104" s="377"/>
      <c r="AR104" s="377"/>
      <c r="AS104" s="267"/>
    </row>
    <row r="105" spans="1:45" ht="15.75" outlineLevel="1">
      <c r="B105" s="249" t="s">
        <v>495</v>
      </c>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374"/>
      <c r="AF105" s="377"/>
      <c r="AG105" s="377"/>
      <c r="AH105" s="377"/>
      <c r="AI105" s="377"/>
      <c r="AJ105" s="377"/>
      <c r="AK105" s="377"/>
      <c r="AL105" s="377"/>
      <c r="AM105" s="377"/>
      <c r="AN105" s="377"/>
      <c r="AO105" s="377"/>
      <c r="AP105" s="377"/>
      <c r="AQ105" s="377"/>
      <c r="AR105" s="377"/>
      <c r="AS105" s="267"/>
    </row>
    <row r="106" spans="1:45" hidden="1" outlineLevel="1">
      <c r="A106" s="458">
        <v>21</v>
      </c>
      <c r="B106" s="274" t="s">
        <v>113</v>
      </c>
      <c r="C106" s="252" t="s">
        <v>25</v>
      </c>
      <c r="D106" s="256"/>
      <c r="E106" s="256"/>
      <c r="F106" s="256"/>
      <c r="G106" s="256"/>
      <c r="H106" s="256"/>
      <c r="I106" s="256"/>
      <c r="J106" s="256"/>
      <c r="K106" s="256"/>
      <c r="L106" s="256"/>
      <c r="M106" s="256"/>
      <c r="N106" s="256"/>
      <c r="O106" s="256"/>
      <c r="P106" s="256"/>
      <c r="Q106" s="252"/>
      <c r="R106" s="256"/>
      <c r="S106" s="256"/>
      <c r="T106" s="256"/>
      <c r="U106" s="256"/>
      <c r="V106" s="256"/>
      <c r="W106" s="256"/>
      <c r="X106" s="256"/>
      <c r="Y106" s="256"/>
      <c r="Z106" s="256"/>
      <c r="AA106" s="256"/>
      <c r="AB106" s="256"/>
      <c r="AC106" s="256"/>
      <c r="AD106" s="256"/>
      <c r="AE106" s="466"/>
      <c r="AF106" s="362"/>
      <c r="AG106" s="362"/>
      <c r="AH106" s="362"/>
      <c r="AI106" s="362"/>
      <c r="AJ106" s="362"/>
      <c r="AK106" s="362"/>
      <c r="AL106" s="362"/>
      <c r="AM106" s="362"/>
      <c r="AN106" s="362"/>
      <c r="AO106" s="362"/>
      <c r="AP106" s="362"/>
      <c r="AQ106" s="362"/>
      <c r="AR106" s="362"/>
      <c r="AS106" s="257">
        <f>SUM(AE106:AR106)</f>
        <v>0</v>
      </c>
    </row>
    <row r="107" spans="1:45" hidden="1" outlineLevel="1">
      <c r="B107" s="255" t="s">
        <v>266</v>
      </c>
      <c r="C107" s="252" t="s">
        <v>163</v>
      </c>
      <c r="D107" s="256"/>
      <c r="E107" s="256"/>
      <c r="F107" s="256"/>
      <c r="G107" s="256"/>
      <c r="H107" s="256"/>
      <c r="I107" s="256"/>
      <c r="J107" s="256"/>
      <c r="K107" s="256"/>
      <c r="L107" s="256"/>
      <c r="M107" s="256"/>
      <c r="N107" s="256"/>
      <c r="O107" s="256"/>
      <c r="P107" s="256"/>
      <c r="Q107" s="252"/>
      <c r="R107" s="256"/>
      <c r="S107" s="256"/>
      <c r="T107" s="256"/>
      <c r="U107" s="256"/>
      <c r="V107" s="256"/>
      <c r="W107" s="256"/>
      <c r="X107" s="256"/>
      <c r="Y107" s="256"/>
      <c r="Z107" s="256"/>
      <c r="AA107" s="256"/>
      <c r="AB107" s="256"/>
      <c r="AC107" s="256"/>
      <c r="AD107" s="256"/>
      <c r="AE107" s="363">
        <f>AE106</f>
        <v>0</v>
      </c>
      <c r="AF107" s="363">
        <f t="shared" ref="AF107" si="176">AF106</f>
        <v>0</v>
      </c>
      <c r="AG107" s="363">
        <f t="shared" ref="AG107" si="177">AG106</f>
        <v>0</v>
      </c>
      <c r="AH107" s="363">
        <f t="shared" ref="AH107" si="178">AH106</f>
        <v>0</v>
      </c>
      <c r="AI107" s="363">
        <f t="shared" ref="AI107" si="179">AI106</f>
        <v>0</v>
      </c>
      <c r="AJ107" s="363">
        <f t="shared" ref="AJ107" si="180">AJ106</f>
        <v>0</v>
      </c>
      <c r="AK107" s="363">
        <f t="shared" ref="AK107" si="181">AK106</f>
        <v>0</v>
      </c>
      <c r="AL107" s="363">
        <f t="shared" ref="AL107" si="182">AL106</f>
        <v>0</v>
      </c>
      <c r="AM107" s="363">
        <f t="shared" ref="AM107" si="183">AM106</f>
        <v>0</v>
      </c>
      <c r="AN107" s="363">
        <f t="shared" ref="AN107" si="184">AN106</f>
        <v>0</v>
      </c>
      <c r="AO107" s="363">
        <f t="shared" ref="AO107" si="185">AO106</f>
        <v>0</v>
      </c>
      <c r="AP107" s="363">
        <f t="shared" ref="AP107" si="186">AP106</f>
        <v>0</v>
      </c>
      <c r="AQ107" s="363">
        <f t="shared" ref="AQ107" si="187">AQ106</f>
        <v>0</v>
      </c>
      <c r="AR107" s="363">
        <f t="shared" ref="AR107" si="188">AR106</f>
        <v>0</v>
      </c>
      <c r="AS107" s="267"/>
    </row>
    <row r="108" spans="1:45" hidden="1" outlineLevel="1">
      <c r="B108" s="255"/>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374"/>
      <c r="AF108" s="377"/>
      <c r="AG108" s="377"/>
      <c r="AH108" s="377"/>
      <c r="AI108" s="377"/>
      <c r="AJ108" s="377"/>
      <c r="AK108" s="377"/>
      <c r="AL108" s="377"/>
      <c r="AM108" s="377"/>
      <c r="AN108" s="377"/>
      <c r="AO108" s="377"/>
      <c r="AP108" s="377"/>
      <c r="AQ108" s="377"/>
      <c r="AR108" s="377"/>
      <c r="AS108" s="267"/>
    </row>
    <row r="109" spans="1:45" hidden="1" outlineLevel="1">
      <c r="A109" s="458">
        <v>22</v>
      </c>
      <c r="B109" s="274" t="s">
        <v>114</v>
      </c>
      <c r="C109" s="252" t="s">
        <v>25</v>
      </c>
      <c r="D109" s="256"/>
      <c r="E109" s="256"/>
      <c r="F109" s="256"/>
      <c r="G109" s="256"/>
      <c r="H109" s="256"/>
      <c r="I109" s="256"/>
      <c r="J109" s="256"/>
      <c r="K109" s="256"/>
      <c r="L109" s="256"/>
      <c r="M109" s="256"/>
      <c r="N109" s="256"/>
      <c r="O109" s="256"/>
      <c r="P109" s="256"/>
      <c r="Q109" s="252"/>
      <c r="R109" s="256"/>
      <c r="S109" s="256"/>
      <c r="T109" s="256"/>
      <c r="U109" s="256"/>
      <c r="V109" s="256"/>
      <c r="W109" s="256"/>
      <c r="X109" s="256"/>
      <c r="Y109" s="256"/>
      <c r="Z109" s="256"/>
      <c r="AA109" s="256"/>
      <c r="AB109" s="256"/>
      <c r="AC109" s="256"/>
      <c r="AD109" s="256"/>
      <c r="AE109" s="466"/>
      <c r="AF109" s="362"/>
      <c r="AG109" s="362"/>
      <c r="AH109" s="362"/>
      <c r="AI109" s="362"/>
      <c r="AJ109" s="362"/>
      <c r="AK109" s="362"/>
      <c r="AL109" s="362"/>
      <c r="AM109" s="362"/>
      <c r="AN109" s="362"/>
      <c r="AO109" s="362"/>
      <c r="AP109" s="362"/>
      <c r="AQ109" s="362"/>
      <c r="AR109" s="362"/>
      <c r="AS109" s="257">
        <f>SUM(AE109:AR109)</f>
        <v>0</v>
      </c>
    </row>
    <row r="110" spans="1:45" hidden="1" outlineLevel="1">
      <c r="B110" s="255" t="s">
        <v>266</v>
      </c>
      <c r="C110" s="252" t="s">
        <v>163</v>
      </c>
      <c r="D110" s="256"/>
      <c r="E110" s="256"/>
      <c r="F110" s="256"/>
      <c r="G110" s="256"/>
      <c r="H110" s="256"/>
      <c r="I110" s="256"/>
      <c r="J110" s="256"/>
      <c r="K110" s="256"/>
      <c r="L110" s="256"/>
      <c r="M110" s="256"/>
      <c r="N110" s="256"/>
      <c r="O110" s="256"/>
      <c r="P110" s="256"/>
      <c r="Q110" s="252"/>
      <c r="R110" s="256"/>
      <c r="S110" s="256"/>
      <c r="T110" s="256"/>
      <c r="U110" s="256"/>
      <c r="V110" s="256"/>
      <c r="W110" s="256"/>
      <c r="X110" s="256"/>
      <c r="Y110" s="256"/>
      <c r="Z110" s="256"/>
      <c r="AA110" s="256"/>
      <c r="AB110" s="256"/>
      <c r="AC110" s="256"/>
      <c r="AD110" s="256"/>
      <c r="AE110" s="363">
        <f>AE109</f>
        <v>0</v>
      </c>
      <c r="AF110" s="363">
        <f t="shared" ref="AF110" si="189">AF109</f>
        <v>0</v>
      </c>
      <c r="AG110" s="363">
        <f t="shared" ref="AG110" si="190">AG109</f>
        <v>0</v>
      </c>
      <c r="AH110" s="363">
        <f t="shared" ref="AH110" si="191">AH109</f>
        <v>0</v>
      </c>
      <c r="AI110" s="363">
        <f t="shared" ref="AI110" si="192">AI109</f>
        <v>0</v>
      </c>
      <c r="AJ110" s="363">
        <f t="shared" ref="AJ110" si="193">AJ109</f>
        <v>0</v>
      </c>
      <c r="AK110" s="363">
        <f t="shared" ref="AK110" si="194">AK109</f>
        <v>0</v>
      </c>
      <c r="AL110" s="363">
        <f t="shared" ref="AL110" si="195">AL109</f>
        <v>0</v>
      </c>
      <c r="AM110" s="363">
        <f t="shared" ref="AM110" si="196">AM109</f>
        <v>0</v>
      </c>
      <c r="AN110" s="363">
        <f t="shared" ref="AN110" si="197">AN109</f>
        <v>0</v>
      </c>
      <c r="AO110" s="363">
        <f t="shared" ref="AO110" si="198">AO109</f>
        <v>0</v>
      </c>
      <c r="AP110" s="363">
        <f t="shared" ref="AP110" si="199">AP109</f>
        <v>0</v>
      </c>
      <c r="AQ110" s="363">
        <f t="shared" ref="AQ110" si="200">AQ109</f>
        <v>0</v>
      </c>
      <c r="AR110" s="363">
        <f t="shared" ref="AR110" si="201">AR109</f>
        <v>0</v>
      </c>
      <c r="AS110" s="267"/>
    </row>
    <row r="111" spans="1:45" hidden="1" outlineLevel="1">
      <c r="B111" s="255"/>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374"/>
      <c r="AF111" s="377"/>
      <c r="AG111" s="377"/>
      <c r="AH111" s="377"/>
      <c r="AI111" s="377"/>
      <c r="AJ111" s="377"/>
      <c r="AK111" s="377"/>
      <c r="AL111" s="377"/>
      <c r="AM111" s="377"/>
      <c r="AN111" s="377"/>
      <c r="AO111" s="377"/>
      <c r="AP111" s="377"/>
      <c r="AQ111" s="377"/>
      <c r="AR111" s="377"/>
      <c r="AS111" s="267"/>
    </row>
    <row r="112" spans="1:45" hidden="1" outlineLevel="1">
      <c r="A112" s="458">
        <v>23</v>
      </c>
      <c r="B112" s="274" t="s">
        <v>115</v>
      </c>
      <c r="C112" s="252" t="s">
        <v>25</v>
      </c>
      <c r="D112" s="256"/>
      <c r="E112" s="256"/>
      <c r="F112" s="256"/>
      <c r="G112" s="256"/>
      <c r="H112" s="256"/>
      <c r="I112" s="256"/>
      <c r="J112" s="256"/>
      <c r="K112" s="256"/>
      <c r="L112" s="256"/>
      <c r="M112" s="256"/>
      <c r="N112" s="256"/>
      <c r="O112" s="256"/>
      <c r="P112" s="256"/>
      <c r="Q112" s="252"/>
      <c r="R112" s="256"/>
      <c r="S112" s="256"/>
      <c r="T112" s="256"/>
      <c r="U112" s="256"/>
      <c r="V112" s="256"/>
      <c r="W112" s="256"/>
      <c r="X112" s="256"/>
      <c r="Y112" s="256"/>
      <c r="Z112" s="256"/>
      <c r="AA112" s="256"/>
      <c r="AB112" s="256"/>
      <c r="AC112" s="256"/>
      <c r="AD112" s="256"/>
      <c r="AE112" s="362"/>
      <c r="AF112" s="362"/>
      <c r="AG112" s="362"/>
      <c r="AH112" s="362"/>
      <c r="AI112" s="362"/>
      <c r="AJ112" s="362"/>
      <c r="AK112" s="362"/>
      <c r="AL112" s="362"/>
      <c r="AM112" s="362"/>
      <c r="AN112" s="362"/>
      <c r="AO112" s="362"/>
      <c r="AP112" s="362"/>
      <c r="AQ112" s="362"/>
      <c r="AR112" s="362"/>
      <c r="AS112" s="257">
        <f>SUM(AE112:AR112)</f>
        <v>0</v>
      </c>
    </row>
    <row r="113" spans="1:45" hidden="1" outlineLevel="1">
      <c r="B113" s="255" t="s">
        <v>266</v>
      </c>
      <c r="C113" s="252" t="s">
        <v>163</v>
      </c>
      <c r="D113" s="256"/>
      <c r="E113" s="256"/>
      <c r="F113" s="256"/>
      <c r="G113" s="256"/>
      <c r="H113" s="256"/>
      <c r="I113" s="256"/>
      <c r="J113" s="256"/>
      <c r="K113" s="256"/>
      <c r="L113" s="256"/>
      <c r="M113" s="256"/>
      <c r="N113" s="256"/>
      <c r="O113" s="256"/>
      <c r="P113" s="256"/>
      <c r="Q113" s="252"/>
      <c r="R113" s="256"/>
      <c r="S113" s="256"/>
      <c r="T113" s="256"/>
      <c r="U113" s="256"/>
      <c r="V113" s="256"/>
      <c r="W113" s="256"/>
      <c r="X113" s="256"/>
      <c r="Y113" s="256"/>
      <c r="Z113" s="256"/>
      <c r="AA113" s="256"/>
      <c r="AB113" s="256"/>
      <c r="AC113" s="256"/>
      <c r="AD113" s="256"/>
      <c r="AE113" s="363">
        <f>AE112</f>
        <v>0</v>
      </c>
      <c r="AF113" s="363">
        <f t="shared" ref="AF113" si="202">AF112</f>
        <v>0</v>
      </c>
      <c r="AG113" s="363">
        <f t="shared" ref="AG113" si="203">AG112</f>
        <v>0</v>
      </c>
      <c r="AH113" s="363">
        <f t="shared" ref="AH113" si="204">AH112</f>
        <v>0</v>
      </c>
      <c r="AI113" s="363">
        <f t="shared" ref="AI113" si="205">AI112</f>
        <v>0</v>
      </c>
      <c r="AJ113" s="363">
        <f t="shared" ref="AJ113" si="206">AJ112</f>
        <v>0</v>
      </c>
      <c r="AK113" s="363">
        <f t="shared" ref="AK113" si="207">AK112</f>
        <v>0</v>
      </c>
      <c r="AL113" s="363">
        <f t="shared" ref="AL113" si="208">AL112</f>
        <v>0</v>
      </c>
      <c r="AM113" s="363">
        <f t="shared" ref="AM113" si="209">AM112</f>
        <v>0</v>
      </c>
      <c r="AN113" s="363">
        <f t="shared" ref="AN113" si="210">AN112</f>
        <v>0</v>
      </c>
      <c r="AO113" s="363">
        <f t="shared" ref="AO113" si="211">AO112</f>
        <v>0</v>
      </c>
      <c r="AP113" s="363">
        <f t="shared" ref="AP113" si="212">AP112</f>
        <v>0</v>
      </c>
      <c r="AQ113" s="363">
        <f t="shared" ref="AQ113" si="213">AQ112</f>
        <v>0</v>
      </c>
      <c r="AR113" s="363">
        <f t="shared" ref="AR113" si="214">AR112</f>
        <v>0</v>
      </c>
      <c r="AS113" s="267"/>
    </row>
    <row r="114" spans="1:45" hidden="1" outlineLevel="1">
      <c r="B114" s="28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374"/>
      <c r="AF114" s="377"/>
      <c r="AG114" s="377"/>
      <c r="AH114" s="377"/>
      <c r="AI114" s="377"/>
      <c r="AJ114" s="377"/>
      <c r="AK114" s="377"/>
      <c r="AL114" s="377"/>
      <c r="AM114" s="377"/>
      <c r="AN114" s="377"/>
      <c r="AO114" s="377"/>
      <c r="AP114" s="377"/>
      <c r="AQ114" s="377"/>
      <c r="AR114" s="377"/>
      <c r="AS114" s="267"/>
    </row>
    <row r="115" spans="1:45" outlineLevel="1">
      <c r="A115" s="458">
        <v>24</v>
      </c>
      <c r="B115" s="274" t="s">
        <v>116</v>
      </c>
      <c r="C115" s="252" t="s">
        <v>25</v>
      </c>
      <c r="D115" s="256"/>
      <c r="E115" s="256"/>
      <c r="F115" s="256"/>
      <c r="G115" s="256"/>
      <c r="H115" s="256"/>
      <c r="I115" s="256"/>
      <c r="J115" s="256"/>
      <c r="K115" s="256"/>
      <c r="L115" s="256"/>
      <c r="M115" s="256"/>
      <c r="N115" s="256"/>
      <c r="O115" s="256"/>
      <c r="P115" s="256"/>
      <c r="Q115" s="252"/>
      <c r="R115" s="256"/>
      <c r="S115" s="256"/>
      <c r="T115" s="256"/>
      <c r="U115" s="256"/>
      <c r="V115" s="256"/>
      <c r="W115" s="256"/>
      <c r="X115" s="256"/>
      <c r="Y115" s="256"/>
      <c r="Z115" s="256"/>
      <c r="AA115" s="256"/>
      <c r="AB115" s="256"/>
      <c r="AC115" s="256"/>
      <c r="AD115" s="256"/>
      <c r="AE115" s="362">
        <v>1</v>
      </c>
      <c r="AF115" s="362"/>
      <c r="AG115" s="362"/>
      <c r="AH115" s="362"/>
      <c r="AI115" s="362"/>
      <c r="AJ115" s="362"/>
      <c r="AK115" s="362"/>
      <c r="AL115" s="362"/>
      <c r="AM115" s="362"/>
      <c r="AN115" s="362"/>
      <c r="AO115" s="362"/>
      <c r="AP115" s="362"/>
      <c r="AQ115" s="362"/>
      <c r="AR115" s="362"/>
      <c r="AS115" s="257">
        <f>SUM(AE115:AR115)</f>
        <v>1</v>
      </c>
    </row>
    <row r="116" spans="1:45" outlineLevel="1">
      <c r="B116" s="255" t="s">
        <v>1151</v>
      </c>
      <c r="C116" s="299" t="s">
        <v>1150</v>
      </c>
      <c r="D116" s="256">
        <v>3544.5144120454788</v>
      </c>
      <c r="E116" s="256">
        <f t="shared" ref="E116:H116" si="215">D116+($I116-$D116)/5</f>
        <v>3439.3007262292967</v>
      </c>
      <c r="F116" s="256">
        <f t="shared" si="215"/>
        <v>3334.0870404131147</v>
      </c>
      <c r="G116" s="256">
        <f t="shared" si="215"/>
        <v>3228.8733545969326</v>
      </c>
      <c r="H116" s="256">
        <f t="shared" si="215"/>
        <v>3123.6596687807505</v>
      </c>
      <c r="I116" s="256">
        <v>3018.4459829645693</v>
      </c>
      <c r="J116" s="256">
        <f>J81/I81*I116</f>
        <v>2958.2005644834585</v>
      </c>
      <c r="K116" s="256">
        <f t="shared" ref="K116:P116" si="216">K81/J81*J116</f>
        <v>2955.306005619856</v>
      </c>
      <c r="L116" s="256">
        <f t="shared" si="216"/>
        <v>2402.8312038536137</v>
      </c>
      <c r="M116" s="256">
        <f t="shared" si="216"/>
        <v>2400.7471214718198</v>
      </c>
      <c r="N116" s="256">
        <f t="shared" si="216"/>
        <v>2361.1495562177392</v>
      </c>
      <c r="O116" s="256">
        <f t="shared" si="216"/>
        <v>2361.1495562177392</v>
      </c>
      <c r="P116" s="256">
        <f t="shared" si="216"/>
        <v>2361.1495562177392</v>
      </c>
      <c r="Q116" s="252"/>
      <c r="R116" s="256">
        <f>R81/D81*D116</f>
        <v>0.96437589848930561</v>
      </c>
      <c r="S116" s="256">
        <f t="shared" ref="S116:AD116" si="217">S81/E81*E116</f>
        <v>1.0224666005549783</v>
      </c>
      <c r="T116" s="256">
        <f t="shared" si="217"/>
        <v>1.0102464945416696</v>
      </c>
      <c r="U116" s="256">
        <f t="shared" si="217"/>
        <v>0.99083186945820712</v>
      </c>
      <c r="V116" s="256">
        <f t="shared" si="217"/>
        <v>0.95854535290548537</v>
      </c>
      <c r="W116" s="256">
        <f t="shared" si="217"/>
        <v>0.92625883635276385</v>
      </c>
      <c r="X116" s="256">
        <f t="shared" si="217"/>
        <v>0.90696177726208138</v>
      </c>
      <c r="Y116" s="256">
        <f t="shared" si="217"/>
        <v>0.90696177726208138</v>
      </c>
      <c r="Z116" s="256">
        <f t="shared" si="217"/>
        <v>0.88766471817139869</v>
      </c>
      <c r="AA116" s="256">
        <f t="shared" si="217"/>
        <v>0.88766471817139869</v>
      </c>
      <c r="AB116" s="256">
        <f t="shared" si="217"/>
        <v>0.88766471817139869</v>
      </c>
      <c r="AC116" s="256">
        <f t="shared" si="217"/>
        <v>0.88766471817139869</v>
      </c>
      <c r="AD116" s="256">
        <f t="shared" si="217"/>
        <v>0.88766471817139869</v>
      </c>
      <c r="AE116" s="363">
        <f>AE115</f>
        <v>1</v>
      </c>
      <c r="AF116" s="363">
        <f t="shared" ref="AF116" si="218">AF115</f>
        <v>0</v>
      </c>
      <c r="AG116" s="363">
        <f t="shared" ref="AG116" si="219">AG115</f>
        <v>0</v>
      </c>
      <c r="AH116" s="363">
        <f t="shared" ref="AH116" si="220">AH115</f>
        <v>0</v>
      </c>
      <c r="AI116" s="363">
        <f t="shared" ref="AI116" si="221">AI115</f>
        <v>0</v>
      </c>
      <c r="AJ116" s="363">
        <f t="shared" ref="AJ116" si="222">AJ115</f>
        <v>0</v>
      </c>
      <c r="AK116" s="363">
        <f t="shared" ref="AK116" si="223">AK115</f>
        <v>0</v>
      </c>
      <c r="AL116" s="363">
        <f t="shared" ref="AL116" si="224">AL115</f>
        <v>0</v>
      </c>
      <c r="AM116" s="363">
        <f t="shared" ref="AM116" si="225">AM115</f>
        <v>0</v>
      </c>
      <c r="AN116" s="363">
        <f t="shared" ref="AN116" si="226">AN115</f>
        <v>0</v>
      </c>
      <c r="AO116" s="363">
        <f t="shared" ref="AO116" si="227">AO115</f>
        <v>0</v>
      </c>
      <c r="AP116" s="363">
        <f t="shared" ref="AP116" si="228">AP115</f>
        <v>0</v>
      </c>
      <c r="AQ116" s="363">
        <f t="shared" ref="AQ116" si="229">AQ115</f>
        <v>0</v>
      </c>
      <c r="AR116" s="363">
        <f t="shared" ref="AR116" si="230">AR115</f>
        <v>0</v>
      </c>
      <c r="AS116" s="267"/>
    </row>
    <row r="117" spans="1:45" outlineLevel="1">
      <c r="B117" s="255"/>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364"/>
      <c r="AF117" s="377"/>
      <c r="AG117" s="377"/>
      <c r="AH117" s="377"/>
      <c r="AI117" s="377"/>
      <c r="AJ117" s="377"/>
      <c r="AK117" s="377"/>
      <c r="AL117" s="377"/>
      <c r="AM117" s="377"/>
      <c r="AN117" s="377"/>
      <c r="AO117" s="377"/>
      <c r="AP117" s="377"/>
      <c r="AQ117" s="377"/>
      <c r="AR117" s="377"/>
      <c r="AS117" s="267"/>
    </row>
    <row r="118" spans="1:45" ht="15.75" outlineLevel="1">
      <c r="B118" s="249" t="s">
        <v>496</v>
      </c>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364"/>
      <c r="AF118" s="377"/>
      <c r="AG118" s="377"/>
      <c r="AH118" s="377"/>
      <c r="AI118" s="377"/>
      <c r="AJ118" s="377"/>
      <c r="AK118" s="377"/>
      <c r="AL118" s="377"/>
      <c r="AM118" s="377"/>
      <c r="AN118" s="377"/>
      <c r="AO118" s="377"/>
      <c r="AP118" s="377"/>
      <c r="AQ118" s="377"/>
      <c r="AR118" s="377"/>
      <c r="AS118" s="267"/>
    </row>
    <row r="119" spans="1:45" outlineLevel="1">
      <c r="A119" s="458">
        <v>25</v>
      </c>
      <c r="B119" s="274" t="s">
        <v>117</v>
      </c>
      <c r="C119" s="252" t="s">
        <v>25</v>
      </c>
      <c r="D119" s="256"/>
      <c r="E119" s="256"/>
      <c r="F119" s="256"/>
      <c r="G119" s="256"/>
      <c r="H119" s="256"/>
      <c r="I119" s="256"/>
      <c r="J119" s="256"/>
      <c r="K119" s="256"/>
      <c r="L119" s="256"/>
      <c r="M119" s="256"/>
      <c r="N119" s="256"/>
      <c r="O119" s="256"/>
      <c r="P119" s="256"/>
      <c r="Q119" s="256">
        <v>12</v>
      </c>
      <c r="R119" s="256"/>
      <c r="S119" s="256"/>
      <c r="T119" s="256"/>
      <c r="U119" s="256"/>
      <c r="V119" s="256"/>
      <c r="W119" s="256"/>
      <c r="X119" s="256"/>
      <c r="Y119" s="256"/>
      <c r="Z119" s="256"/>
      <c r="AA119" s="256"/>
      <c r="AB119" s="256"/>
      <c r="AC119" s="256"/>
      <c r="AD119" s="256"/>
      <c r="AE119" s="378"/>
      <c r="AF119" s="362"/>
      <c r="AG119" s="362">
        <v>1</v>
      </c>
      <c r="AH119" s="362"/>
      <c r="AI119" s="362"/>
      <c r="AJ119" s="362"/>
      <c r="AK119" s="362"/>
      <c r="AL119" s="367"/>
      <c r="AM119" s="367"/>
      <c r="AN119" s="367"/>
      <c r="AO119" s="367"/>
      <c r="AP119" s="367"/>
      <c r="AQ119" s="367"/>
      <c r="AR119" s="367"/>
      <c r="AS119" s="257">
        <f>SUM(AE119:AR119)</f>
        <v>1</v>
      </c>
    </row>
    <row r="120" spans="1:45" outlineLevel="1">
      <c r="B120" s="255" t="s">
        <v>266</v>
      </c>
      <c r="C120" s="252" t="s">
        <v>163</v>
      </c>
      <c r="D120" s="256">
        <v>233501</v>
      </c>
      <c r="E120" s="256">
        <v>233501</v>
      </c>
      <c r="F120" s="256">
        <v>233501</v>
      </c>
      <c r="G120" s="256">
        <v>233501</v>
      </c>
      <c r="H120" s="256">
        <v>233501</v>
      </c>
      <c r="I120" s="256">
        <v>233501</v>
      </c>
      <c r="J120" s="256">
        <v>233501</v>
      </c>
      <c r="K120" s="256">
        <v>233501</v>
      </c>
      <c r="L120" s="256">
        <v>233501</v>
      </c>
      <c r="M120" s="256">
        <v>233501</v>
      </c>
      <c r="N120" s="256">
        <v>233501</v>
      </c>
      <c r="O120" s="256">
        <v>233501</v>
      </c>
      <c r="P120" s="256">
        <v>233501</v>
      </c>
      <c r="Q120" s="256">
        <f>Q119</f>
        <v>12</v>
      </c>
      <c r="R120" s="256">
        <v>50</v>
      </c>
      <c r="S120" s="256">
        <v>50</v>
      </c>
      <c r="T120" s="256">
        <v>50</v>
      </c>
      <c r="U120" s="256">
        <v>50</v>
      </c>
      <c r="V120" s="256">
        <v>50</v>
      </c>
      <c r="W120" s="256">
        <v>50</v>
      </c>
      <c r="X120" s="256">
        <v>50</v>
      </c>
      <c r="Y120" s="256">
        <v>50</v>
      </c>
      <c r="Z120" s="256">
        <v>50</v>
      </c>
      <c r="AA120" s="256">
        <v>50</v>
      </c>
      <c r="AB120" s="256">
        <v>50</v>
      </c>
      <c r="AC120" s="256">
        <v>50</v>
      </c>
      <c r="AD120" s="256">
        <v>50</v>
      </c>
      <c r="AE120" s="363">
        <f>AE119</f>
        <v>0</v>
      </c>
      <c r="AF120" s="363">
        <f t="shared" ref="AF120" si="231">AF119</f>
        <v>0</v>
      </c>
      <c r="AG120" s="363">
        <f t="shared" ref="AG120" si="232">AG119</f>
        <v>1</v>
      </c>
      <c r="AH120" s="363">
        <f t="shared" ref="AH120" si="233">AH119</f>
        <v>0</v>
      </c>
      <c r="AI120" s="363">
        <f t="shared" ref="AI120" si="234">AI119</f>
        <v>0</v>
      </c>
      <c r="AJ120" s="363">
        <f t="shared" ref="AJ120" si="235">AJ119</f>
        <v>0</v>
      </c>
      <c r="AK120" s="363">
        <f t="shared" ref="AK120" si="236">AK119</f>
        <v>0</v>
      </c>
      <c r="AL120" s="363">
        <f t="shared" ref="AL120" si="237">AL119</f>
        <v>0</v>
      </c>
      <c r="AM120" s="363">
        <f t="shared" ref="AM120" si="238">AM119</f>
        <v>0</v>
      </c>
      <c r="AN120" s="363">
        <f t="shared" ref="AN120" si="239">AN119</f>
        <v>0</v>
      </c>
      <c r="AO120" s="363">
        <f t="shared" ref="AO120" si="240">AO119</f>
        <v>0</v>
      </c>
      <c r="AP120" s="363">
        <f t="shared" ref="AP120" si="241">AP119</f>
        <v>0</v>
      </c>
      <c r="AQ120" s="363">
        <f t="shared" ref="AQ120" si="242">AQ119</f>
        <v>0</v>
      </c>
      <c r="AR120" s="363">
        <f t="shared" ref="AR120" si="243">AR119</f>
        <v>0</v>
      </c>
      <c r="AS120" s="267"/>
    </row>
    <row r="121" spans="1:45" outlineLevel="1">
      <c r="B121" s="255"/>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364"/>
      <c r="AF121" s="377"/>
      <c r="AG121" s="377"/>
      <c r="AH121" s="377"/>
      <c r="AI121" s="377"/>
      <c r="AJ121" s="377"/>
      <c r="AK121" s="377"/>
      <c r="AL121" s="377"/>
      <c r="AM121" s="377"/>
      <c r="AN121" s="377"/>
      <c r="AO121" s="377"/>
      <c r="AP121" s="377"/>
      <c r="AQ121" s="377"/>
      <c r="AR121" s="377"/>
      <c r="AS121" s="267"/>
    </row>
    <row r="122" spans="1:45" outlineLevel="1">
      <c r="A122" s="458">
        <v>26</v>
      </c>
      <c r="B122" s="274" t="s">
        <v>118</v>
      </c>
      <c r="C122" s="252" t="s">
        <v>25</v>
      </c>
      <c r="D122" s="256">
        <v>61250</v>
      </c>
      <c r="E122" s="256">
        <v>61250</v>
      </c>
      <c r="F122" s="256">
        <v>61250</v>
      </c>
      <c r="G122" s="256">
        <v>61250</v>
      </c>
      <c r="H122" s="256">
        <v>61250</v>
      </c>
      <c r="I122" s="256">
        <v>61250</v>
      </c>
      <c r="J122" s="256">
        <v>58411</v>
      </c>
      <c r="K122" s="256">
        <v>58411</v>
      </c>
      <c r="L122" s="256">
        <v>58411</v>
      </c>
      <c r="M122" s="256">
        <v>49157</v>
      </c>
      <c r="N122" s="256">
        <v>26462</v>
      </c>
      <c r="O122" s="256">
        <v>26462</v>
      </c>
      <c r="P122" s="256">
        <v>26462</v>
      </c>
      <c r="Q122" s="256">
        <v>12</v>
      </c>
      <c r="R122" s="256">
        <v>19</v>
      </c>
      <c r="S122" s="256">
        <v>19</v>
      </c>
      <c r="T122" s="256">
        <v>19</v>
      </c>
      <c r="U122" s="256">
        <v>19</v>
      </c>
      <c r="V122" s="256">
        <v>19</v>
      </c>
      <c r="W122" s="256">
        <v>19</v>
      </c>
      <c r="X122" s="256">
        <v>19</v>
      </c>
      <c r="Y122" s="256">
        <v>19</v>
      </c>
      <c r="Z122" s="256">
        <v>19</v>
      </c>
      <c r="AA122" s="256">
        <v>17</v>
      </c>
      <c r="AB122" s="256">
        <v>13</v>
      </c>
      <c r="AC122" s="256">
        <v>13</v>
      </c>
      <c r="AD122" s="256">
        <v>13</v>
      </c>
      <c r="AE122" s="378"/>
      <c r="AF122" s="836">
        <v>0.10884310353479927</v>
      </c>
      <c r="AG122" s="836">
        <v>0.91060060924134079</v>
      </c>
      <c r="AH122" s="362"/>
      <c r="AI122" s="466"/>
      <c r="AJ122" s="362"/>
      <c r="AK122" s="362"/>
      <c r="AL122" s="367"/>
      <c r="AM122" s="367"/>
      <c r="AN122" s="367"/>
      <c r="AO122" s="367"/>
      <c r="AP122" s="367"/>
      <c r="AQ122" s="367"/>
      <c r="AR122" s="367"/>
      <c r="AS122" s="257">
        <f>SUM(AE122:AR122)</f>
        <v>1.01944371277614</v>
      </c>
    </row>
    <row r="123" spans="1:45" outlineLevel="1">
      <c r="B123" s="255" t="s">
        <v>1148</v>
      </c>
      <c r="C123" s="252" t="s">
        <v>163</v>
      </c>
      <c r="D123" s="256">
        <v>994637</v>
      </c>
      <c r="E123" s="256">
        <v>991980</v>
      </c>
      <c r="F123" s="256">
        <v>986490</v>
      </c>
      <c r="G123" s="256">
        <v>986490</v>
      </c>
      <c r="H123" s="256">
        <v>986490</v>
      </c>
      <c r="I123" s="256">
        <v>986490</v>
      </c>
      <c r="J123" s="256">
        <v>940322</v>
      </c>
      <c r="K123" s="256">
        <v>940322</v>
      </c>
      <c r="L123" s="256">
        <v>939368</v>
      </c>
      <c r="M123" s="256">
        <v>793208</v>
      </c>
      <c r="N123" s="256">
        <v>422261</v>
      </c>
      <c r="O123" s="256">
        <v>391123</v>
      </c>
      <c r="P123" s="256">
        <v>89238</v>
      </c>
      <c r="Q123" s="256">
        <f>Q122</f>
        <v>12</v>
      </c>
      <c r="R123" s="256">
        <v>163</v>
      </c>
      <c r="S123" s="256">
        <v>162</v>
      </c>
      <c r="T123" s="256">
        <v>161</v>
      </c>
      <c r="U123" s="256">
        <v>161</v>
      </c>
      <c r="V123" s="256">
        <v>161</v>
      </c>
      <c r="W123" s="256">
        <v>161</v>
      </c>
      <c r="X123" s="256">
        <v>152</v>
      </c>
      <c r="Y123" s="256">
        <v>152</v>
      </c>
      <c r="Z123" s="256">
        <v>152</v>
      </c>
      <c r="AA123" s="256">
        <v>124</v>
      </c>
      <c r="AB123" s="256">
        <v>56</v>
      </c>
      <c r="AC123" s="256">
        <v>49</v>
      </c>
      <c r="AD123" s="256">
        <v>6</v>
      </c>
      <c r="AE123" s="363">
        <f>AE122</f>
        <v>0</v>
      </c>
      <c r="AF123" s="363">
        <f t="shared" ref="AF123:AF125" si="244">AF122</f>
        <v>0.10884310353479927</v>
      </c>
      <c r="AG123" s="363">
        <f t="shared" ref="AG123:AG125" si="245">AG122</f>
        <v>0.91060060924134079</v>
      </c>
      <c r="AH123" s="363">
        <f t="shared" ref="AH123:AH125" si="246">AH122</f>
        <v>0</v>
      </c>
      <c r="AI123" s="363">
        <f t="shared" ref="AI123:AI125" si="247">AI122</f>
        <v>0</v>
      </c>
      <c r="AJ123" s="363">
        <f t="shared" ref="AJ123:AJ125" si="248">AJ122</f>
        <v>0</v>
      </c>
      <c r="AK123" s="363">
        <f t="shared" ref="AK123:AK125" si="249">AK122</f>
        <v>0</v>
      </c>
      <c r="AL123" s="363">
        <f t="shared" ref="AL123:AL125" si="250">AL122</f>
        <v>0</v>
      </c>
      <c r="AM123" s="363">
        <f t="shared" ref="AM123:AM125" si="251">AM122</f>
        <v>0</v>
      </c>
      <c r="AN123" s="363">
        <f t="shared" ref="AN123:AN125" si="252">AN122</f>
        <v>0</v>
      </c>
      <c r="AO123" s="363">
        <f t="shared" ref="AO123:AO125" si="253">AO122</f>
        <v>0</v>
      </c>
      <c r="AP123" s="363">
        <f t="shared" ref="AP123:AP125" si="254">AP122</f>
        <v>0</v>
      </c>
      <c r="AQ123" s="363">
        <f t="shared" ref="AQ123:AQ125" si="255">AQ122</f>
        <v>0</v>
      </c>
      <c r="AR123" s="363">
        <f t="shared" ref="AR123:AR125" si="256">AR122</f>
        <v>0</v>
      </c>
      <c r="AS123" s="267"/>
    </row>
    <row r="124" spans="1:45" outlineLevel="1">
      <c r="B124" s="821" t="s">
        <v>1149</v>
      </c>
      <c r="C124" s="252" t="s">
        <v>163</v>
      </c>
      <c r="D124" s="256">
        <v>-32922</v>
      </c>
      <c r="E124" s="256">
        <v>-30265</v>
      </c>
      <c r="F124" s="256">
        <v>-24774</v>
      </c>
      <c r="G124" s="256">
        <v>-24638</v>
      </c>
      <c r="H124" s="256">
        <v>-24638</v>
      </c>
      <c r="I124" s="256">
        <v>-24638</v>
      </c>
      <c r="J124" s="256">
        <v>24369</v>
      </c>
      <c r="K124" s="256">
        <v>24369</v>
      </c>
      <c r="L124" s="256">
        <v>25323</v>
      </c>
      <c r="M124" s="256">
        <v>11220</v>
      </c>
      <c r="N124" s="256">
        <v>-26739</v>
      </c>
      <c r="O124" s="256">
        <v>-26756</v>
      </c>
      <c r="P124" s="256">
        <v>0</v>
      </c>
      <c r="Q124" s="256">
        <f t="shared" ref="Q124:Q125" si="257">Q123</f>
        <v>12</v>
      </c>
      <c r="R124" s="256">
        <v>-6</v>
      </c>
      <c r="S124" s="256">
        <v>-5</v>
      </c>
      <c r="T124" s="256">
        <v>-4</v>
      </c>
      <c r="U124" s="256">
        <v>-4</v>
      </c>
      <c r="V124" s="256">
        <v>-4</v>
      </c>
      <c r="W124" s="256">
        <v>-4</v>
      </c>
      <c r="X124" s="256">
        <v>6</v>
      </c>
      <c r="Y124" s="256">
        <v>6</v>
      </c>
      <c r="Z124" s="256">
        <v>6</v>
      </c>
      <c r="AA124" s="256">
        <v>3</v>
      </c>
      <c r="AB124" s="256">
        <v>-4</v>
      </c>
      <c r="AC124" s="256">
        <v>-4</v>
      </c>
      <c r="AD124" s="256">
        <v>0</v>
      </c>
      <c r="AE124" s="363">
        <f t="shared" ref="AE124:AE125" si="258">AE123</f>
        <v>0</v>
      </c>
      <c r="AF124" s="363">
        <f t="shared" si="244"/>
        <v>0.10884310353479927</v>
      </c>
      <c r="AG124" s="363">
        <f t="shared" si="245"/>
        <v>0.91060060924134079</v>
      </c>
      <c r="AH124" s="363">
        <f t="shared" si="246"/>
        <v>0</v>
      </c>
      <c r="AI124" s="363">
        <f t="shared" si="247"/>
        <v>0</v>
      </c>
      <c r="AJ124" s="363">
        <f t="shared" si="248"/>
        <v>0</v>
      </c>
      <c r="AK124" s="363">
        <f t="shared" si="249"/>
        <v>0</v>
      </c>
      <c r="AL124" s="363">
        <f t="shared" si="250"/>
        <v>0</v>
      </c>
      <c r="AM124" s="363">
        <f t="shared" si="251"/>
        <v>0</v>
      </c>
      <c r="AN124" s="363">
        <f t="shared" si="252"/>
        <v>0</v>
      </c>
      <c r="AO124" s="363">
        <f t="shared" si="253"/>
        <v>0</v>
      </c>
      <c r="AP124" s="363">
        <f t="shared" si="254"/>
        <v>0</v>
      </c>
      <c r="AQ124" s="363">
        <f t="shared" si="255"/>
        <v>0</v>
      </c>
      <c r="AR124" s="363">
        <f t="shared" si="256"/>
        <v>0</v>
      </c>
      <c r="AS124" s="267"/>
    </row>
    <row r="125" spans="1:45" outlineLevel="1">
      <c r="B125" s="821" t="s">
        <v>1152</v>
      </c>
      <c r="C125" s="299" t="s">
        <v>1150</v>
      </c>
      <c r="D125" s="256">
        <v>-42862.343209542632</v>
      </c>
      <c r="E125" s="256">
        <f>D125+($I125-$D125)/5</f>
        <v>-42819.723524256551</v>
      </c>
      <c r="F125" s="256">
        <f>E125+($I$125-$D$125)/5</f>
        <v>-42777.10383897047</v>
      </c>
      <c r="G125" s="256">
        <f>F125+($I$125-$D$125)/5</f>
        <v>-42734.484153684389</v>
      </c>
      <c r="H125" s="256">
        <f>G125+($I$125-$D$125)/5</f>
        <v>-42691.864468398308</v>
      </c>
      <c r="I125" s="256">
        <v>-42649.244783112212</v>
      </c>
      <c r="J125" s="256">
        <f>SUM(J122:J124)/SUM(I122:I124)*I125</f>
        <v>-42649.244783112212</v>
      </c>
      <c r="K125" s="256">
        <f t="shared" ref="K125:P125" si="259">SUM(K122:K124)/SUM(J122:J124)*J125</f>
        <v>-42649.244783112212</v>
      </c>
      <c r="L125" s="256">
        <f t="shared" si="259"/>
        <v>-42649.244783112212</v>
      </c>
      <c r="M125" s="256">
        <f t="shared" si="259"/>
        <v>-35582.723529220777</v>
      </c>
      <c r="N125" s="256">
        <f t="shared" si="259"/>
        <v>-17590.913624014833</v>
      </c>
      <c r="O125" s="256">
        <f t="shared" si="259"/>
        <v>-16292.179752692266</v>
      </c>
      <c r="P125" s="256">
        <f t="shared" si="259"/>
        <v>-4823.0944924416945</v>
      </c>
      <c r="Q125" s="256">
        <f t="shared" si="257"/>
        <v>12</v>
      </c>
      <c r="R125" s="256">
        <f>SUM(R122:R124)/SUM(D122:D124)*D125</f>
        <v>-7.3744188754058086</v>
      </c>
      <c r="S125" s="256">
        <f t="shared" ref="S125:AD125" si="260">SUM(S122:S124)/SUM(E122:E124)*E125</f>
        <v>-7.3670862055585022</v>
      </c>
      <c r="T125" s="256">
        <f t="shared" si="260"/>
        <v>-7.3597463411871002</v>
      </c>
      <c r="U125" s="256">
        <f t="shared" si="260"/>
        <v>-7.3514363289764386</v>
      </c>
      <c r="V125" s="256">
        <f t="shared" si="260"/>
        <v>-7.3441046410212296</v>
      </c>
      <c r="W125" s="256">
        <f t="shared" si="260"/>
        <v>-7.336772953066018</v>
      </c>
      <c r="X125" s="256">
        <f t="shared" si="260"/>
        <v>-7.378459163026621</v>
      </c>
      <c r="Y125" s="256">
        <f t="shared" si="260"/>
        <v>-7.378459163026621</v>
      </c>
      <c r="Z125" s="256">
        <f t="shared" si="260"/>
        <v>-7.378459163026621</v>
      </c>
      <c r="AA125" s="256">
        <f t="shared" si="260"/>
        <v>-6.0028142343267419</v>
      </c>
      <c r="AB125" s="256">
        <f t="shared" si="260"/>
        <v>-2.7096036474391543</v>
      </c>
      <c r="AC125" s="256">
        <f t="shared" si="260"/>
        <v>-2.4178001777149376</v>
      </c>
      <c r="AD125" s="256">
        <f t="shared" si="260"/>
        <v>-0.79203798925144508</v>
      </c>
      <c r="AE125" s="363">
        <f t="shared" si="258"/>
        <v>0</v>
      </c>
      <c r="AF125" s="363">
        <f t="shared" si="244"/>
        <v>0.10884310353479927</v>
      </c>
      <c r="AG125" s="363">
        <f t="shared" si="245"/>
        <v>0.91060060924134079</v>
      </c>
      <c r="AH125" s="363">
        <f t="shared" si="246"/>
        <v>0</v>
      </c>
      <c r="AI125" s="363">
        <f t="shared" si="247"/>
        <v>0</v>
      </c>
      <c r="AJ125" s="363">
        <f t="shared" si="248"/>
        <v>0</v>
      </c>
      <c r="AK125" s="363">
        <f t="shared" si="249"/>
        <v>0</v>
      </c>
      <c r="AL125" s="363">
        <f t="shared" si="250"/>
        <v>0</v>
      </c>
      <c r="AM125" s="363">
        <f t="shared" si="251"/>
        <v>0</v>
      </c>
      <c r="AN125" s="363">
        <f t="shared" si="252"/>
        <v>0</v>
      </c>
      <c r="AO125" s="363">
        <f t="shared" si="253"/>
        <v>0</v>
      </c>
      <c r="AP125" s="363">
        <f t="shared" si="254"/>
        <v>0</v>
      </c>
      <c r="AQ125" s="363">
        <f t="shared" si="255"/>
        <v>0</v>
      </c>
      <c r="AR125" s="363">
        <f t="shared" si="256"/>
        <v>0</v>
      </c>
      <c r="AS125" s="267"/>
    </row>
    <row r="126" spans="1:45" outlineLevel="1">
      <c r="B126" s="255"/>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364"/>
      <c r="AF126" s="377"/>
      <c r="AG126" s="377"/>
      <c r="AH126" s="377"/>
      <c r="AI126" s="377"/>
      <c r="AJ126" s="377"/>
      <c r="AK126" s="377"/>
      <c r="AL126" s="377"/>
      <c r="AM126" s="377"/>
      <c r="AN126" s="377"/>
      <c r="AO126" s="377"/>
      <c r="AP126" s="377"/>
      <c r="AQ126" s="377"/>
      <c r="AR126" s="377"/>
      <c r="AS126" s="267"/>
    </row>
    <row r="127" spans="1:45" hidden="1" outlineLevel="1">
      <c r="A127" s="458">
        <v>27</v>
      </c>
      <c r="B127" s="274" t="s">
        <v>119</v>
      </c>
      <c r="C127" s="252" t="s">
        <v>25</v>
      </c>
      <c r="D127" s="256"/>
      <c r="E127" s="256"/>
      <c r="F127" s="256"/>
      <c r="G127" s="256"/>
      <c r="H127" s="256"/>
      <c r="I127" s="256"/>
      <c r="J127" s="256"/>
      <c r="K127" s="256"/>
      <c r="L127" s="256"/>
      <c r="M127" s="256"/>
      <c r="N127" s="256"/>
      <c r="O127" s="256"/>
      <c r="P127" s="256"/>
      <c r="Q127" s="256">
        <v>12</v>
      </c>
      <c r="R127" s="256"/>
      <c r="S127" s="256"/>
      <c r="T127" s="256"/>
      <c r="U127" s="256"/>
      <c r="V127" s="256"/>
      <c r="W127" s="256"/>
      <c r="X127" s="256"/>
      <c r="Y127" s="256"/>
      <c r="Z127" s="256"/>
      <c r="AA127" s="256"/>
      <c r="AB127" s="256"/>
      <c r="AC127" s="256"/>
      <c r="AD127" s="256"/>
      <c r="AE127" s="378"/>
      <c r="AF127" s="362"/>
      <c r="AG127" s="362"/>
      <c r="AH127" s="362"/>
      <c r="AI127" s="362"/>
      <c r="AJ127" s="362"/>
      <c r="AK127" s="362"/>
      <c r="AL127" s="367"/>
      <c r="AM127" s="367"/>
      <c r="AN127" s="367"/>
      <c r="AO127" s="367"/>
      <c r="AP127" s="367"/>
      <c r="AQ127" s="367"/>
      <c r="AR127" s="367"/>
      <c r="AS127" s="257">
        <f>SUM(AE127:AR127)</f>
        <v>0</v>
      </c>
    </row>
    <row r="128" spans="1:45" hidden="1" outlineLevel="1">
      <c r="B128" s="255" t="s">
        <v>266</v>
      </c>
      <c r="C128" s="252" t="s">
        <v>163</v>
      </c>
      <c r="D128" s="256"/>
      <c r="E128" s="256"/>
      <c r="F128" s="256"/>
      <c r="G128" s="256"/>
      <c r="H128" s="256"/>
      <c r="I128" s="256"/>
      <c r="J128" s="256"/>
      <c r="K128" s="256"/>
      <c r="L128" s="256"/>
      <c r="M128" s="256"/>
      <c r="N128" s="256"/>
      <c r="O128" s="256"/>
      <c r="P128" s="256"/>
      <c r="Q128" s="256">
        <f>Q127</f>
        <v>12</v>
      </c>
      <c r="R128" s="256"/>
      <c r="S128" s="256"/>
      <c r="T128" s="256"/>
      <c r="U128" s="256"/>
      <c r="V128" s="256"/>
      <c r="W128" s="256"/>
      <c r="X128" s="256"/>
      <c r="Y128" s="256"/>
      <c r="Z128" s="256"/>
      <c r="AA128" s="256"/>
      <c r="AB128" s="256"/>
      <c r="AC128" s="256"/>
      <c r="AD128" s="256"/>
      <c r="AE128" s="363">
        <f>AE127</f>
        <v>0</v>
      </c>
      <c r="AF128" s="363">
        <f t="shared" ref="AF128" si="261">AF127</f>
        <v>0</v>
      </c>
      <c r="AG128" s="363">
        <f t="shared" ref="AG128" si="262">AG127</f>
        <v>0</v>
      </c>
      <c r="AH128" s="363">
        <f t="shared" ref="AH128" si="263">AH127</f>
        <v>0</v>
      </c>
      <c r="AI128" s="363">
        <f t="shared" ref="AI128" si="264">AI127</f>
        <v>0</v>
      </c>
      <c r="AJ128" s="363">
        <f t="shared" ref="AJ128" si="265">AJ127</f>
        <v>0</v>
      </c>
      <c r="AK128" s="363">
        <f t="shared" ref="AK128" si="266">AK127</f>
        <v>0</v>
      </c>
      <c r="AL128" s="363">
        <f t="shared" ref="AL128" si="267">AL127</f>
        <v>0</v>
      </c>
      <c r="AM128" s="363">
        <f t="shared" ref="AM128" si="268">AM127</f>
        <v>0</v>
      </c>
      <c r="AN128" s="363">
        <f t="shared" ref="AN128" si="269">AN127</f>
        <v>0</v>
      </c>
      <c r="AO128" s="363">
        <f t="shared" ref="AO128" si="270">AO127</f>
        <v>0</v>
      </c>
      <c r="AP128" s="363">
        <f t="shared" ref="AP128" si="271">AP127</f>
        <v>0</v>
      </c>
      <c r="AQ128" s="363">
        <f t="shared" ref="AQ128" si="272">AQ127</f>
        <v>0</v>
      </c>
      <c r="AR128" s="363">
        <f t="shared" ref="AR128" si="273">AR127</f>
        <v>0</v>
      </c>
      <c r="AS128" s="267"/>
    </row>
    <row r="129" spans="1:45" hidden="1" outlineLevel="1">
      <c r="B129" s="255"/>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364"/>
      <c r="AF129" s="377"/>
      <c r="AG129" s="377"/>
      <c r="AH129" s="377"/>
      <c r="AI129" s="377"/>
      <c r="AJ129" s="377"/>
      <c r="AK129" s="377"/>
      <c r="AL129" s="377"/>
      <c r="AM129" s="377"/>
      <c r="AN129" s="377"/>
      <c r="AO129" s="377"/>
      <c r="AP129" s="377"/>
      <c r="AQ129" s="377"/>
      <c r="AR129" s="377"/>
      <c r="AS129" s="267"/>
    </row>
    <row r="130" spans="1:45" ht="30" hidden="1" outlineLevel="1">
      <c r="A130" s="458">
        <v>28</v>
      </c>
      <c r="B130" s="274" t="s">
        <v>120</v>
      </c>
      <c r="C130" s="252" t="s">
        <v>25</v>
      </c>
      <c r="D130" s="256"/>
      <c r="E130" s="256"/>
      <c r="F130" s="256"/>
      <c r="G130" s="256"/>
      <c r="H130" s="256"/>
      <c r="I130" s="256"/>
      <c r="J130" s="256"/>
      <c r="K130" s="256"/>
      <c r="L130" s="256"/>
      <c r="M130" s="256"/>
      <c r="N130" s="256"/>
      <c r="O130" s="256"/>
      <c r="P130" s="256"/>
      <c r="Q130" s="256">
        <v>12</v>
      </c>
      <c r="R130" s="256"/>
      <c r="S130" s="256"/>
      <c r="T130" s="256"/>
      <c r="U130" s="256"/>
      <c r="V130" s="256"/>
      <c r="W130" s="256"/>
      <c r="X130" s="256"/>
      <c r="Y130" s="256"/>
      <c r="Z130" s="256"/>
      <c r="AA130" s="256"/>
      <c r="AB130" s="256"/>
      <c r="AC130" s="256"/>
      <c r="AD130" s="256"/>
      <c r="AE130" s="378"/>
      <c r="AF130" s="362"/>
      <c r="AG130" s="362"/>
      <c r="AH130" s="362"/>
      <c r="AI130" s="362"/>
      <c r="AJ130" s="362"/>
      <c r="AK130" s="362"/>
      <c r="AL130" s="367"/>
      <c r="AM130" s="367"/>
      <c r="AN130" s="367"/>
      <c r="AO130" s="367"/>
      <c r="AP130" s="367"/>
      <c r="AQ130" s="367"/>
      <c r="AR130" s="367"/>
      <c r="AS130" s="257">
        <f>SUM(AE130:AR130)</f>
        <v>0</v>
      </c>
    </row>
    <row r="131" spans="1:45" hidden="1" outlineLevel="1">
      <c r="B131" s="255" t="s">
        <v>266</v>
      </c>
      <c r="C131" s="252" t="s">
        <v>163</v>
      </c>
      <c r="D131" s="256"/>
      <c r="E131" s="256"/>
      <c r="F131" s="256"/>
      <c r="G131" s="256"/>
      <c r="H131" s="256"/>
      <c r="I131" s="256"/>
      <c r="J131" s="256"/>
      <c r="K131" s="256"/>
      <c r="L131" s="256"/>
      <c r="M131" s="256"/>
      <c r="N131" s="256"/>
      <c r="O131" s="256"/>
      <c r="P131" s="256"/>
      <c r="Q131" s="256">
        <f>Q130</f>
        <v>12</v>
      </c>
      <c r="R131" s="256"/>
      <c r="S131" s="256"/>
      <c r="T131" s="256"/>
      <c r="U131" s="256"/>
      <c r="V131" s="256"/>
      <c r="W131" s="256"/>
      <c r="X131" s="256"/>
      <c r="Y131" s="256"/>
      <c r="Z131" s="256"/>
      <c r="AA131" s="256"/>
      <c r="AB131" s="256"/>
      <c r="AC131" s="256"/>
      <c r="AD131" s="256"/>
      <c r="AE131" s="363">
        <f>AE130</f>
        <v>0</v>
      </c>
      <c r="AF131" s="363">
        <f t="shared" ref="AF131" si="274">AF130</f>
        <v>0</v>
      </c>
      <c r="AG131" s="363">
        <f t="shared" ref="AG131" si="275">AG130</f>
        <v>0</v>
      </c>
      <c r="AH131" s="363">
        <f t="shared" ref="AH131" si="276">AH130</f>
        <v>0</v>
      </c>
      <c r="AI131" s="363">
        <f t="shared" ref="AI131" si="277">AI130</f>
        <v>0</v>
      </c>
      <c r="AJ131" s="363">
        <f t="shared" ref="AJ131" si="278">AJ130</f>
        <v>0</v>
      </c>
      <c r="AK131" s="363">
        <f t="shared" ref="AK131" si="279">AK130</f>
        <v>0</v>
      </c>
      <c r="AL131" s="363">
        <f t="shared" ref="AL131" si="280">AL130</f>
        <v>0</v>
      </c>
      <c r="AM131" s="363">
        <f t="shared" ref="AM131" si="281">AM130</f>
        <v>0</v>
      </c>
      <c r="AN131" s="363">
        <f t="shared" ref="AN131" si="282">AN130</f>
        <v>0</v>
      </c>
      <c r="AO131" s="363">
        <f t="shared" ref="AO131" si="283">AO130</f>
        <v>0</v>
      </c>
      <c r="AP131" s="363">
        <f t="shared" ref="AP131" si="284">AP130</f>
        <v>0</v>
      </c>
      <c r="AQ131" s="363">
        <f t="shared" ref="AQ131" si="285">AQ130</f>
        <v>0</v>
      </c>
      <c r="AR131" s="363">
        <f t="shared" ref="AR131" si="286">AR130</f>
        <v>0</v>
      </c>
      <c r="AS131" s="267"/>
    </row>
    <row r="132" spans="1:45" hidden="1" outlineLevel="1">
      <c r="B132" s="255"/>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364"/>
      <c r="AF132" s="377"/>
      <c r="AG132" s="377"/>
      <c r="AH132" s="377"/>
      <c r="AI132" s="377"/>
      <c r="AJ132" s="377"/>
      <c r="AK132" s="377"/>
      <c r="AL132" s="377"/>
      <c r="AM132" s="377"/>
      <c r="AN132" s="377"/>
      <c r="AO132" s="377"/>
      <c r="AP132" s="377"/>
      <c r="AQ132" s="377"/>
      <c r="AR132" s="377"/>
      <c r="AS132" s="267"/>
    </row>
    <row r="133" spans="1:45" ht="30" hidden="1" outlineLevel="1">
      <c r="A133" s="458">
        <v>29</v>
      </c>
      <c r="B133" s="274" t="s">
        <v>121</v>
      </c>
      <c r="C133" s="252" t="s">
        <v>25</v>
      </c>
      <c r="D133" s="256"/>
      <c r="E133" s="256"/>
      <c r="F133" s="256"/>
      <c r="G133" s="256"/>
      <c r="H133" s="256"/>
      <c r="I133" s="256"/>
      <c r="J133" s="256"/>
      <c r="K133" s="256"/>
      <c r="L133" s="256"/>
      <c r="M133" s="256"/>
      <c r="N133" s="256"/>
      <c r="O133" s="256"/>
      <c r="P133" s="256"/>
      <c r="Q133" s="256">
        <v>3</v>
      </c>
      <c r="R133" s="256"/>
      <c r="S133" s="256"/>
      <c r="T133" s="256"/>
      <c r="U133" s="256"/>
      <c r="V133" s="256"/>
      <c r="W133" s="256"/>
      <c r="X133" s="256"/>
      <c r="Y133" s="256"/>
      <c r="Z133" s="256"/>
      <c r="AA133" s="256"/>
      <c r="AB133" s="256"/>
      <c r="AC133" s="256"/>
      <c r="AD133" s="256"/>
      <c r="AE133" s="378"/>
      <c r="AF133" s="362"/>
      <c r="AG133" s="362"/>
      <c r="AH133" s="362"/>
      <c r="AI133" s="362"/>
      <c r="AJ133" s="362"/>
      <c r="AK133" s="362"/>
      <c r="AL133" s="367"/>
      <c r="AM133" s="367"/>
      <c r="AN133" s="367"/>
      <c r="AO133" s="367"/>
      <c r="AP133" s="367"/>
      <c r="AQ133" s="367"/>
      <c r="AR133" s="367"/>
      <c r="AS133" s="257">
        <f>SUM(AE133:AR133)</f>
        <v>0</v>
      </c>
    </row>
    <row r="134" spans="1:45" hidden="1" outlineLevel="1">
      <c r="B134" s="255" t="s">
        <v>266</v>
      </c>
      <c r="C134" s="252" t="s">
        <v>163</v>
      </c>
      <c r="D134" s="256"/>
      <c r="E134" s="256"/>
      <c r="F134" s="256"/>
      <c r="G134" s="256"/>
      <c r="H134" s="256"/>
      <c r="I134" s="256"/>
      <c r="J134" s="256"/>
      <c r="K134" s="256"/>
      <c r="L134" s="256"/>
      <c r="M134" s="256"/>
      <c r="N134" s="256"/>
      <c r="O134" s="256"/>
      <c r="P134" s="256"/>
      <c r="Q134" s="256">
        <f>Q133</f>
        <v>3</v>
      </c>
      <c r="R134" s="256"/>
      <c r="S134" s="256"/>
      <c r="T134" s="256"/>
      <c r="U134" s="256"/>
      <c r="V134" s="256"/>
      <c r="W134" s="256"/>
      <c r="X134" s="256"/>
      <c r="Y134" s="256"/>
      <c r="Z134" s="256"/>
      <c r="AA134" s="256"/>
      <c r="AB134" s="256"/>
      <c r="AC134" s="256"/>
      <c r="AD134" s="256"/>
      <c r="AE134" s="363">
        <f>AE133</f>
        <v>0</v>
      </c>
      <c r="AF134" s="363">
        <f t="shared" ref="AF134" si="287">AF133</f>
        <v>0</v>
      </c>
      <c r="AG134" s="363">
        <f t="shared" ref="AG134" si="288">AG133</f>
        <v>0</v>
      </c>
      <c r="AH134" s="363">
        <f t="shared" ref="AH134" si="289">AH133</f>
        <v>0</v>
      </c>
      <c r="AI134" s="363">
        <f t="shared" ref="AI134" si="290">AI133</f>
        <v>0</v>
      </c>
      <c r="AJ134" s="363">
        <f t="shared" ref="AJ134" si="291">AJ133</f>
        <v>0</v>
      </c>
      <c r="AK134" s="363">
        <f t="shared" ref="AK134" si="292">AK133</f>
        <v>0</v>
      </c>
      <c r="AL134" s="363">
        <f t="shared" ref="AL134" si="293">AL133</f>
        <v>0</v>
      </c>
      <c r="AM134" s="363">
        <f t="shared" ref="AM134" si="294">AM133</f>
        <v>0</v>
      </c>
      <c r="AN134" s="363">
        <f t="shared" ref="AN134" si="295">AN133</f>
        <v>0</v>
      </c>
      <c r="AO134" s="363">
        <f t="shared" ref="AO134" si="296">AO133</f>
        <v>0</v>
      </c>
      <c r="AP134" s="363">
        <f t="shared" ref="AP134" si="297">AP133</f>
        <v>0</v>
      </c>
      <c r="AQ134" s="363">
        <f t="shared" ref="AQ134" si="298">AQ133</f>
        <v>0</v>
      </c>
      <c r="AR134" s="363">
        <f t="shared" ref="AR134" si="299">AR133</f>
        <v>0</v>
      </c>
      <c r="AS134" s="267"/>
    </row>
    <row r="135" spans="1:45" hidden="1" outlineLevel="1">
      <c r="B135" s="255"/>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364"/>
      <c r="AF135" s="377"/>
      <c r="AG135" s="377"/>
      <c r="AH135" s="377"/>
      <c r="AI135" s="377"/>
      <c r="AJ135" s="377"/>
      <c r="AK135" s="377"/>
      <c r="AL135" s="377"/>
      <c r="AM135" s="377"/>
      <c r="AN135" s="377"/>
      <c r="AO135" s="377"/>
      <c r="AP135" s="377"/>
      <c r="AQ135" s="377"/>
      <c r="AR135" s="377"/>
      <c r="AS135" s="267"/>
    </row>
    <row r="136" spans="1:45" ht="30" hidden="1" outlineLevel="1">
      <c r="A136" s="458">
        <v>30</v>
      </c>
      <c r="B136" s="274" t="s">
        <v>122</v>
      </c>
      <c r="C136" s="252" t="s">
        <v>25</v>
      </c>
      <c r="D136" s="256"/>
      <c r="E136" s="256"/>
      <c r="F136" s="256"/>
      <c r="G136" s="256"/>
      <c r="H136" s="256"/>
      <c r="I136" s="256"/>
      <c r="J136" s="256"/>
      <c r="K136" s="256"/>
      <c r="L136" s="256"/>
      <c r="M136" s="256"/>
      <c r="N136" s="256"/>
      <c r="O136" s="256"/>
      <c r="P136" s="256"/>
      <c r="Q136" s="256">
        <v>12</v>
      </c>
      <c r="R136" s="256"/>
      <c r="S136" s="256"/>
      <c r="T136" s="256"/>
      <c r="U136" s="256"/>
      <c r="V136" s="256"/>
      <c r="W136" s="256"/>
      <c r="X136" s="256"/>
      <c r="Y136" s="256"/>
      <c r="Z136" s="256"/>
      <c r="AA136" s="256"/>
      <c r="AB136" s="256"/>
      <c r="AC136" s="256"/>
      <c r="AD136" s="256"/>
      <c r="AE136" s="378"/>
      <c r="AF136" s="362"/>
      <c r="AG136" s="362"/>
      <c r="AH136" s="362"/>
      <c r="AI136" s="362"/>
      <c r="AJ136" s="362"/>
      <c r="AK136" s="362"/>
      <c r="AL136" s="367"/>
      <c r="AM136" s="367"/>
      <c r="AN136" s="367"/>
      <c r="AO136" s="367"/>
      <c r="AP136" s="367"/>
      <c r="AQ136" s="367"/>
      <c r="AR136" s="367"/>
      <c r="AS136" s="257">
        <f>SUM(AE136:AR136)</f>
        <v>0</v>
      </c>
    </row>
    <row r="137" spans="1:45" hidden="1" outlineLevel="1">
      <c r="B137" s="255" t="s">
        <v>266</v>
      </c>
      <c r="C137" s="252" t="s">
        <v>163</v>
      </c>
      <c r="D137" s="256"/>
      <c r="E137" s="256"/>
      <c r="F137" s="256"/>
      <c r="G137" s="256"/>
      <c r="H137" s="256"/>
      <c r="I137" s="256"/>
      <c r="J137" s="256"/>
      <c r="K137" s="256"/>
      <c r="L137" s="256"/>
      <c r="M137" s="256"/>
      <c r="N137" s="256"/>
      <c r="O137" s="256"/>
      <c r="P137" s="256"/>
      <c r="Q137" s="256">
        <f>Q136</f>
        <v>12</v>
      </c>
      <c r="R137" s="256"/>
      <c r="S137" s="256"/>
      <c r="T137" s="256"/>
      <c r="U137" s="256"/>
      <c r="V137" s="256"/>
      <c r="W137" s="256"/>
      <c r="X137" s="256"/>
      <c r="Y137" s="256"/>
      <c r="Z137" s="256"/>
      <c r="AA137" s="256"/>
      <c r="AB137" s="256"/>
      <c r="AC137" s="256"/>
      <c r="AD137" s="256"/>
      <c r="AE137" s="363">
        <f>AE136</f>
        <v>0</v>
      </c>
      <c r="AF137" s="363">
        <f t="shared" ref="AF137" si="300">AF136</f>
        <v>0</v>
      </c>
      <c r="AG137" s="363">
        <f t="shared" ref="AG137" si="301">AG136</f>
        <v>0</v>
      </c>
      <c r="AH137" s="363">
        <f t="shared" ref="AH137" si="302">AH136</f>
        <v>0</v>
      </c>
      <c r="AI137" s="363">
        <f t="shared" ref="AI137" si="303">AI136</f>
        <v>0</v>
      </c>
      <c r="AJ137" s="363">
        <f t="shared" ref="AJ137" si="304">AJ136</f>
        <v>0</v>
      </c>
      <c r="AK137" s="363">
        <f t="shared" ref="AK137" si="305">AK136</f>
        <v>0</v>
      </c>
      <c r="AL137" s="363">
        <f t="shared" ref="AL137" si="306">AL136</f>
        <v>0</v>
      </c>
      <c r="AM137" s="363">
        <f t="shared" ref="AM137" si="307">AM136</f>
        <v>0</v>
      </c>
      <c r="AN137" s="363">
        <f t="shared" ref="AN137" si="308">AN136</f>
        <v>0</v>
      </c>
      <c r="AO137" s="363">
        <f t="shared" ref="AO137" si="309">AO136</f>
        <v>0</v>
      </c>
      <c r="AP137" s="363">
        <f t="shared" ref="AP137" si="310">AP136</f>
        <v>0</v>
      </c>
      <c r="AQ137" s="363">
        <f t="shared" ref="AQ137" si="311">AQ136</f>
        <v>0</v>
      </c>
      <c r="AR137" s="363">
        <f t="shared" ref="AR137" si="312">AR136</f>
        <v>0</v>
      </c>
      <c r="AS137" s="267"/>
    </row>
    <row r="138" spans="1:45" hidden="1" outlineLevel="1">
      <c r="B138" s="255"/>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364"/>
      <c r="AF138" s="377"/>
      <c r="AG138" s="377"/>
      <c r="AH138" s="377"/>
      <c r="AI138" s="377"/>
      <c r="AJ138" s="377"/>
      <c r="AK138" s="377"/>
      <c r="AL138" s="377"/>
      <c r="AM138" s="377"/>
      <c r="AN138" s="377"/>
      <c r="AO138" s="377"/>
      <c r="AP138" s="377"/>
      <c r="AQ138" s="377"/>
      <c r="AR138" s="377"/>
      <c r="AS138" s="267"/>
    </row>
    <row r="139" spans="1:45" hidden="1" outlineLevel="1">
      <c r="A139" s="458">
        <v>31</v>
      </c>
      <c r="B139" s="274" t="s">
        <v>123</v>
      </c>
      <c r="C139" s="252" t="s">
        <v>25</v>
      </c>
      <c r="D139" s="256"/>
      <c r="E139" s="256"/>
      <c r="F139" s="256"/>
      <c r="G139" s="256"/>
      <c r="H139" s="256"/>
      <c r="I139" s="256"/>
      <c r="J139" s="256"/>
      <c r="K139" s="256"/>
      <c r="L139" s="256"/>
      <c r="M139" s="256"/>
      <c r="N139" s="256"/>
      <c r="O139" s="256"/>
      <c r="P139" s="256"/>
      <c r="Q139" s="256">
        <v>12</v>
      </c>
      <c r="R139" s="256"/>
      <c r="S139" s="256"/>
      <c r="T139" s="256"/>
      <c r="U139" s="256"/>
      <c r="V139" s="256"/>
      <c r="W139" s="256"/>
      <c r="X139" s="256"/>
      <c r="Y139" s="256"/>
      <c r="Z139" s="256"/>
      <c r="AA139" s="256"/>
      <c r="AB139" s="256"/>
      <c r="AC139" s="256"/>
      <c r="AD139" s="256"/>
      <c r="AE139" s="378"/>
      <c r="AF139" s="362"/>
      <c r="AG139" s="362"/>
      <c r="AH139" s="362"/>
      <c r="AI139" s="362"/>
      <c r="AJ139" s="362"/>
      <c r="AK139" s="362"/>
      <c r="AL139" s="367"/>
      <c r="AM139" s="367"/>
      <c r="AN139" s="367"/>
      <c r="AO139" s="367"/>
      <c r="AP139" s="367"/>
      <c r="AQ139" s="367"/>
      <c r="AR139" s="367"/>
      <c r="AS139" s="257">
        <f>SUM(AE139:AR139)</f>
        <v>0</v>
      </c>
    </row>
    <row r="140" spans="1:45" hidden="1" outlineLevel="1">
      <c r="B140" s="255" t="s">
        <v>266</v>
      </c>
      <c r="C140" s="252" t="s">
        <v>163</v>
      </c>
      <c r="D140" s="256"/>
      <c r="E140" s="256"/>
      <c r="F140" s="256"/>
      <c r="G140" s="256"/>
      <c r="H140" s="256"/>
      <c r="I140" s="256"/>
      <c r="J140" s="256"/>
      <c r="K140" s="256"/>
      <c r="L140" s="256"/>
      <c r="M140" s="256"/>
      <c r="N140" s="256"/>
      <c r="O140" s="256"/>
      <c r="P140" s="256"/>
      <c r="Q140" s="256">
        <f>Q139</f>
        <v>12</v>
      </c>
      <c r="R140" s="256"/>
      <c r="S140" s="256"/>
      <c r="T140" s="256"/>
      <c r="U140" s="256"/>
      <c r="V140" s="256"/>
      <c r="W140" s="256"/>
      <c r="X140" s="256"/>
      <c r="Y140" s="256"/>
      <c r="Z140" s="256"/>
      <c r="AA140" s="256"/>
      <c r="AB140" s="256"/>
      <c r="AC140" s="256"/>
      <c r="AD140" s="256"/>
      <c r="AE140" s="363">
        <f>AE139</f>
        <v>0</v>
      </c>
      <c r="AF140" s="363">
        <f t="shared" ref="AF140" si="313">AF139</f>
        <v>0</v>
      </c>
      <c r="AG140" s="363">
        <f t="shared" ref="AG140" si="314">AG139</f>
        <v>0</v>
      </c>
      <c r="AH140" s="363">
        <f t="shared" ref="AH140" si="315">AH139</f>
        <v>0</v>
      </c>
      <c r="AI140" s="363">
        <f t="shared" ref="AI140" si="316">AI139</f>
        <v>0</v>
      </c>
      <c r="AJ140" s="363">
        <f t="shared" ref="AJ140" si="317">AJ139</f>
        <v>0</v>
      </c>
      <c r="AK140" s="363">
        <f t="shared" ref="AK140" si="318">AK139</f>
        <v>0</v>
      </c>
      <c r="AL140" s="363">
        <f t="shared" ref="AL140" si="319">AL139</f>
        <v>0</v>
      </c>
      <c r="AM140" s="363">
        <f t="shared" ref="AM140" si="320">AM139</f>
        <v>0</v>
      </c>
      <c r="AN140" s="363">
        <f t="shared" ref="AN140" si="321">AN139</f>
        <v>0</v>
      </c>
      <c r="AO140" s="363">
        <f t="shared" ref="AO140" si="322">AO139</f>
        <v>0</v>
      </c>
      <c r="AP140" s="363">
        <f t="shared" ref="AP140" si="323">AP139</f>
        <v>0</v>
      </c>
      <c r="AQ140" s="363">
        <f t="shared" ref="AQ140" si="324">AQ139</f>
        <v>0</v>
      </c>
      <c r="AR140" s="363">
        <f t="shared" ref="AR140" si="325">AR139</f>
        <v>0</v>
      </c>
      <c r="AS140" s="267"/>
    </row>
    <row r="141" spans="1:45" hidden="1" outlineLevel="1">
      <c r="B141" s="274"/>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364"/>
      <c r="AF141" s="377"/>
      <c r="AG141" s="377"/>
      <c r="AH141" s="377"/>
      <c r="AI141" s="377"/>
      <c r="AJ141" s="377"/>
      <c r="AK141" s="377"/>
      <c r="AL141" s="377"/>
      <c r="AM141" s="377"/>
      <c r="AN141" s="377"/>
      <c r="AO141" s="377"/>
      <c r="AP141" s="377"/>
      <c r="AQ141" s="377"/>
      <c r="AR141" s="377"/>
      <c r="AS141" s="267"/>
    </row>
    <row r="142" spans="1:45" ht="15.75" hidden="1" customHeight="1" outlineLevel="1">
      <c r="A142" s="458">
        <v>32</v>
      </c>
      <c r="B142" s="274" t="s">
        <v>124</v>
      </c>
      <c r="C142" s="252" t="s">
        <v>25</v>
      </c>
      <c r="D142" s="256"/>
      <c r="E142" s="256"/>
      <c r="F142" s="256"/>
      <c r="G142" s="256"/>
      <c r="H142" s="256"/>
      <c r="I142" s="256"/>
      <c r="J142" s="256"/>
      <c r="K142" s="256"/>
      <c r="L142" s="256"/>
      <c r="M142" s="256"/>
      <c r="N142" s="256"/>
      <c r="O142" s="256"/>
      <c r="P142" s="256"/>
      <c r="Q142" s="256">
        <v>12</v>
      </c>
      <c r="R142" s="256"/>
      <c r="S142" s="256"/>
      <c r="T142" s="256"/>
      <c r="U142" s="256"/>
      <c r="V142" s="256"/>
      <c r="W142" s="256"/>
      <c r="X142" s="256"/>
      <c r="Y142" s="256"/>
      <c r="Z142" s="256"/>
      <c r="AA142" s="256"/>
      <c r="AB142" s="256"/>
      <c r="AC142" s="256"/>
      <c r="AD142" s="256"/>
      <c r="AE142" s="378"/>
      <c r="AF142" s="362"/>
      <c r="AG142" s="362"/>
      <c r="AH142" s="362"/>
      <c r="AI142" s="362"/>
      <c r="AJ142" s="362"/>
      <c r="AK142" s="362"/>
      <c r="AL142" s="367"/>
      <c r="AM142" s="367"/>
      <c r="AN142" s="367"/>
      <c r="AO142" s="367"/>
      <c r="AP142" s="367"/>
      <c r="AQ142" s="367"/>
      <c r="AR142" s="367"/>
      <c r="AS142" s="257">
        <f>SUM(AE142:AR142)</f>
        <v>0</v>
      </c>
    </row>
    <row r="143" spans="1:45" hidden="1" outlineLevel="1">
      <c r="B143" s="255" t="s">
        <v>266</v>
      </c>
      <c r="C143" s="252" t="s">
        <v>163</v>
      </c>
      <c r="D143" s="256"/>
      <c r="E143" s="256"/>
      <c r="F143" s="256"/>
      <c r="G143" s="256"/>
      <c r="H143" s="256"/>
      <c r="I143" s="256"/>
      <c r="J143" s="256"/>
      <c r="K143" s="256"/>
      <c r="L143" s="256"/>
      <c r="M143" s="256"/>
      <c r="N143" s="256"/>
      <c r="O143" s="256"/>
      <c r="P143" s="256"/>
      <c r="Q143" s="256">
        <f>Q142</f>
        <v>12</v>
      </c>
      <c r="R143" s="256"/>
      <c r="S143" s="256"/>
      <c r="T143" s="256"/>
      <c r="U143" s="256"/>
      <c r="V143" s="256"/>
      <c r="W143" s="256"/>
      <c r="X143" s="256"/>
      <c r="Y143" s="256"/>
      <c r="Z143" s="256"/>
      <c r="AA143" s="256"/>
      <c r="AB143" s="256"/>
      <c r="AC143" s="256"/>
      <c r="AD143" s="256"/>
      <c r="AE143" s="363">
        <f>AE142</f>
        <v>0</v>
      </c>
      <c r="AF143" s="363">
        <f t="shared" ref="AF143" si="326">AF142</f>
        <v>0</v>
      </c>
      <c r="AG143" s="363">
        <f t="shared" ref="AG143" si="327">AG142</f>
        <v>0</v>
      </c>
      <c r="AH143" s="363">
        <f t="shared" ref="AH143" si="328">AH142</f>
        <v>0</v>
      </c>
      <c r="AI143" s="363">
        <f t="shared" ref="AI143" si="329">AI142</f>
        <v>0</v>
      </c>
      <c r="AJ143" s="363">
        <f t="shared" ref="AJ143" si="330">AJ142</f>
        <v>0</v>
      </c>
      <c r="AK143" s="363">
        <f t="shared" ref="AK143" si="331">AK142</f>
        <v>0</v>
      </c>
      <c r="AL143" s="363">
        <f t="shared" ref="AL143" si="332">AL142</f>
        <v>0</v>
      </c>
      <c r="AM143" s="363">
        <f t="shared" ref="AM143" si="333">AM142</f>
        <v>0</v>
      </c>
      <c r="AN143" s="363">
        <f t="shared" ref="AN143" si="334">AN142</f>
        <v>0</v>
      </c>
      <c r="AO143" s="363">
        <f t="shared" ref="AO143" si="335">AO142</f>
        <v>0</v>
      </c>
      <c r="AP143" s="363">
        <f t="shared" ref="AP143" si="336">AP142</f>
        <v>0</v>
      </c>
      <c r="AQ143" s="363">
        <f t="shared" ref="AQ143" si="337">AQ142</f>
        <v>0</v>
      </c>
      <c r="AR143" s="363">
        <f t="shared" ref="AR143" si="338">AR142</f>
        <v>0</v>
      </c>
      <c r="AS143" s="267"/>
    </row>
    <row r="144" spans="1:45" hidden="1" outlineLevel="1">
      <c r="B144" s="274"/>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364"/>
      <c r="AF144" s="377"/>
      <c r="AG144" s="377"/>
      <c r="AH144" s="377"/>
      <c r="AI144" s="377"/>
      <c r="AJ144" s="377"/>
      <c r="AK144" s="377"/>
      <c r="AL144" s="377"/>
      <c r="AM144" s="377"/>
      <c r="AN144" s="377"/>
      <c r="AO144" s="377"/>
      <c r="AP144" s="377"/>
      <c r="AQ144" s="377"/>
      <c r="AR144" s="377"/>
      <c r="AS144" s="267"/>
    </row>
    <row r="145" spans="1:45" ht="15.75" hidden="1" outlineLevel="1">
      <c r="B145" s="249" t="s">
        <v>497</v>
      </c>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364"/>
      <c r="AF145" s="377"/>
      <c r="AG145" s="377"/>
      <c r="AH145" s="377"/>
      <c r="AI145" s="377"/>
      <c r="AJ145" s="377"/>
      <c r="AK145" s="377"/>
      <c r="AL145" s="377"/>
      <c r="AM145" s="377"/>
      <c r="AN145" s="377"/>
      <c r="AO145" s="377"/>
      <c r="AP145" s="377"/>
      <c r="AQ145" s="377"/>
      <c r="AR145" s="377"/>
      <c r="AS145" s="267"/>
    </row>
    <row r="146" spans="1:45" hidden="1" outlineLevel="1">
      <c r="A146" s="458">
        <v>33</v>
      </c>
      <c r="B146" s="274" t="s">
        <v>125</v>
      </c>
      <c r="C146" s="252" t="s">
        <v>25</v>
      </c>
      <c r="D146" s="256"/>
      <c r="E146" s="256"/>
      <c r="F146" s="256"/>
      <c r="G146" s="256"/>
      <c r="H146" s="256"/>
      <c r="I146" s="256"/>
      <c r="J146" s="256"/>
      <c r="K146" s="256"/>
      <c r="L146" s="256"/>
      <c r="M146" s="256"/>
      <c r="N146" s="256"/>
      <c r="O146" s="256"/>
      <c r="P146" s="256"/>
      <c r="Q146" s="256">
        <v>0</v>
      </c>
      <c r="R146" s="256"/>
      <c r="S146" s="256"/>
      <c r="T146" s="256"/>
      <c r="U146" s="256"/>
      <c r="V146" s="256"/>
      <c r="W146" s="256"/>
      <c r="X146" s="256"/>
      <c r="Y146" s="256"/>
      <c r="Z146" s="256"/>
      <c r="AA146" s="256"/>
      <c r="AB146" s="256"/>
      <c r="AC146" s="256"/>
      <c r="AD146" s="256"/>
      <c r="AE146" s="378"/>
      <c r="AF146" s="362"/>
      <c r="AG146" s="362"/>
      <c r="AH146" s="362"/>
      <c r="AI146" s="362"/>
      <c r="AJ146" s="362"/>
      <c r="AK146" s="362"/>
      <c r="AL146" s="367"/>
      <c r="AM146" s="367"/>
      <c r="AN146" s="367"/>
      <c r="AO146" s="367"/>
      <c r="AP146" s="367"/>
      <c r="AQ146" s="367"/>
      <c r="AR146" s="367"/>
      <c r="AS146" s="257">
        <f>SUM(AE146:AR146)</f>
        <v>0</v>
      </c>
    </row>
    <row r="147" spans="1:45" hidden="1" outlineLevel="1">
      <c r="B147" s="255" t="s">
        <v>266</v>
      </c>
      <c r="C147" s="252" t="s">
        <v>163</v>
      </c>
      <c r="D147" s="256"/>
      <c r="E147" s="256"/>
      <c r="F147" s="256"/>
      <c r="G147" s="256"/>
      <c r="H147" s="256"/>
      <c r="I147" s="256"/>
      <c r="J147" s="256"/>
      <c r="K147" s="256"/>
      <c r="L147" s="256"/>
      <c r="M147" s="256"/>
      <c r="N147" s="256"/>
      <c r="O147" s="256"/>
      <c r="P147" s="256"/>
      <c r="Q147" s="256">
        <f>Q146</f>
        <v>0</v>
      </c>
      <c r="R147" s="256"/>
      <c r="S147" s="256"/>
      <c r="T147" s="256"/>
      <c r="U147" s="256"/>
      <c r="V147" s="256"/>
      <c r="W147" s="256"/>
      <c r="X147" s="256"/>
      <c r="Y147" s="256"/>
      <c r="Z147" s="256"/>
      <c r="AA147" s="256"/>
      <c r="AB147" s="256"/>
      <c r="AC147" s="256"/>
      <c r="AD147" s="256"/>
      <c r="AE147" s="363">
        <f>AE146</f>
        <v>0</v>
      </c>
      <c r="AF147" s="363">
        <f t="shared" ref="AF147" si="339">AF146</f>
        <v>0</v>
      </c>
      <c r="AG147" s="363">
        <f t="shared" ref="AG147" si="340">AG146</f>
        <v>0</v>
      </c>
      <c r="AH147" s="363">
        <f t="shared" ref="AH147" si="341">AH146</f>
        <v>0</v>
      </c>
      <c r="AI147" s="363">
        <f t="shared" ref="AI147" si="342">AI146</f>
        <v>0</v>
      </c>
      <c r="AJ147" s="363">
        <f t="shared" ref="AJ147" si="343">AJ146</f>
        <v>0</v>
      </c>
      <c r="AK147" s="363">
        <f t="shared" ref="AK147" si="344">AK146</f>
        <v>0</v>
      </c>
      <c r="AL147" s="363">
        <f t="shared" ref="AL147" si="345">AL146</f>
        <v>0</v>
      </c>
      <c r="AM147" s="363">
        <f t="shared" ref="AM147" si="346">AM146</f>
        <v>0</v>
      </c>
      <c r="AN147" s="363">
        <f t="shared" ref="AN147" si="347">AN146</f>
        <v>0</v>
      </c>
      <c r="AO147" s="363">
        <f t="shared" ref="AO147" si="348">AO146</f>
        <v>0</v>
      </c>
      <c r="AP147" s="363">
        <f t="shared" ref="AP147" si="349">AP146</f>
        <v>0</v>
      </c>
      <c r="AQ147" s="363">
        <f t="shared" ref="AQ147" si="350">AQ146</f>
        <v>0</v>
      </c>
      <c r="AR147" s="363">
        <f t="shared" ref="AR147" si="351">AR146</f>
        <v>0</v>
      </c>
      <c r="AS147" s="267"/>
    </row>
    <row r="148" spans="1:45" hidden="1" outlineLevel="1">
      <c r="B148" s="274"/>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364"/>
      <c r="AF148" s="377"/>
      <c r="AG148" s="377"/>
      <c r="AH148" s="377"/>
      <c r="AI148" s="377"/>
      <c r="AJ148" s="377"/>
      <c r="AK148" s="377"/>
      <c r="AL148" s="377"/>
      <c r="AM148" s="377"/>
      <c r="AN148" s="377"/>
      <c r="AO148" s="377"/>
      <c r="AP148" s="377"/>
      <c r="AQ148" s="377"/>
      <c r="AR148" s="377"/>
      <c r="AS148" s="267"/>
    </row>
    <row r="149" spans="1:45" hidden="1" outlineLevel="1">
      <c r="A149" s="458">
        <v>34</v>
      </c>
      <c r="B149" s="274" t="s">
        <v>126</v>
      </c>
      <c r="C149" s="252" t="s">
        <v>25</v>
      </c>
      <c r="D149" s="256"/>
      <c r="E149" s="256"/>
      <c r="F149" s="256"/>
      <c r="G149" s="256"/>
      <c r="H149" s="256"/>
      <c r="I149" s="256"/>
      <c r="J149" s="256"/>
      <c r="K149" s="256"/>
      <c r="L149" s="256"/>
      <c r="M149" s="256"/>
      <c r="N149" s="256"/>
      <c r="O149" s="256"/>
      <c r="P149" s="256"/>
      <c r="Q149" s="256">
        <v>0</v>
      </c>
      <c r="R149" s="256"/>
      <c r="S149" s="256"/>
      <c r="T149" s="256"/>
      <c r="U149" s="256"/>
      <c r="V149" s="256"/>
      <c r="W149" s="256"/>
      <c r="X149" s="256"/>
      <c r="Y149" s="256"/>
      <c r="Z149" s="256"/>
      <c r="AA149" s="256"/>
      <c r="AB149" s="256"/>
      <c r="AC149" s="256"/>
      <c r="AD149" s="256"/>
      <c r="AE149" s="378"/>
      <c r="AF149" s="362"/>
      <c r="AG149" s="362"/>
      <c r="AH149" s="362"/>
      <c r="AI149" s="362"/>
      <c r="AJ149" s="362"/>
      <c r="AK149" s="362"/>
      <c r="AL149" s="367"/>
      <c r="AM149" s="367"/>
      <c r="AN149" s="367"/>
      <c r="AO149" s="367"/>
      <c r="AP149" s="367"/>
      <c r="AQ149" s="367"/>
      <c r="AR149" s="367"/>
      <c r="AS149" s="257">
        <f>SUM(AE149:AR149)</f>
        <v>0</v>
      </c>
    </row>
    <row r="150" spans="1:45" hidden="1" outlineLevel="1">
      <c r="B150" s="255" t="s">
        <v>266</v>
      </c>
      <c r="C150" s="252" t="s">
        <v>163</v>
      </c>
      <c r="D150" s="256"/>
      <c r="E150" s="256"/>
      <c r="F150" s="256"/>
      <c r="G150" s="256"/>
      <c r="H150" s="256"/>
      <c r="I150" s="256"/>
      <c r="J150" s="256"/>
      <c r="K150" s="256"/>
      <c r="L150" s="256"/>
      <c r="M150" s="256"/>
      <c r="N150" s="256"/>
      <c r="O150" s="256"/>
      <c r="P150" s="256"/>
      <c r="Q150" s="256">
        <f>Q149</f>
        <v>0</v>
      </c>
      <c r="R150" s="256"/>
      <c r="S150" s="256"/>
      <c r="T150" s="256"/>
      <c r="U150" s="256"/>
      <c r="V150" s="256"/>
      <c r="W150" s="256"/>
      <c r="X150" s="256"/>
      <c r="Y150" s="256"/>
      <c r="Z150" s="256"/>
      <c r="AA150" s="256"/>
      <c r="AB150" s="256"/>
      <c r="AC150" s="256"/>
      <c r="AD150" s="256"/>
      <c r="AE150" s="363">
        <f>AE149</f>
        <v>0</v>
      </c>
      <c r="AF150" s="363">
        <f t="shared" ref="AF150" si="352">AF149</f>
        <v>0</v>
      </c>
      <c r="AG150" s="363">
        <f t="shared" ref="AG150" si="353">AG149</f>
        <v>0</v>
      </c>
      <c r="AH150" s="363">
        <f t="shared" ref="AH150" si="354">AH149</f>
        <v>0</v>
      </c>
      <c r="AI150" s="363">
        <f t="shared" ref="AI150" si="355">AI149</f>
        <v>0</v>
      </c>
      <c r="AJ150" s="363">
        <f t="shared" ref="AJ150" si="356">AJ149</f>
        <v>0</v>
      </c>
      <c r="AK150" s="363">
        <f t="shared" ref="AK150" si="357">AK149</f>
        <v>0</v>
      </c>
      <c r="AL150" s="363">
        <f t="shared" ref="AL150" si="358">AL149</f>
        <v>0</v>
      </c>
      <c r="AM150" s="363">
        <f t="shared" ref="AM150" si="359">AM149</f>
        <v>0</v>
      </c>
      <c r="AN150" s="363">
        <f t="shared" ref="AN150" si="360">AN149</f>
        <v>0</v>
      </c>
      <c r="AO150" s="363">
        <f t="shared" ref="AO150" si="361">AO149</f>
        <v>0</v>
      </c>
      <c r="AP150" s="363">
        <f t="shared" ref="AP150" si="362">AP149</f>
        <v>0</v>
      </c>
      <c r="AQ150" s="363">
        <f t="shared" ref="AQ150" si="363">AQ149</f>
        <v>0</v>
      </c>
      <c r="AR150" s="363">
        <f t="shared" ref="AR150" si="364">AR149</f>
        <v>0</v>
      </c>
      <c r="AS150" s="267"/>
    </row>
    <row r="151" spans="1:45" hidden="1" outlineLevel="1">
      <c r="B151" s="274"/>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c r="AA151" s="252"/>
      <c r="AB151" s="252"/>
      <c r="AC151" s="252"/>
      <c r="AD151" s="252"/>
      <c r="AE151" s="364"/>
      <c r="AF151" s="377"/>
      <c r="AG151" s="377"/>
      <c r="AH151" s="377"/>
      <c r="AI151" s="377"/>
      <c r="AJ151" s="377"/>
      <c r="AK151" s="377"/>
      <c r="AL151" s="377"/>
      <c r="AM151" s="377"/>
      <c r="AN151" s="377"/>
      <c r="AO151" s="377"/>
      <c r="AP151" s="377"/>
      <c r="AQ151" s="377"/>
      <c r="AR151" s="377"/>
      <c r="AS151" s="267"/>
    </row>
    <row r="152" spans="1:45" hidden="1" outlineLevel="1">
      <c r="A152" s="458">
        <v>35</v>
      </c>
      <c r="B152" s="274" t="s">
        <v>127</v>
      </c>
      <c r="C152" s="252" t="s">
        <v>25</v>
      </c>
      <c r="D152" s="256"/>
      <c r="E152" s="256"/>
      <c r="F152" s="256"/>
      <c r="G152" s="256"/>
      <c r="H152" s="256"/>
      <c r="I152" s="256"/>
      <c r="J152" s="256"/>
      <c r="K152" s="256"/>
      <c r="L152" s="256"/>
      <c r="M152" s="256"/>
      <c r="N152" s="256"/>
      <c r="O152" s="256"/>
      <c r="P152" s="256"/>
      <c r="Q152" s="256">
        <v>0</v>
      </c>
      <c r="R152" s="256"/>
      <c r="S152" s="256"/>
      <c r="T152" s="256"/>
      <c r="U152" s="256"/>
      <c r="V152" s="256"/>
      <c r="W152" s="256"/>
      <c r="X152" s="256"/>
      <c r="Y152" s="256"/>
      <c r="Z152" s="256"/>
      <c r="AA152" s="256"/>
      <c r="AB152" s="256"/>
      <c r="AC152" s="256"/>
      <c r="AD152" s="256"/>
      <c r="AE152" s="378"/>
      <c r="AF152" s="362"/>
      <c r="AG152" s="362"/>
      <c r="AH152" s="362"/>
      <c r="AI152" s="362"/>
      <c r="AJ152" s="362"/>
      <c r="AK152" s="362"/>
      <c r="AL152" s="367"/>
      <c r="AM152" s="367"/>
      <c r="AN152" s="367"/>
      <c r="AO152" s="367"/>
      <c r="AP152" s="367"/>
      <c r="AQ152" s="367"/>
      <c r="AR152" s="367"/>
      <c r="AS152" s="257">
        <f>SUM(AE152:AR152)</f>
        <v>0</v>
      </c>
    </row>
    <row r="153" spans="1:45" hidden="1" outlineLevel="1">
      <c r="B153" s="255" t="s">
        <v>266</v>
      </c>
      <c r="C153" s="252" t="s">
        <v>163</v>
      </c>
      <c r="D153" s="256"/>
      <c r="E153" s="256"/>
      <c r="F153" s="256"/>
      <c r="G153" s="256"/>
      <c r="H153" s="256"/>
      <c r="I153" s="256"/>
      <c r="J153" s="256"/>
      <c r="K153" s="256"/>
      <c r="L153" s="256"/>
      <c r="M153" s="256"/>
      <c r="N153" s="256"/>
      <c r="O153" s="256"/>
      <c r="P153" s="256"/>
      <c r="Q153" s="256">
        <f>Q152</f>
        <v>0</v>
      </c>
      <c r="R153" s="256"/>
      <c r="S153" s="256"/>
      <c r="T153" s="256"/>
      <c r="U153" s="256"/>
      <c r="V153" s="256"/>
      <c r="W153" s="256"/>
      <c r="X153" s="256"/>
      <c r="Y153" s="256"/>
      <c r="Z153" s="256"/>
      <c r="AA153" s="256"/>
      <c r="AB153" s="256"/>
      <c r="AC153" s="256"/>
      <c r="AD153" s="256"/>
      <c r="AE153" s="363">
        <f>AE152</f>
        <v>0</v>
      </c>
      <c r="AF153" s="363">
        <f t="shared" ref="AF153" si="365">AF152</f>
        <v>0</v>
      </c>
      <c r="AG153" s="363">
        <f t="shared" ref="AG153" si="366">AG152</f>
        <v>0</v>
      </c>
      <c r="AH153" s="363">
        <f t="shared" ref="AH153" si="367">AH152</f>
        <v>0</v>
      </c>
      <c r="AI153" s="363">
        <f t="shared" ref="AI153" si="368">AI152</f>
        <v>0</v>
      </c>
      <c r="AJ153" s="363">
        <f t="shared" ref="AJ153" si="369">AJ152</f>
        <v>0</v>
      </c>
      <c r="AK153" s="363">
        <f t="shared" ref="AK153" si="370">AK152</f>
        <v>0</v>
      </c>
      <c r="AL153" s="363">
        <f t="shared" ref="AL153" si="371">AL152</f>
        <v>0</v>
      </c>
      <c r="AM153" s="363">
        <f t="shared" ref="AM153" si="372">AM152</f>
        <v>0</v>
      </c>
      <c r="AN153" s="363">
        <f t="shared" ref="AN153" si="373">AN152</f>
        <v>0</v>
      </c>
      <c r="AO153" s="363">
        <f t="shared" ref="AO153" si="374">AO152</f>
        <v>0</v>
      </c>
      <c r="AP153" s="363">
        <f t="shared" ref="AP153" si="375">AP152</f>
        <v>0</v>
      </c>
      <c r="AQ153" s="363">
        <f t="shared" ref="AQ153" si="376">AQ152</f>
        <v>0</v>
      </c>
      <c r="AR153" s="363">
        <f t="shared" ref="AR153" si="377">AR152</f>
        <v>0</v>
      </c>
      <c r="AS153" s="267"/>
    </row>
    <row r="154" spans="1:45" hidden="1" outlineLevel="1">
      <c r="B154" s="255"/>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c r="AA154" s="252"/>
      <c r="AB154" s="252"/>
      <c r="AC154" s="252"/>
      <c r="AD154" s="252"/>
      <c r="AE154" s="364"/>
      <c r="AF154" s="377"/>
      <c r="AG154" s="377"/>
      <c r="AH154" s="377"/>
      <c r="AI154" s="377"/>
      <c r="AJ154" s="377"/>
      <c r="AK154" s="377"/>
      <c r="AL154" s="377"/>
      <c r="AM154" s="377"/>
      <c r="AN154" s="377"/>
      <c r="AO154" s="377"/>
      <c r="AP154" s="377"/>
      <c r="AQ154" s="377"/>
      <c r="AR154" s="377"/>
      <c r="AS154" s="267"/>
    </row>
    <row r="155" spans="1:45" ht="15.75" hidden="1" outlineLevel="1">
      <c r="B155" s="249" t="s">
        <v>498</v>
      </c>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252"/>
      <c r="Z155" s="252"/>
      <c r="AA155" s="252"/>
      <c r="AB155" s="252"/>
      <c r="AC155" s="252"/>
      <c r="AD155" s="252"/>
      <c r="AE155" s="364"/>
      <c r="AF155" s="377"/>
      <c r="AG155" s="377"/>
      <c r="AH155" s="377"/>
      <c r="AI155" s="377"/>
      <c r="AJ155" s="377"/>
      <c r="AK155" s="377"/>
      <c r="AL155" s="377"/>
      <c r="AM155" s="377"/>
      <c r="AN155" s="377"/>
      <c r="AO155" s="377"/>
      <c r="AP155" s="377"/>
      <c r="AQ155" s="377"/>
      <c r="AR155" s="377"/>
      <c r="AS155" s="267"/>
    </row>
    <row r="156" spans="1:45" ht="45" hidden="1" outlineLevel="1">
      <c r="A156" s="458">
        <v>36</v>
      </c>
      <c r="B156" s="274" t="s">
        <v>128</v>
      </c>
      <c r="C156" s="252" t="s">
        <v>25</v>
      </c>
      <c r="D156" s="256"/>
      <c r="E156" s="256"/>
      <c r="F156" s="256"/>
      <c r="G156" s="256"/>
      <c r="H156" s="256"/>
      <c r="I156" s="256"/>
      <c r="J156" s="256"/>
      <c r="K156" s="256"/>
      <c r="L156" s="256"/>
      <c r="M156" s="256"/>
      <c r="N156" s="256"/>
      <c r="O156" s="256"/>
      <c r="P156" s="256"/>
      <c r="Q156" s="256">
        <v>12</v>
      </c>
      <c r="R156" s="256"/>
      <c r="S156" s="256"/>
      <c r="T156" s="256"/>
      <c r="U156" s="256"/>
      <c r="V156" s="256"/>
      <c r="W156" s="256"/>
      <c r="X156" s="256"/>
      <c r="Y156" s="256"/>
      <c r="Z156" s="256"/>
      <c r="AA156" s="256"/>
      <c r="AB156" s="256"/>
      <c r="AC156" s="256"/>
      <c r="AD156" s="256"/>
      <c r="AE156" s="378"/>
      <c r="AF156" s="362"/>
      <c r="AG156" s="362"/>
      <c r="AH156" s="362"/>
      <c r="AI156" s="362"/>
      <c r="AJ156" s="362"/>
      <c r="AK156" s="362"/>
      <c r="AL156" s="367"/>
      <c r="AM156" s="367"/>
      <c r="AN156" s="367"/>
      <c r="AO156" s="367"/>
      <c r="AP156" s="367"/>
      <c r="AQ156" s="367"/>
      <c r="AR156" s="367"/>
      <c r="AS156" s="257">
        <f>SUM(AE156:AR156)</f>
        <v>0</v>
      </c>
    </row>
    <row r="157" spans="1:45" hidden="1" outlineLevel="1">
      <c r="B157" s="255" t="s">
        <v>266</v>
      </c>
      <c r="C157" s="252" t="s">
        <v>163</v>
      </c>
      <c r="D157" s="256"/>
      <c r="E157" s="256"/>
      <c r="F157" s="256"/>
      <c r="G157" s="256"/>
      <c r="H157" s="256"/>
      <c r="I157" s="256"/>
      <c r="J157" s="256"/>
      <c r="K157" s="256"/>
      <c r="L157" s="256"/>
      <c r="M157" s="256"/>
      <c r="N157" s="256"/>
      <c r="O157" s="256"/>
      <c r="P157" s="256"/>
      <c r="Q157" s="256">
        <f>Q156</f>
        <v>12</v>
      </c>
      <c r="R157" s="256"/>
      <c r="S157" s="256"/>
      <c r="T157" s="256"/>
      <c r="U157" s="256"/>
      <c r="V157" s="256"/>
      <c r="W157" s="256"/>
      <c r="X157" s="256"/>
      <c r="Y157" s="256"/>
      <c r="Z157" s="256"/>
      <c r="AA157" s="256"/>
      <c r="AB157" s="256"/>
      <c r="AC157" s="256"/>
      <c r="AD157" s="256"/>
      <c r="AE157" s="363">
        <f>AE156</f>
        <v>0</v>
      </c>
      <c r="AF157" s="363">
        <f t="shared" ref="AF157" si="378">AF156</f>
        <v>0</v>
      </c>
      <c r="AG157" s="363">
        <f t="shared" ref="AG157" si="379">AG156</f>
        <v>0</v>
      </c>
      <c r="AH157" s="363">
        <f t="shared" ref="AH157" si="380">AH156</f>
        <v>0</v>
      </c>
      <c r="AI157" s="363">
        <f t="shared" ref="AI157" si="381">AI156</f>
        <v>0</v>
      </c>
      <c r="AJ157" s="363">
        <f t="shared" ref="AJ157" si="382">AJ156</f>
        <v>0</v>
      </c>
      <c r="AK157" s="363">
        <f t="shared" ref="AK157" si="383">AK156</f>
        <v>0</v>
      </c>
      <c r="AL157" s="363">
        <f t="shared" ref="AL157" si="384">AL156</f>
        <v>0</v>
      </c>
      <c r="AM157" s="363">
        <f t="shared" ref="AM157" si="385">AM156</f>
        <v>0</v>
      </c>
      <c r="AN157" s="363">
        <f t="shared" ref="AN157" si="386">AN156</f>
        <v>0</v>
      </c>
      <c r="AO157" s="363">
        <f t="shared" ref="AO157" si="387">AO156</f>
        <v>0</v>
      </c>
      <c r="AP157" s="363">
        <f t="shared" ref="AP157" si="388">AP156</f>
        <v>0</v>
      </c>
      <c r="AQ157" s="363">
        <f t="shared" ref="AQ157" si="389">AQ156</f>
        <v>0</v>
      </c>
      <c r="AR157" s="363">
        <f t="shared" ref="AR157" si="390">AR156</f>
        <v>0</v>
      </c>
      <c r="AS157" s="267"/>
    </row>
    <row r="158" spans="1:45" hidden="1" outlineLevel="1">
      <c r="B158" s="274"/>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364"/>
      <c r="AF158" s="377"/>
      <c r="AG158" s="377"/>
      <c r="AH158" s="377"/>
      <c r="AI158" s="377"/>
      <c r="AJ158" s="377"/>
      <c r="AK158" s="377"/>
      <c r="AL158" s="377"/>
      <c r="AM158" s="377"/>
      <c r="AN158" s="377"/>
      <c r="AO158" s="377"/>
      <c r="AP158" s="377"/>
      <c r="AQ158" s="377"/>
      <c r="AR158" s="377"/>
      <c r="AS158" s="267"/>
    </row>
    <row r="159" spans="1:45" hidden="1" outlineLevel="1">
      <c r="A159" s="458">
        <v>37</v>
      </c>
      <c r="B159" s="274" t="s">
        <v>129</v>
      </c>
      <c r="C159" s="252" t="s">
        <v>25</v>
      </c>
      <c r="D159" s="256"/>
      <c r="E159" s="256"/>
      <c r="F159" s="256"/>
      <c r="G159" s="256"/>
      <c r="H159" s="256"/>
      <c r="I159" s="256"/>
      <c r="J159" s="256"/>
      <c r="K159" s="256"/>
      <c r="L159" s="256"/>
      <c r="M159" s="256"/>
      <c r="N159" s="256"/>
      <c r="O159" s="256"/>
      <c r="P159" s="256"/>
      <c r="Q159" s="256">
        <v>12</v>
      </c>
      <c r="R159" s="256"/>
      <c r="S159" s="256"/>
      <c r="T159" s="256"/>
      <c r="U159" s="256"/>
      <c r="V159" s="256"/>
      <c r="W159" s="256"/>
      <c r="X159" s="256"/>
      <c r="Y159" s="256"/>
      <c r="Z159" s="256"/>
      <c r="AA159" s="256"/>
      <c r="AB159" s="256"/>
      <c r="AC159" s="256"/>
      <c r="AD159" s="256"/>
      <c r="AE159" s="378"/>
      <c r="AF159" s="362"/>
      <c r="AG159" s="362"/>
      <c r="AH159" s="362"/>
      <c r="AI159" s="362"/>
      <c r="AJ159" s="362"/>
      <c r="AK159" s="362"/>
      <c r="AL159" s="367"/>
      <c r="AM159" s="367"/>
      <c r="AN159" s="367"/>
      <c r="AO159" s="367"/>
      <c r="AP159" s="367"/>
      <c r="AQ159" s="367"/>
      <c r="AR159" s="367"/>
      <c r="AS159" s="257">
        <f>SUM(AE159:AR159)</f>
        <v>0</v>
      </c>
    </row>
    <row r="160" spans="1:45" hidden="1" outlineLevel="1">
      <c r="B160" s="255" t="s">
        <v>266</v>
      </c>
      <c r="C160" s="252" t="s">
        <v>163</v>
      </c>
      <c r="D160" s="256"/>
      <c r="E160" s="256"/>
      <c r="F160" s="256"/>
      <c r="G160" s="256"/>
      <c r="H160" s="256"/>
      <c r="I160" s="256"/>
      <c r="J160" s="256"/>
      <c r="K160" s="256"/>
      <c r="L160" s="256"/>
      <c r="M160" s="256"/>
      <c r="N160" s="256"/>
      <c r="O160" s="256"/>
      <c r="P160" s="256"/>
      <c r="Q160" s="256">
        <f>Q159</f>
        <v>12</v>
      </c>
      <c r="R160" s="256"/>
      <c r="S160" s="256"/>
      <c r="T160" s="256"/>
      <c r="U160" s="256"/>
      <c r="V160" s="256"/>
      <c r="W160" s="256"/>
      <c r="X160" s="256"/>
      <c r="Y160" s="256"/>
      <c r="Z160" s="256"/>
      <c r="AA160" s="256"/>
      <c r="AB160" s="256"/>
      <c r="AC160" s="256"/>
      <c r="AD160" s="256"/>
      <c r="AE160" s="363">
        <f>AE159</f>
        <v>0</v>
      </c>
      <c r="AF160" s="363">
        <f t="shared" ref="AF160" si="391">AF159</f>
        <v>0</v>
      </c>
      <c r="AG160" s="363">
        <f t="shared" ref="AG160" si="392">AG159</f>
        <v>0</v>
      </c>
      <c r="AH160" s="363">
        <f t="shared" ref="AH160" si="393">AH159</f>
        <v>0</v>
      </c>
      <c r="AI160" s="363">
        <f t="shared" ref="AI160" si="394">AI159</f>
        <v>0</v>
      </c>
      <c r="AJ160" s="363">
        <f t="shared" ref="AJ160" si="395">AJ159</f>
        <v>0</v>
      </c>
      <c r="AK160" s="363">
        <f t="shared" ref="AK160" si="396">AK159</f>
        <v>0</v>
      </c>
      <c r="AL160" s="363">
        <f t="shared" ref="AL160" si="397">AL159</f>
        <v>0</v>
      </c>
      <c r="AM160" s="363">
        <f t="shared" ref="AM160" si="398">AM159</f>
        <v>0</v>
      </c>
      <c r="AN160" s="363">
        <f t="shared" ref="AN160" si="399">AN159</f>
        <v>0</v>
      </c>
      <c r="AO160" s="363">
        <f t="shared" ref="AO160" si="400">AO159</f>
        <v>0</v>
      </c>
      <c r="AP160" s="363">
        <f t="shared" ref="AP160" si="401">AP159</f>
        <v>0</v>
      </c>
      <c r="AQ160" s="363">
        <f t="shared" ref="AQ160" si="402">AQ159</f>
        <v>0</v>
      </c>
      <c r="AR160" s="363">
        <f t="shared" ref="AR160" si="403">AR159</f>
        <v>0</v>
      </c>
      <c r="AS160" s="267"/>
    </row>
    <row r="161" spans="1:45" hidden="1" outlineLevel="1">
      <c r="B161" s="274"/>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c r="AC161" s="252"/>
      <c r="AD161" s="252"/>
      <c r="AE161" s="364"/>
      <c r="AF161" s="377"/>
      <c r="AG161" s="377"/>
      <c r="AH161" s="377"/>
      <c r="AI161" s="377"/>
      <c r="AJ161" s="377"/>
      <c r="AK161" s="377"/>
      <c r="AL161" s="377"/>
      <c r="AM161" s="377"/>
      <c r="AN161" s="377"/>
      <c r="AO161" s="377"/>
      <c r="AP161" s="377"/>
      <c r="AQ161" s="377"/>
      <c r="AR161" s="377"/>
      <c r="AS161" s="267"/>
    </row>
    <row r="162" spans="1:45" hidden="1" outlineLevel="1">
      <c r="A162" s="458">
        <v>38</v>
      </c>
      <c r="B162" s="274" t="s">
        <v>130</v>
      </c>
      <c r="C162" s="252" t="s">
        <v>25</v>
      </c>
      <c r="D162" s="256"/>
      <c r="E162" s="256"/>
      <c r="F162" s="256"/>
      <c r="G162" s="256"/>
      <c r="H162" s="256"/>
      <c r="I162" s="256"/>
      <c r="J162" s="256"/>
      <c r="K162" s="256"/>
      <c r="L162" s="256"/>
      <c r="M162" s="256"/>
      <c r="N162" s="256"/>
      <c r="O162" s="256"/>
      <c r="P162" s="256"/>
      <c r="Q162" s="256">
        <v>12</v>
      </c>
      <c r="R162" s="256"/>
      <c r="S162" s="256"/>
      <c r="T162" s="256"/>
      <c r="U162" s="256"/>
      <c r="V162" s="256"/>
      <c r="W162" s="256"/>
      <c r="X162" s="256"/>
      <c r="Y162" s="256"/>
      <c r="Z162" s="256"/>
      <c r="AA162" s="256"/>
      <c r="AB162" s="256"/>
      <c r="AC162" s="256"/>
      <c r="AD162" s="256"/>
      <c r="AE162" s="378"/>
      <c r="AF162" s="362"/>
      <c r="AG162" s="362"/>
      <c r="AH162" s="362"/>
      <c r="AI162" s="362"/>
      <c r="AJ162" s="362"/>
      <c r="AK162" s="362"/>
      <c r="AL162" s="367"/>
      <c r="AM162" s="367"/>
      <c r="AN162" s="367"/>
      <c r="AO162" s="367"/>
      <c r="AP162" s="367"/>
      <c r="AQ162" s="367"/>
      <c r="AR162" s="367"/>
      <c r="AS162" s="257">
        <f>SUM(AE162:AR162)</f>
        <v>0</v>
      </c>
    </row>
    <row r="163" spans="1:45" hidden="1" outlineLevel="1">
      <c r="B163" s="255" t="s">
        <v>266</v>
      </c>
      <c r="C163" s="252" t="s">
        <v>163</v>
      </c>
      <c r="D163" s="256"/>
      <c r="E163" s="256"/>
      <c r="F163" s="256"/>
      <c r="G163" s="256"/>
      <c r="H163" s="256"/>
      <c r="I163" s="256"/>
      <c r="J163" s="256"/>
      <c r="K163" s="256"/>
      <c r="L163" s="256"/>
      <c r="M163" s="256"/>
      <c r="N163" s="256"/>
      <c r="O163" s="256"/>
      <c r="P163" s="256"/>
      <c r="Q163" s="256">
        <f>Q162</f>
        <v>12</v>
      </c>
      <c r="R163" s="256"/>
      <c r="S163" s="256"/>
      <c r="T163" s="256"/>
      <c r="U163" s="256"/>
      <c r="V163" s="256"/>
      <c r="W163" s="256"/>
      <c r="X163" s="256"/>
      <c r="Y163" s="256"/>
      <c r="Z163" s="256"/>
      <c r="AA163" s="256"/>
      <c r="AB163" s="256"/>
      <c r="AC163" s="256"/>
      <c r="AD163" s="256"/>
      <c r="AE163" s="363">
        <f>AE162</f>
        <v>0</v>
      </c>
      <c r="AF163" s="363">
        <f t="shared" ref="AF163" si="404">AF162</f>
        <v>0</v>
      </c>
      <c r="AG163" s="363">
        <f t="shared" ref="AG163" si="405">AG162</f>
        <v>0</v>
      </c>
      <c r="AH163" s="363">
        <f t="shared" ref="AH163" si="406">AH162</f>
        <v>0</v>
      </c>
      <c r="AI163" s="363">
        <f t="shared" ref="AI163" si="407">AI162</f>
        <v>0</v>
      </c>
      <c r="AJ163" s="363">
        <f t="shared" ref="AJ163" si="408">AJ162</f>
        <v>0</v>
      </c>
      <c r="AK163" s="363">
        <f t="shared" ref="AK163" si="409">AK162</f>
        <v>0</v>
      </c>
      <c r="AL163" s="363">
        <f t="shared" ref="AL163" si="410">AL162</f>
        <v>0</v>
      </c>
      <c r="AM163" s="363">
        <f t="shared" ref="AM163" si="411">AM162</f>
        <v>0</v>
      </c>
      <c r="AN163" s="363">
        <f t="shared" ref="AN163" si="412">AN162</f>
        <v>0</v>
      </c>
      <c r="AO163" s="363">
        <f t="shared" ref="AO163" si="413">AO162</f>
        <v>0</v>
      </c>
      <c r="AP163" s="363">
        <f t="shared" ref="AP163" si="414">AP162</f>
        <v>0</v>
      </c>
      <c r="AQ163" s="363">
        <f t="shared" ref="AQ163" si="415">AQ162</f>
        <v>0</v>
      </c>
      <c r="AR163" s="363">
        <f t="shared" ref="AR163" si="416">AR162</f>
        <v>0</v>
      </c>
      <c r="AS163" s="267"/>
    </row>
    <row r="164" spans="1:45" hidden="1" outlineLevel="1">
      <c r="B164" s="274"/>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364"/>
      <c r="AF164" s="377"/>
      <c r="AG164" s="377"/>
      <c r="AH164" s="377"/>
      <c r="AI164" s="377"/>
      <c r="AJ164" s="377"/>
      <c r="AK164" s="377"/>
      <c r="AL164" s="377"/>
      <c r="AM164" s="377"/>
      <c r="AN164" s="377"/>
      <c r="AO164" s="377"/>
      <c r="AP164" s="377"/>
      <c r="AQ164" s="377"/>
      <c r="AR164" s="377"/>
      <c r="AS164" s="267"/>
    </row>
    <row r="165" spans="1:45" ht="30" hidden="1" outlineLevel="1">
      <c r="A165" s="458">
        <v>39</v>
      </c>
      <c r="B165" s="274" t="s">
        <v>131</v>
      </c>
      <c r="C165" s="252" t="s">
        <v>25</v>
      </c>
      <c r="D165" s="256"/>
      <c r="E165" s="256"/>
      <c r="F165" s="256"/>
      <c r="G165" s="256"/>
      <c r="H165" s="256"/>
      <c r="I165" s="256"/>
      <c r="J165" s="256"/>
      <c r="K165" s="256"/>
      <c r="L165" s="256"/>
      <c r="M165" s="256"/>
      <c r="N165" s="256"/>
      <c r="O165" s="256"/>
      <c r="P165" s="256"/>
      <c r="Q165" s="256">
        <v>12</v>
      </c>
      <c r="R165" s="256"/>
      <c r="S165" s="256"/>
      <c r="T165" s="256"/>
      <c r="U165" s="256"/>
      <c r="V165" s="256"/>
      <c r="W165" s="256"/>
      <c r="X165" s="256"/>
      <c r="Y165" s="256"/>
      <c r="Z165" s="256"/>
      <c r="AA165" s="256"/>
      <c r="AB165" s="256"/>
      <c r="AC165" s="256"/>
      <c r="AD165" s="256"/>
      <c r="AE165" s="378"/>
      <c r="AF165" s="362"/>
      <c r="AG165" s="362"/>
      <c r="AH165" s="362"/>
      <c r="AI165" s="362"/>
      <c r="AJ165" s="362"/>
      <c r="AK165" s="362"/>
      <c r="AL165" s="367"/>
      <c r="AM165" s="367"/>
      <c r="AN165" s="367"/>
      <c r="AO165" s="367"/>
      <c r="AP165" s="367"/>
      <c r="AQ165" s="367"/>
      <c r="AR165" s="367"/>
      <c r="AS165" s="257">
        <f>SUM(AE165:AR165)</f>
        <v>0</v>
      </c>
    </row>
    <row r="166" spans="1:45" hidden="1" outlineLevel="1">
      <c r="B166" s="255" t="s">
        <v>266</v>
      </c>
      <c r="C166" s="252" t="s">
        <v>163</v>
      </c>
      <c r="D166" s="256"/>
      <c r="E166" s="256"/>
      <c r="F166" s="256"/>
      <c r="G166" s="256"/>
      <c r="H166" s="256"/>
      <c r="I166" s="256"/>
      <c r="J166" s="256"/>
      <c r="K166" s="256"/>
      <c r="L166" s="256"/>
      <c r="M166" s="256"/>
      <c r="N166" s="256"/>
      <c r="O166" s="256"/>
      <c r="P166" s="256"/>
      <c r="Q166" s="256">
        <f>Q165</f>
        <v>12</v>
      </c>
      <c r="R166" s="256"/>
      <c r="S166" s="256"/>
      <c r="T166" s="256"/>
      <c r="U166" s="256"/>
      <c r="V166" s="256"/>
      <c r="W166" s="256"/>
      <c r="X166" s="256"/>
      <c r="Y166" s="256"/>
      <c r="Z166" s="256"/>
      <c r="AA166" s="256"/>
      <c r="AB166" s="256"/>
      <c r="AC166" s="256"/>
      <c r="AD166" s="256"/>
      <c r="AE166" s="363">
        <f>AE165</f>
        <v>0</v>
      </c>
      <c r="AF166" s="363">
        <f t="shared" ref="AF166" si="417">AF165</f>
        <v>0</v>
      </c>
      <c r="AG166" s="363">
        <f t="shared" ref="AG166" si="418">AG165</f>
        <v>0</v>
      </c>
      <c r="AH166" s="363">
        <f t="shared" ref="AH166" si="419">AH165</f>
        <v>0</v>
      </c>
      <c r="AI166" s="363">
        <f t="shared" ref="AI166" si="420">AI165</f>
        <v>0</v>
      </c>
      <c r="AJ166" s="363">
        <f t="shared" ref="AJ166" si="421">AJ165</f>
        <v>0</v>
      </c>
      <c r="AK166" s="363">
        <f t="shared" ref="AK166" si="422">AK165</f>
        <v>0</v>
      </c>
      <c r="AL166" s="363">
        <f t="shared" ref="AL166" si="423">AL165</f>
        <v>0</v>
      </c>
      <c r="AM166" s="363">
        <f t="shared" ref="AM166" si="424">AM165</f>
        <v>0</v>
      </c>
      <c r="AN166" s="363">
        <f t="shared" ref="AN166" si="425">AN165</f>
        <v>0</v>
      </c>
      <c r="AO166" s="363">
        <f t="shared" ref="AO166" si="426">AO165</f>
        <v>0</v>
      </c>
      <c r="AP166" s="363">
        <f t="shared" ref="AP166" si="427">AP165</f>
        <v>0</v>
      </c>
      <c r="AQ166" s="363">
        <f t="shared" ref="AQ166" si="428">AQ165</f>
        <v>0</v>
      </c>
      <c r="AR166" s="363">
        <f t="shared" ref="AR166" si="429">AR165</f>
        <v>0</v>
      </c>
      <c r="AS166" s="267"/>
    </row>
    <row r="167" spans="1:45" hidden="1" outlineLevel="1">
      <c r="B167" s="274"/>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364"/>
      <c r="AF167" s="377"/>
      <c r="AG167" s="377"/>
      <c r="AH167" s="377"/>
      <c r="AI167" s="377"/>
      <c r="AJ167" s="377"/>
      <c r="AK167" s="377"/>
      <c r="AL167" s="377"/>
      <c r="AM167" s="377"/>
      <c r="AN167" s="377"/>
      <c r="AO167" s="377"/>
      <c r="AP167" s="377"/>
      <c r="AQ167" s="377"/>
      <c r="AR167" s="377"/>
      <c r="AS167" s="267"/>
    </row>
    <row r="168" spans="1:45" ht="30" hidden="1" outlineLevel="1">
      <c r="A168" s="458">
        <v>40</v>
      </c>
      <c r="B168" s="274" t="s">
        <v>132</v>
      </c>
      <c r="C168" s="252" t="s">
        <v>25</v>
      </c>
      <c r="D168" s="256"/>
      <c r="E168" s="256"/>
      <c r="F168" s="256"/>
      <c r="G168" s="256"/>
      <c r="H168" s="256"/>
      <c r="I168" s="256"/>
      <c r="J168" s="256"/>
      <c r="K168" s="256"/>
      <c r="L168" s="256"/>
      <c r="M168" s="256"/>
      <c r="N168" s="256"/>
      <c r="O168" s="256"/>
      <c r="P168" s="256"/>
      <c r="Q168" s="256">
        <v>12</v>
      </c>
      <c r="R168" s="256"/>
      <c r="S168" s="256"/>
      <c r="T168" s="256"/>
      <c r="U168" s="256"/>
      <c r="V168" s="256"/>
      <c r="W168" s="256"/>
      <c r="X168" s="256"/>
      <c r="Y168" s="256"/>
      <c r="Z168" s="256"/>
      <c r="AA168" s="256"/>
      <c r="AB168" s="256"/>
      <c r="AC168" s="256"/>
      <c r="AD168" s="256"/>
      <c r="AE168" s="378"/>
      <c r="AF168" s="362"/>
      <c r="AG168" s="362"/>
      <c r="AH168" s="362"/>
      <c r="AI168" s="362"/>
      <c r="AJ168" s="362"/>
      <c r="AK168" s="362"/>
      <c r="AL168" s="367"/>
      <c r="AM168" s="367"/>
      <c r="AN168" s="367"/>
      <c r="AO168" s="367"/>
      <c r="AP168" s="367"/>
      <c r="AQ168" s="367"/>
      <c r="AR168" s="367"/>
      <c r="AS168" s="257">
        <f>SUM(AE168:AR168)</f>
        <v>0</v>
      </c>
    </row>
    <row r="169" spans="1:45" hidden="1" outlineLevel="1">
      <c r="B169" s="255" t="s">
        <v>266</v>
      </c>
      <c r="C169" s="252" t="s">
        <v>163</v>
      </c>
      <c r="D169" s="256"/>
      <c r="E169" s="256"/>
      <c r="F169" s="256"/>
      <c r="G169" s="256"/>
      <c r="H169" s="256"/>
      <c r="I169" s="256"/>
      <c r="J169" s="256"/>
      <c r="K169" s="256"/>
      <c r="L169" s="256"/>
      <c r="M169" s="256"/>
      <c r="N169" s="256"/>
      <c r="O169" s="256"/>
      <c r="P169" s="256"/>
      <c r="Q169" s="256">
        <f>Q168</f>
        <v>12</v>
      </c>
      <c r="R169" s="256"/>
      <c r="S169" s="256"/>
      <c r="T169" s="256"/>
      <c r="U169" s="256"/>
      <c r="V169" s="256"/>
      <c r="W169" s="256"/>
      <c r="X169" s="256"/>
      <c r="Y169" s="256"/>
      <c r="Z169" s="256"/>
      <c r="AA169" s="256"/>
      <c r="AB169" s="256"/>
      <c r="AC169" s="256"/>
      <c r="AD169" s="256"/>
      <c r="AE169" s="363">
        <f>AE168</f>
        <v>0</v>
      </c>
      <c r="AF169" s="363">
        <f t="shared" ref="AF169" si="430">AF168</f>
        <v>0</v>
      </c>
      <c r="AG169" s="363">
        <f t="shared" ref="AG169" si="431">AG168</f>
        <v>0</v>
      </c>
      <c r="AH169" s="363">
        <f t="shared" ref="AH169" si="432">AH168</f>
        <v>0</v>
      </c>
      <c r="AI169" s="363">
        <f t="shared" ref="AI169" si="433">AI168</f>
        <v>0</v>
      </c>
      <c r="AJ169" s="363">
        <f t="shared" ref="AJ169" si="434">AJ168</f>
        <v>0</v>
      </c>
      <c r="AK169" s="363">
        <f t="shared" ref="AK169" si="435">AK168</f>
        <v>0</v>
      </c>
      <c r="AL169" s="363">
        <f t="shared" ref="AL169" si="436">AL168</f>
        <v>0</v>
      </c>
      <c r="AM169" s="363">
        <f t="shared" ref="AM169" si="437">AM168</f>
        <v>0</v>
      </c>
      <c r="AN169" s="363">
        <f t="shared" ref="AN169" si="438">AN168</f>
        <v>0</v>
      </c>
      <c r="AO169" s="363">
        <f t="shared" ref="AO169" si="439">AO168</f>
        <v>0</v>
      </c>
      <c r="AP169" s="363">
        <f t="shared" ref="AP169" si="440">AP168</f>
        <v>0</v>
      </c>
      <c r="AQ169" s="363">
        <f t="shared" ref="AQ169" si="441">AQ168</f>
        <v>0</v>
      </c>
      <c r="AR169" s="363">
        <f t="shared" ref="AR169" si="442">AR168</f>
        <v>0</v>
      </c>
      <c r="AS169" s="267"/>
    </row>
    <row r="170" spans="1:45" hidden="1" outlineLevel="1">
      <c r="B170" s="274"/>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364"/>
      <c r="AF170" s="377"/>
      <c r="AG170" s="377"/>
      <c r="AH170" s="377"/>
      <c r="AI170" s="377"/>
      <c r="AJ170" s="377"/>
      <c r="AK170" s="377"/>
      <c r="AL170" s="377"/>
      <c r="AM170" s="377"/>
      <c r="AN170" s="377"/>
      <c r="AO170" s="377"/>
      <c r="AP170" s="377"/>
      <c r="AQ170" s="377"/>
      <c r="AR170" s="377"/>
      <c r="AS170" s="267"/>
    </row>
    <row r="171" spans="1:45" ht="30" hidden="1" outlineLevel="1">
      <c r="A171" s="458">
        <v>41</v>
      </c>
      <c r="B171" s="274" t="s">
        <v>133</v>
      </c>
      <c r="C171" s="252" t="s">
        <v>25</v>
      </c>
      <c r="D171" s="256"/>
      <c r="E171" s="256"/>
      <c r="F171" s="256"/>
      <c r="G171" s="256"/>
      <c r="H171" s="256"/>
      <c r="I171" s="256"/>
      <c r="J171" s="256"/>
      <c r="K171" s="256"/>
      <c r="L171" s="256"/>
      <c r="M171" s="256"/>
      <c r="N171" s="256"/>
      <c r="O171" s="256"/>
      <c r="P171" s="256"/>
      <c r="Q171" s="256">
        <v>12</v>
      </c>
      <c r="R171" s="256"/>
      <c r="S171" s="256"/>
      <c r="T171" s="256"/>
      <c r="U171" s="256"/>
      <c r="V171" s="256"/>
      <c r="W171" s="256"/>
      <c r="X171" s="256"/>
      <c r="Y171" s="256"/>
      <c r="Z171" s="256"/>
      <c r="AA171" s="256"/>
      <c r="AB171" s="256"/>
      <c r="AC171" s="256"/>
      <c r="AD171" s="256"/>
      <c r="AE171" s="378"/>
      <c r="AF171" s="362"/>
      <c r="AG171" s="362"/>
      <c r="AH171" s="362"/>
      <c r="AI171" s="362"/>
      <c r="AJ171" s="362"/>
      <c r="AK171" s="362"/>
      <c r="AL171" s="367"/>
      <c r="AM171" s="367"/>
      <c r="AN171" s="367"/>
      <c r="AO171" s="367"/>
      <c r="AP171" s="367"/>
      <c r="AQ171" s="367"/>
      <c r="AR171" s="367"/>
      <c r="AS171" s="257">
        <f>SUM(AE171:AR171)</f>
        <v>0</v>
      </c>
    </row>
    <row r="172" spans="1:45" hidden="1" outlineLevel="1">
      <c r="B172" s="255" t="s">
        <v>266</v>
      </c>
      <c r="C172" s="252" t="s">
        <v>163</v>
      </c>
      <c r="D172" s="256"/>
      <c r="E172" s="256"/>
      <c r="F172" s="256"/>
      <c r="G172" s="256"/>
      <c r="H172" s="256"/>
      <c r="I172" s="256"/>
      <c r="J172" s="256"/>
      <c r="K172" s="256"/>
      <c r="L172" s="256"/>
      <c r="M172" s="256"/>
      <c r="N172" s="256"/>
      <c r="O172" s="256"/>
      <c r="P172" s="256"/>
      <c r="Q172" s="256">
        <f>Q171</f>
        <v>12</v>
      </c>
      <c r="R172" s="256"/>
      <c r="S172" s="256"/>
      <c r="T172" s="256"/>
      <c r="U172" s="256"/>
      <c r="V172" s="256"/>
      <c r="W172" s="256"/>
      <c r="X172" s="256"/>
      <c r="Y172" s="256"/>
      <c r="Z172" s="256"/>
      <c r="AA172" s="256"/>
      <c r="AB172" s="256"/>
      <c r="AC172" s="256"/>
      <c r="AD172" s="256"/>
      <c r="AE172" s="363">
        <f>AE171</f>
        <v>0</v>
      </c>
      <c r="AF172" s="363">
        <f t="shared" ref="AF172" si="443">AF171</f>
        <v>0</v>
      </c>
      <c r="AG172" s="363">
        <f t="shared" ref="AG172" si="444">AG171</f>
        <v>0</v>
      </c>
      <c r="AH172" s="363">
        <f t="shared" ref="AH172" si="445">AH171</f>
        <v>0</v>
      </c>
      <c r="AI172" s="363">
        <f t="shared" ref="AI172" si="446">AI171</f>
        <v>0</v>
      </c>
      <c r="AJ172" s="363">
        <f t="shared" ref="AJ172" si="447">AJ171</f>
        <v>0</v>
      </c>
      <c r="AK172" s="363">
        <f t="shared" ref="AK172" si="448">AK171</f>
        <v>0</v>
      </c>
      <c r="AL172" s="363">
        <f t="shared" ref="AL172" si="449">AL171</f>
        <v>0</v>
      </c>
      <c r="AM172" s="363">
        <f t="shared" ref="AM172" si="450">AM171</f>
        <v>0</v>
      </c>
      <c r="AN172" s="363">
        <f t="shared" ref="AN172" si="451">AN171</f>
        <v>0</v>
      </c>
      <c r="AO172" s="363">
        <f t="shared" ref="AO172" si="452">AO171</f>
        <v>0</v>
      </c>
      <c r="AP172" s="363">
        <f t="shared" ref="AP172" si="453">AP171</f>
        <v>0</v>
      </c>
      <c r="AQ172" s="363">
        <f t="shared" ref="AQ172" si="454">AQ171</f>
        <v>0</v>
      </c>
      <c r="AR172" s="363">
        <f t="shared" ref="AR172" si="455">AR171</f>
        <v>0</v>
      </c>
      <c r="AS172" s="267"/>
    </row>
    <row r="173" spans="1:45" hidden="1" outlineLevel="1">
      <c r="B173" s="274"/>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364"/>
      <c r="AF173" s="377"/>
      <c r="AG173" s="377"/>
      <c r="AH173" s="377"/>
      <c r="AI173" s="377"/>
      <c r="AJ173" s="377"/>
      <c r="AK173" s="377"/>
      <c r="AL173" s="377"/>
      <c r="AM173" s="377"/>
      <c r="AN173" s="377"/>
      <c r="AO173" s="377"/>
      <c r="AP173" s="377"/>
      <c r="AQ173" s="377"/>
      <c r="AR173" s="377"/>
      <c r="AS173" s="267"/>
    </row>
    <row r="174" spans="1:45" ht="30" hidden="1" outlineLevel="1">
      <c r="A174" s="458">
        <v>42</v>
      </c>
      <c r="B174" s="274" t="s">
        <v>134</v>
      </c>
      <c r="C174" s="252" t="s">
        <v>25</v>
      </c>
      <c r="D174" s="256"/>
      <c r="E174" s="256"/>
      <c r="F174" s="256"/>
      <c r="G174" s="256"/>
      <c r="H174" s="256"/>
      <c r="I174" s="256"/>
      <c r="J174" s="256"/>
      <c r="K174" s="256"/>
      <c r="L174" s="256"/>
      <c r="M174" s="256"/>
      <c r="N174" s="256"/>
      <c r="O174" s="256"/>
      <c r="P174" s="256"/>
      <c r="Q174" s="252"/>
      <c r="R174" s="256"/>
      <c r="S174" s="256"/>
      <c r="T174" s="256"/>
      <c r="U174" s="256"/>
      <c r="V174" s="256"/>
      <c r="W174" s="256"/>
      <c r="X174" s="256"/>
      <c r="Y174" s="256"/>
      <c r="Z174" s="256"/>
      <c r="AA174" s="256"/>
      <c r="AB174" s="256"/>
      <c r="AC174" s="256"/>
      <c r="AD174" s="256"/>
      <c r="AE174" s="378"/>
      <c r="AF174" s="362"/>
      <c r="AG174" s="362"/>
      <c r="AH174" s="362"/>
      <c r="AI174" s="362"/>
      <c r="AJ174" s="362"/>
      <c r="AK174" s="362"/>
      <c r="AL174" s="367"/>
      <c r="AM174" s="367"/>
      <c r="AN174" s="367"/>
      <c r="AO174" s="367"/>
      <c r="AP174" s="367"/>
      <c r="AQ174" s="367"/>
      <c r="AR174" s="367"/>
      <c r="AS174" s="257">
        <f>SUM(AE174:AR174)</f>
        <v>0</v>
      </c>
    </row>
    <row r="175" spans="1:45" hidden="1" outlineLevel="1">
      <c r="B175" s="255" t="s">
        <v>266</v>
      </c>
      <c r="C175" s="252" t="s">
        <v>163</v>
      </c>
      <c r="D175" s="256"/>
      <c r="E175" s="256"/>
      <c r="F175" s="256"/>
      <c r="G175" s="256"/>
      <c r="H175" s="256"/>
      <c r="I175" s="256"/>
      <c r="J175" s="256"/>
      <c r="K175" s="256"/>
      <c r="L175" s="256"/>
      <c r="M175" s="256"/>
      <c r="N175" s="256"/>
      <c r="O175" s="256"/>
      <c r="P175" s="256"/>
      <c r="Q175" s="415"/>
      <c r="R175" s="256"/>
      <c r="S175" s="256"/>
      <c r="T175" s="256"/>
      <c r="U175" s="256"/>
      <c r="V175" s="256"/>
      <c r="W175" s="256"/>
      <c r="X175" s="256"/>
      <c r="Y175" s="256"/>
      <c r="Z175" s="256"/>
      <c r="AA175" s="256"/>
      <c r="AB175" s="256"/>
      <c r="AC175" s="256"/>
      <c r="AD175" s="256"/>
      <c r="AE175" s="363">
        <f>AE174</f>
        <v>0</v>
      </c>
      <c r="AF175" s="363">
        <f t="shared" ref="AF175" si="456">AF174</f>
        <v>0</v>
      </c>
      <c r="AG175" s="363">
        <f t="shared" ref="AG175" si="457">AG174</f>
        <v>0</v>
      </c>
      <c r="AH175" s="363">
        <f t="shared" ref="AH175" si="458">AH174</f>
        <v>0</v>
      </c>
      <c r="AI175" s="363">
        <f t="shared" ref="AI175" si="459">AI174</f>
        <v>0</v>
      </c>
      <c r="AJ175" s="363">
        <f t="shared" ref="AJ175" si="460">AJ174</f>
        <v>0</v>
      </c>
      <c r="AK175" s="363">
        <f t="shared" ref="AK175" si="461">AK174</f>
        <v>0</v>
      </c>
      <c r="AL175" s="363">
        <f t="shared" ref="AL175" si="462">AL174</f>
        <v>0</v>
      </c>
      <c r="AM175" s="363">
        <f t="shared" ref="AM175" si="463">AM174</f>
        <v>0</v>
      </c>
      <c r="AN175" s="363">
        <f t="shared" ref="AN175" si="464">AN174</f>
        <v>0</v>
      </c>
      <c r="AO175" s="363">
        <f t="shared" ref="AO175" si="465">AO174</f>
        <v>0</v>
      </c>
      <c r="AP175" s="363">
        <f t="shared" ref="AP175" si="466">AP174</f>
        <v>0</v>
      </c>
      <c r="AQ175" s="363">
        <f t="shared" ref="AQ175" si="467">AQ174</f>
        <v>0</v>
      </c>
      <c r="AR175" s="363">
        <f t="shared" ref="AR175" si="468">AR174</f>
        <v>0</v>
      </c>
      <c r="AS175" s="267"/>
    </row>
    <row r="176" spans="1:45" hidden="1" outlineLevel="1">
      <c r="B176" s="274"/>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c r="AC176" s="252"/>
      <c r="AD176" s="252"/>
      <c r="AE176" s="364"/>
      <c r="AF176" s="377"/>
      <c r="AG176" s="377"/>
      <c r="AH176" s="377"/>
      <c r="AI176" s="377"/>
      <c r="AJ176" s="377"/>
      <c r="AK176" s="377"/>
      <c r="AL176" s="377"/>
      <c r="AM176" s="377"/>
      <c r="AN176" s="377"/>
      <c r="AO176" s="377"/>
      <c r="AP176" s="377"/>
      <c r="AQ176" s="377"/>
      <c r="AR176" s="377"/>
      <c r="AS176" s="267"/>
    </row>
    <row r="177" spans="1:45" hidden="1" outlineLevel="1">
      <c r="A177" s="458">
        <v>43</v>
      </c>
      <c r="B177" s="274" t="s">
        <v>135</v>
      </c>
      <c r="C177" s="252" t="s">
        <v>25</v>
      </c>
      <c r="D177" s="256"/>
      <c r="E177" s="256"/>
      <c r="F177" s="256"/>
      <c r="G177" s="256"/>
      <c r="H177" s="256"/>
      <c r="I177" s="256"/>
      <c r="J177" s="256"/>
      <c r="K177" s="256"/>
      <c r="L177" s="256"/>
      <c r="M177" s="256"/>
      <c r="N177" s="256"/>
      <c r="O177" s="256"/>
      <c r="P177" s="256"/>
      <c r="Q177" s="256">
        <v>12</v>
      </c>
      <c r="R177" s="256"/>
      <c r="S177" s="256"/>
      <c r="T177" s="256"/>
      <c r="U177" s="256"/>
      <c r="V177" s="256"/>
      <c r="W177" s="256"/>
      <c r="X177" s="256"/>
      <c r="Y177" s="256"/>
      <c r="Z177" s="256"/>
      <c r="AA177" s="256"/>
      <c r="AB177" s="256"/>
      <c r="AC177" s="256"/>
      <c r="AD177" s="256"/>
      <c r="AE177" s="378"/>
      <c r="AF177" s="362"/>
      <c r="AG177" s="362"/>
      <c r="AH177" s="362"/>
      <c r="AI177" s="362"/>
      <c r="AJ177" s="362"/>
      <c r="AK177" s="362"/>
      <c r="AL177" s="367"/>
      <c r="AM177" s="367"/>
      <c r="AN177" s="367"/>
      <c r="AO177" s="367"/>
      <c r="AP177" s="367"/>
      <c r="AQ177" s="367"/>
      <c r="AR177" s="367"/>
      <c r="AS177" s="257">
        <f>SUM(AE177:AR177)</f>
        <v>0</v>
      </c>
    </row>
    <row r="178" spans="1:45" hidden="1" outlineLevel="1">
      <c r="B178" s="255" t="s">
        <v>266</v>
      </c>
      <c r="C178" s="252" t="s">
        <v>163</v>
      </c>
      <c r="D178" s="256"/>
      <c r="E178" s="256"/>
      <c r="F178" s="256"/>
      <c r="G178" s="256"/>
      <c r="H178" s="256"/>
      <c r="I178" s="256"/>
      <c r="J178" s="256"/>
      <c r="K178" s="256"/>
      <c r="L178" s="256"/>
      <c r="M178" s="256"/>
      <c r="N178" s="256"/>
      <c r="O178" s="256"/>
      <c r="P178" s="256"/>
      <c r="Q178" s="256">
        <f>Q177</f>
        <v>12</v>
      </c>
      <c r="R178" s="256"/>
      <c r="S178" s="256"/>
      <c r="T178" s="256"/>
      <c r="U178" s="256"/>
      <c r="V178" s="256"/>
      <c r="W178" s="256"/>
      <c r="X178" s="256"/>
      <c r="Y178" s="256"/>
      <c r="Z178" s="256"/>
      <c r="AA178" s="256"/>
      <c r="AB178" s="256"/>
      <c r="AC178" s="256"/>
      <c r="AD178" s="256"/>
      <c r="AE178" s="363">
        <f>AE177</f>
        <v>0</v>
      </c>
      <c r="AF178" s="363">
        <f t="shared" ref="AF178" si="469">AF177</f>
        <v>0</v>
      </c>
      <c r="AG178" s="363">
        <f t="shared" ref="AG178" si="470">AG177</f>
        <v>0</v>
      </c>
      <c r="AH178" s="363">
        <f t="shared" ref="AH178" si="471">AH177</f>
        <v>0</v>
      </c>
      <c r="AI178" s="363">
        <f t="shared" ref="AI178" si="472">AI177</f>
        <v>0</v>
      </c>
      <c r="AJ178" s="363">
        <f t="shared" ref="AJ178" si="473">AJ177</f>
        <v>0</v>
      </c>
      <c r="AK178" s="363">
        <f t="shared" ref="AK178" si="474">AK177</f>
        <v>0</v>
      </c>
      <c r="AL178" s="363">
        <f t="shared" ref="AL178" si="475">AL177</f>
        <v>0</v>
      </c>
      <c r="AM178" s="363">
        <f t="shared" ref="AM178" si="476">AM177</f>
        <v>0</v>
      </c>
      <c r="AN178" s="363">
        <f t="shared" ref="AN178" si="477">AN177</f>
        <v>0</v>
      </c>
      <c r="AO178" s="363">
        <f t="shared" ref="AO178" si="478">AO177</f>
        <v>0</v>
      </c>
      <c r="AP178" s="363">
        <f t="shared" ref="AP178" si="479">AP177</f>
        <v>0</v>
      </c>
      <c r="AQ178" s="363">
        <f t="shared" ref="AQ178" si="480">AQ177</f>
        <v>0</v>
      </c>
      <c r="AR178" s="363">
        <f t="shared" ref="AR178" si="481">AR177</f>
        <v>0</v>
      </c>
      <c r="AS178" s="267"/>
    </row>
    <row r="179" spans="1:45" hidden="1" outlineLevel="1">
      <c r="B179" s="274"/>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364"/>
      <c r="AF179" s="377"/>
      <c r="AG179" s="377"/>
      <c r="AH179" s="377"/>
      <c r="AI179" s="377"/>
      <c r="AJ179" s="377"/>
      <c r="AK179" s="377"/>
      <c r="AL179" s="377"/>
      <c r="AM179" s="377"/>
      <c r="AN179" s="377"/>
      <c r="AO179" s="377"/>
      <c r="AP179" s="377"/>
      <c r="AQ179" s="377"/>
      <c r="AR179" s="377"/>
      <c r="AS179" s="267"/>
    </row>
    <row r="180" spans="1:45" ht="30" hidden="1" outlineLevel="1">
      <c r="A180" s="458">
        <v>44</v>
      </c>
      <c r="B180" s="274" t="s">
        <v>136</v>
      </c>
      <c r="C180" s="252" t="s">
        <v>25</v>
      </c>
      <c r="D180" s="256"/>
      <c r="E180" s="256"/>
      <c r="F180" s="256"/>
      <c r="G180" s="256"/>
      <c r="H180" s="256"/>
      <c r="I180" s="256"/>
      <c r="J180" s="256"/>
      <c r="K180" s="256"/>
      <c r="L180" s="256"/>
      <c r="M180" s="256"/>
      <c r="N180" s="256"/>
      <c r="O180" s="256"/>
      <c r="P180" s="256"/>
      <c r="Q180" s="256">
        <v>12</v>
      </c>
      <c r="R180" s="256"/>
      <c r="S180" s="256"/>
      <c r="T180" s="256"/>
      <c r="U180" s="256"/>
      <c r="V180" s="256"/>
      <c r="W180" s="256"/>
      <c r="X180" s="256"/>
      <c r="Y180" s="256"/>
      <c r="Z180" s="256"/>
      <c r="AA180" s="256"/>
      <c r="AB180" s="256"/>
      <c r="AC180" s="256"/>
      <c r="AD180" s="256"/>
      <c r="AE180" s="378"/>
      <c r="AF180" s="362"/>
      <c r="AG180" s="362"/>
      <c r="AH180" s="362"/>
      <c r="AI180" s="362"/>
      <c r="AJ180" s="362"/>
      <c r="AK180" s="362"/>
      <c r="AL180" s="367"/>
      <c r="AM180" s="367"/>
      <c r="AN180" s="367"/>
      <c r="AO180" s="367"/>
      <c r="AP180" s="367"/>
      <c r="AQ180" s="367"/>
      <c r="AR180" s="367"/>
      <c r="AS180" s="257">
        <f>SUM(AE180:AR180)</f>
        <v>0</v>
      </c>
    </row>
    <row r="181" spans="1:45" hidden="1" outlineLevel="1">
      <c r="B181" s="255" t="s">
        <v>266</v>
      </c>
      <c r="C181" s="252" t="s">
        <v>163</v>
      </c>
      <c r="D181" s="256"/>
      <c r="E181" s="256"/>
      <c r="F181" s="256"/>
      <c r="G181" s="256"/>
      <c r="H181" s="256"/>
      <c r="I181" s="256"/>
      <c r="J181" s="256"/>
      <c r="K181" s="256"/>
      <c r="L181" s="256"/>
      <c r="M181" s="256"/>
      <c r="N181" s="256"/>
      <c r="O181" s="256"/>
      <c r="P181" s="256"/>
      <c r="Q181" s="256">
        <f>Q180</f>
        <v>12</v>
      </c>
      <c r="R181" s="256"/>
      <c r="S181" s="256"/>
      <c r="T181" s="256"/>
      <c r="U181" s="256"/>
      <c r="V181" s="256"/>
      <c r="W181" s="256"/>
      <c r="X181" s="256"/>
      <c r="Y181" s="256"/>
      <c r="Z181" s="256"/>
      <c r="AA181" s="256"/>
      <c r="AB181" s="256"/>
      <c r="AC181" s="256"/>
      <c r="AD181" s="256"/>
      <c r="AE181" s="363">
        <f>AE180</f>
        <v>0</v>
      </c>
      <c r="AF181" s="363">
        <f t="shared" ref="AF181" si="482">AF180</f>
        <v>0</v>
      </c>
      <c r="AG181" s="363">
        <f t="shared" ref="AG181" si="483">AG180</f>
        <v>0</v>
      </c>
      <c r="AH181" s="363">
        <f t="shared" ref="AH181" si="484">AH180</f>
        <v>0</v>
      </c>
      <c r="AI181" s="363">
        <f t="shared" ref="AI181" si="485">AI180</f>
        <v>0</v>
      </c>
      <c r="AJ181" s="363">
        <f t="shared" ref="AJ181" si="486">AJ180</f>
        <v>0</v>
      </c>
      <c r="AK181" s="363">
        <f t="shared" ref="AK181" si="487">AK180</f>
        <v>0</v>
      </c>
      <c r="AL181" s="363">
        <f t="shared" ref="AL181" si="488">AL180</f>
        <v>0</v>
      </c>
      <c r="AM181" s="363">
        <f t="shared" ref="AM181" si="489">AM180</f>
        <v>0</v>
      </c>
      <c r="AN181" s="363">
        <f t="shared" ref="AN181" si="490">AN180</f>
        <v>0</v>
      </c>
      <c r="AO181" s="363">
        <f t="shared" ref="AO181" si="491">AO180</f>
        <v>0</v>
      </c>
      <c r="AP181" s="363">
        <f t="shared" ref="AP181" si="492">AP180</f>
        <v>0</v>
      </c>
      <c r="AQ181" s="363">
        <f t="shared" ref="AQ181" si="493">AQ180</f>
        <v>0</v>
      </c>
      <c r="AR181" s="363">
        <f t="shared" ref="AR181" si="494">AR180</f>
        <v>0</v>
      </c>
      <c r="AS181" s="267"/>
    </row>
    <row r="182" spans="1:45" hidden="1" outlineLevel="1">
      <c r="B182" s="274"/>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364"/>
      <c r="AF182" s="377"/>
      <c r="AG182" s="377"/>
      <c r="AH182" s="377"/>
      <c r="AI182" s="377"/>
      <c r="AJ182" s="377"/>
      <c r="AK182" s="377"/>
      <c r="AL182" s="377"/>
      <c r="AM182" s="377"/>
      <c r="AN182" s="377"/>
      <c r="AO182" s="377"/>
      <c r="AP182" s="377"/>
      <c r="AQ182" s="377"/>
      <c r="AR182" s="377"/>
      <c r="AS182" s="267"/>
    </row>
    <row r="183" spans="1:45" ht="30" hidden="1" outlineLevel="1">
      <c r="A183" s="458">
        <v>45</v>
      </c>
      <c r="B183" s="274" t="s">
        <v>137</v>
      </c>
      <c r="C183" s="252" t="s">
        <v>25</v>
      </c>
      <c r="D183" s="256"/>
      <c r="E183" s="256"/>
      <c r="F183" s="256"/>
      <c r="G183" s="256"/>
      <c r="H183" s="256"/>
      <c r="I183" s="256"/>
      <c r="J183" s="256"/>
      <c r="K183" s="256"/>
      <c r="L183" s="256"/>
      <c r="M183" s="256"/>
      <c r="N183" s="256"/>
      <c r="O183" s="256"/>
      <c r="P183" s="256"/>
      <c r="Q183" s="256">
        <v>12</v>
      </c>
      <c r="R183" s="256"/>
      <c r="S183" s="256"/>
      <c r="T183" s="256"/>
      <c r="U183" s="256"/>
      <c r="V183" s="256"/>
      <c r="W183" s="256"/>
      <c r="X183" s="256"/>
      <c r="Y183" s="256"/>
      <c r="Z183" s="256"/>
      <c r="AA183" s="256"/>
      <c r="AB183" s="256"/>
      <c r="AC183" s="256"/>
      <c r="AD183" s="256"/>
      <c r="AE183" s="378"/>
      <c r="AF183" s="362"/>
      <c r="AG183" s="362"/>
      <c r="AH183" s="362"/>
      <c r="AI183" s="362"/>
      <c r="AJ183" s="362"/>
      <c r="AK183" s="362"/>
      <c r="AL183" s="367"/>
      <c r="AM183" s="367"/>
      <c r="AN183" s="367"/>
      <c r="AO183" s="367"/>
      <c r="AP183" s="367"/>
      <c r="AQ183" s="367"/>
      <c r="AR183" s="367"/>
      <c r="AS183" s="257">
        <f>SUM(AE183:AR183)</f>
        <v>0</v>
      </c>
    </row>
    <row r="184" spans="1:45" hidden="1" outlineLevel="1">
      <c r="B184" s="255" t="s">
        <v>266</v>
      </c>
      <c r="C184" s="252" t="s">
        <v>163</v>
      </c>
      <c r="D184" s="256"/>
      <c r="E184" s="256"/>
      <c r="F184" s="256"/>
      <c r="G184" s="256"/>
      <c r="H184" s="256"/>
      <c r="I184" s="256"/>
      <c r="J184" s="256"/>
      <c r="K184" s="256"/>
      <c r="L184" s="256"/>
      <c r="M184" s="256"/>
      <c r="N184" s="256"/>
      <c r="O184" s="256"/>
      <c r="P184" s="256"/>
      <c r="Q184" s="256">
        <f>Q183</f>
        <v>12</v>
      </c>
      <c r="R184" s="256"/>
      <c r="S184" s="256"/>
      <c r="T184" s="256"/>
      <c r="U184" s="256"/>
      <c r="V184" s="256"/>
      <c r="W184" s="256"/>
      <c r="X184" s="256"/>
      <c r="Y184" s="256"/>
      <c r="Z184" s="256"/>
      <c r="AA184" s="256"/>
      <c r="AB184" s="256"/>
      <c r="AC184" s="256"/>
      <c r="AD184" s="256"/>
      <c r="AE184" s="363">
        <f>AE183</f>
        <v>0</v>
      </c>
      <c r="AF184" s="363">
        <f t="shared" ref="AF184" si="495">AF183</f>
        <v>0</v>
      </c>
      <c r="AG184" s="363">
        <f t="shared" ref="AG184" si="496">AG183</f>
        <v>0</v>
      </c>
      <c r="AH184" s="363">
        <f t="shared" ref="AH184" si="497">AH183</f>
        <v>0</v>
      </c>
      <c r="AI184" s="363">
        <f t="shared" ref="AI184" si="498">AI183</f>
        <v>0</v>
      </c>
      <c r="AJ184" s="363">
        <f t="shared" ref="AJ184" si="499">AJ183</f>
        <v>0</v>
      </c>
      <c r="AK184" s="363">
        <f t="shared" ref="AK184" si="500">AK183</f>
        <v>0</v>
      </c>
      <c r="AL184" s="363">
        <f t="shared" ref="AL184" si="501">AL183</f>
        <v>0</v>
      </c>
      <c r="AM184" s="363">
        <f t="shared" ref="AM184" si="502">AM183</f>
        <v>0</v>
      </c>
      <c r="AN184" s="363">
        <f t="shared" ref="AN184" si="503">AN183</f>
        <v>0</v>
      </c>
      <c r="AO184" s="363">
        <f t="shared" ref="AO184" si="504">AO183</f>
        <v>0</v>
      </c>
      <c r="AP184" s="363">
        <f t="shared" ref="AP184" si="505">AP183</f>
        <v>0</v>
      </c>
      <c r="AQ184" s="363">
        <f t="shared" ref="AQ184" si="506">AQ183</f>
        <v>0</v>
      </c>
      <c r="AR184" s="363">
        <f t="shared" ref="AR184" si="507">AR183</f>
        <v>0</v>
      </c>
      <c r="AS184" s="267"/>
    </row>
    <row r="185" spans="1:45" hidden="1" outlineLevel="1">
      <c r="B185" s="274"/>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c r="AA185" s="252"/>
      <c r="AB185" s="252"/>
      <c r="AC185" s="252"/>
      <c r="AD185" s="252"/>
      <c r="AE185" s="364"/>
      <c r="AF185" s="377"/>
      <c r="AG185" s="377"/>
      <c r="AH185" s="377"/>
      <c r="AI185" s="377"/>
      <c r="AJ185" s="377"/>
      <c r="AK185" s="377"/>
      <c r="AL185" s="377"/>
      <c r="AM185" s="377"/>
      <c r="AN185" s="377"/>
      <c r="AO185" s="377"/>
      <c r="AP185" s="377"/>
      <c r="AQ185" s="377"/>
      <c r="AR185" s="377"/>
      <c r="AS185" s="267"/>
    </row>
    <row r="186" spans="1:45" ht="30" hidden="1" outlineLevel="1">
      <c r="A186" s="458">
        <v>46</v>
      </c>
      <c r="B186" s="274" t="s">
        <v>138</v>
      </c>
      <c r="C186" s="252" t="s">
        <v>25</v>
      </c>
      <c r="D186" s="256"/>
      <c r="E186" s="256"/>
      <c r="F186" s="256"/>
      <c r="G186" s="256"/>
      <c r="H186" s="256"/>
      <c r="I186" s="256"/>
      <c r="J186" s="256"/>
      <c r="K186" s="256"/>
      <c r="L186" s="256"/>
      <c r="M186" s="256"/>
      <c r="N186" s="256"/>
      <c r="O186" s="256"/>
      <c r="P186" s="256"/>
      <c r="Q186" s="256">
        <v>12</v>
      </c>
      <c r="R186" s="256"/>
      <c r="S186" s="256"/>
      <c r="T186" s="256"/>
      <c r="U186" s="256"/>
      <c r="V186" s="256"/>
      <c r="W186" s="256"/>
      <c r="X186" s="256"/>
      <c r="Y186" s="256"/>
      <c r="Z186" s="256"/>
      <c r="AA186" s="256"/>
      <c r="AB186" s="256"/>
      <c r="AC186" s="256"/>
      <c r="AD186" s="256"/>
      <c r="AE186" s="378"/>
      <c r="AF186" s="362"/>
      <c r="AG186" s="362"/>
      <c r="AH186" s="362"/>
      <c r="AI186" s="362"/>
      <c r="AJ186" s="362"/>
      <c r="AK186" s="362"/>
      <c r="AL186" s="367"/>
      <c r="AM186" s="367"/>
      <c r="AN186" s="367"/>
      <c r="AO186" s="367"/>
      <c r="AP186" s="367"/>
      <c r="AQ186" s="367"/>
      <c r="AR186" s="367"/>
      <c r="AS186" s="257">
        <f>SUM(AE186:AR186)</f>
        <v>0</v>
      </c>
    </row>
    <row r="187" spans="1:45" hidden="1" outlineLevel="1">
      <c r="B187" s="255" t="s">
        <v>266</v>
      </c>
      <c r="C187" s="252" t="s">
        <v>163</v>
      </c>
      <c r="D187" s="256"/>
      <c r="E187" s="256"/>
      <c r="F187" s="256"/>
      <c r="G187" s="256"/>
      <c r="H187" s="256"/>
      <c r="I187" s="256"/>
      <c r="J187" s="256"/>
      <c r="K187" s="256"/>
      <c r="L187" s="256"/>
      <c r="M187" s="256"/>
      <c r="N187" s="256"/>
      <c r="O187" s="256"/>
      <c r="P187" s="256"/>
      <c r="Q187" s="256">
        <f>Q186</f>
        <v>12</v>
      </c>
      <c r="R187" s="256"/>
      <c r="S187" s="256"/>
      <c r="T187" s="256"/>
      <c r="U187" s="256"/>
      <c r="V187" s="256"/>
      <c r="W187" s="256"/>
      <c r="X187" s="256"/>
      <c r="Y187" s="256"/>
      <c r="Z187" s="256"/>
      <c r="AA187" s="256"/>
      <c r="AB187" s="256"/>
      <c r="AC187" s="256"/>
      <c r="AD187" s="256"/>
      <c r="AE187" s="363">
        <f>AE186</f>
        <v>0</v>
      </c>
      <c r="AF187" s="363">
        <f t="shared" ref="AF187" si="508">AF186</f>
        <v>0</v>
      </c>
      <c r="AG187" s="363">
        <f t="shared" ref="AG187" si="509">AG186</f>
        <v>0</v>
      </c>
      <c r="AH187" s="363">
        <f t="shared" ref="AH187" si="510">AH186</f>
        <v>0</v>
      </c>
      <c r="AI187" s="363">
        <f t="shared" ref="AI187" si="511">AI186</f>
        <v>0</v>
      </c>
      <c r="AJ187" s="363">
        <f t="shared" ref="AJ187" si="512">AJ186</f>
        <v>0</v>
      </c>
      <c r="AK187" s="363">
        <f t="shared" ref="AK187" si="513">AK186</f>
        <v>0</v>
      </c>
      <c r="AL187" s="363">
        <f t="shared" ref="AL187" si="514">AL186</f>
        <v>0</v>
      </c>
      <c r="AM187" s="363">
        <f t="shared" ref="AM187" si="515">AM186</f>
        <v>0</v>
      </c>
      <c r="AN187" s="363">
        <f t="shared" ref="AN187" si="516">AN186</f>
        <v>0</v>
      </c>
      <c r="AO187" s="363">
        <f t="shared" ref="AO187" si="517">AO186</f>
        <v>0</v>
      </c>
      <c r="AP187" s="363">
        <f t="shared" ref="AP187" si="518">AP186</f>
        <v>0</v>
      </c>
      <c r="AQ187" s="363">
        <f t="shared" ref="AQ187" si="519">AQ186</f>
        <v>0</v>
      </c>
      <c r="AR187" s="363">
        <f t="shared" ref="AR187" si="520">AR186</f>
        <v>0</v>
      </c>
      <c r="AS187" s="267"/>
    </row>
    <row r="188" spans="1:45" hidden="1" outlineLevel="1">
      <c r="B188" s="274"/>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364"/>
      <c r="AF188" s="377"/>
      <c r="AG188" s="377"/>
      <c r="AH188" s="377"/>
      <c r="AI188" s="377"/>
      <c r="AJ188" s="377"/>
      <c r="AK188" s="377"/>
      <c r="AL188" s="377"/>
      <c r="AM188" s="377"/>
      <c r="AN188" s="377"/>
      <c r="AO188" s="377"/>
      <c r="AP188" s="377"/>
      <c r="AQ188" s="377"/>
      <c r="AR188" s="377"/>
      <c r="AS188" s="267"/>
    </row>
    <row r="189" spans="1:45" ht="30" hidden="1" outlineLevel="1">
      <c r="A189" s="458">
        <v>47</v>
      </c>
      <c r="B189" s="274" t="s">
        <v>139</v>
      </c>
      <c r="C189" s="252" t="s">
        <v>25</v>
      </c>
      <c r="D189" s="256"/>
      <c r="E189" s="256"/>
      <c r="F189" s="256"/>
      <c r="G189" s="256"/>
      <c r="H189" s="256"/>
      <c r="I189" s="256"/>
      <c r="J189" s="256"/>
      <c r="K189" s="256"/>
      <c r="L189" s="256"/>
      <c r="M189" s="256"/>
      <c r="N189" s="256"/>
      <c r="O189" s="256"/>
      <c r="P189" s="256"/>
      <c r="Q189" s="256">
        <v>12</v>
      </c>
      <c r="R189" s="256"/>
      <c r="S189" s="256"/>
      <c r="T189" s="256"/>
      <c r="U189" s="256"/>
      <c r="V189" s="256"/>
      <c r="W189" s="256"/>
      <c r="X189" s="256"/>
      <c r="Y189" s="256"/>
      <c r="Z189" s="256"/>
      <c r="AA189" s="256"/>
      <c r="AB189" s="256"/>
      <c r="AC189" s="256"/>
      <c r="AD189" s="256"/>
      <c r="AE189" s="378"/>
      <c r="AF189" s="362"/>
      <c r="AG189" s="362"/>
      <c r="AH189" s="362"/>
      <c r="AI189" s="362"/>
      <c r="AJ189" s="362"/>
      <c r="AK189" s="362"/>
      <c r="AL189" s="367"/>
      <c r="AM189" s="367"/>
      <c r="AN189" s="367"/>
      <c r="AO189" s="367"/>
      <c r="AP189" s="367"/>
      <c r="AQ189" s="367"/>
      <c r="AR189" s="367"/>
      <c r="AS189" s="257">
        <f>SUM(AE189:AR189)</f>
        <v>0</v>
      </c>
    </row>
    <row r="190" spans="1:45" hidden="1" outlineLevel="1">
      <c r="B190" s="255" t="s">
        <v>266</v>
      </c>
      <c r="C190" s="252" t="s">
        <v>163</v>
      </c>
      <c r="D190" s="256"/>
      <c r="E190" s="256"/>
      <c r="F190" s="256"/>
      <c r="G190" s="256"/>
      <c r="H190" s="256"/>
      <c r="I190" s="256"/>
      <c r="J190" s="256"/>
      <c r="K190" s="256"/>
      <c r="L190" s="256"/>
      <c r="M190" s="256"/>
      <c r="N190" s="256"/>
      <c r="O190" s="256"/>
      <c r="P190" s="256"/>
      <c r="Q190" s="256">
        <f>Q189</f>
        <v>12</v>
      </c>
      <c r="R190" s="256"/>
      <c r="S190" s="256"/>
      <c r="T190" s="256"/>
      <c r="U190" s="256"/>
      <c r="V190" s="256"/>
      <c r="W190" s="256"/>
      <c r="X190" s="256"/>
      <c r="Y190" s="256"/>
      <c r="Z190" s="256"/>
      <c r="AA190" s="256"/>
      <c r="AB190" s="256"/>
      <c r="AC190" s="256"/>
      <c r="AD190" s="256"/>
      <c r="AE190" s="363">
        <f>AE189</f>
        <v>0</v>
      </c>
      <c r="AF190" s="363">
        <f t="shared" ref="AF190" si="521">AF189</f>
        <v>0</v>
      </c>
      <c r="AG190" s="363">
        <f t="shared" ref="AG190" si="522">AG189</f>
        <v>0</v>
      </c>
      <c r="AH190" s="363">
        <f t="shared" ref="AH190" si="523">AH189</f>
        <v>0</v>
      </c>
      <c r="AI190" s="363">
        <f t="shared" ref="AI190" si="524">AI189</f>
        <v>0</v>
      </c>
      <c r="AJ190" s="363">
        <f t="shared" ref="AJ190" si="525">AJ189</f>
        <v>0</v>
      </c>
      <c r="AK190" s="363">
        <f t="shared" ref="AK190" si="526">AK189</f>
        <v>0</v>
      </c>
      <c r="AL190" s="363">
        <f t="shared" ref="AL190" si="527">AL189</f>
        <v>0</v>
      </c>
      <c r="AM190" s="363">
        <f t="shared" ref="AM190" si="528">AM189</f>
        <v>0</v>
      </c>
      <c r="AN190" s="363">
        <f t="shared" ref="AN190" si="529">AN189</f>
        <v>0</v>
      </c>
      <c r="AO190" s="363">
        <f t="shared" ref="AO190" si="530">AO189</f>
        <v>0</v>
      </c>
      <c r="AP190" s="363">
        <f t="shared" ref="AP190" si="531">AP189</f>
        <v>0</v>
      </c>
      <c r="AQ190" s="363">
        <f t="shared" ref="AQ190" si="532">AQ189</f>
        <v>0</v>
      </c>
      <c r="AR190" s="363">
        <f t="shared" ref="AR190" si="533">AR189</f>
        <v>0</v>
      </c>
      <c r="AS190" s="267"/>
    </row>
    <row r="191" spans="1:45" hidden="1" outlineLevel="1">
      <c r="B191" s="274"/>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364"/>
      <c r="AF191" s="377"/>
      <c r="AG191" s="377"/>
      <c r="AH191" s="377"/>
      <c r="AI191" s="377"/>
      <c r="AJ191" s="377"/>
      <c r="AK191" s="377"/>
      <c r="AL191" s="377"/>
      <c r="AM191" s="377"/>
      <c r="AN191" s="377"/>
      <c r="AO191" s="377"/>
      <c r="AP191" s="377"/>
      <c r="AQ191" s="377"/>
      <c r="AR191" s="377"/>
      <c r="AS191" s="267"/>
    </row>
    <row r="192" spans="1:45" ht="30" hidden="1" outlineLevel="1">
      <c r="A192" s="458">
        <v>48</v>
      </c>
      <c r="B192" s="274" t="s">
        <v>140</v>
      </c>
      <c r="C192" s="252" t="s">
        <v>25</v>
      </c>
      <c r="D192" s="256"/>
      <c r="E192" s="256"/>
      <c r="F192" s="256"/>
      <c r="G192" s="256"/>
      <c r="H192" s="256"/>
      <c r="I192" s="256"/>
      <c r="J192" s="256"/>
      <c r="K192" s="256"/>
      <c r="L192" s="256"/>
      <c r="M192" s="256"/>
      <c r="N192" s="256"/>
      <c r="O192" s="256"/>
      <c r="P192" s="256"/>
      <c r="Q192" s="256">
        <v>12</v>
      </c>
      <c r="R192" s="256"/>
      <c r="S192" s="256"/>
      <c r="T192" s="256"/>
      <c r="U192" s="256"/>
      <c r="V192" s="256"/>
      <c r="W192" s="256"/>
      <c r="X192" s="256"/>
      <c r="Y192" s="256"/>
      <c r="Z192" s="256"/>
      <c r="AA192" s="256"/>
      <c r="AB192" s="256"/>
      <c r="AC192" s="256"/>
      <c r="AD192" s="256"/>
      <c r="AE192" s="378"/>
      <c r="AF192" s="362"/>
      <c r="AG192" s="362"/>
      <c r="AH192" s="362"/>
      <c r="AI192" s="362"/>
      <c r="AJ192" s="362"/>
      <c r="AK192" s="362"/>
      <c r="AL192" s="367"/>
      <c r="AM192" s="367"/>
      <c r="AN192" s="367"/>
      <c r="AO192" s="367"/>
      <c r="AP192" s="367"/>
      <c r="AQ192" s="367"/>
      <c r="AR192" s="367"/>
      <c r="AS192" s="257">
        <f>SUM(AE192:AR192)</f>
        <v>0</v>
      </c>
    </row>
    <row r="193" spans="1:45" hidden="1" outlineLevel="1">
      <c r="B193" s="255" t="s">
        <v>266</v>
      </c>
      <c r="C193" s="252" t="s">
        <v>163</v>
      </c>
      <c r="D193" s="256"/>
      <c r="E193" s="256"/>
      <c r="F193" s="256"/>
      <c r="G193" s="256"/>
      <c r="H193" s="256"/>
      <c r="I193" s="256"/>
      <c r="J193" s="256"/>
      <c r="K193" s="256"/>
      <c r="L193" s="256"/>
      <c r="M193" s="256"/>
      <c r="N193" s="256"/>
      <c r="O193" s="256"/>
      <c r="P193" s="256"/>
      <c r="Q193" s="256">
        <f>Q192</f>
        <v>12</v>
      </c>
      <c r="R193" s="256"/>
      <c r="S193" s="256"/>
      <c r="T193" s="256"/>
      <c r="U193" s="256"/>
      <c r="V193" s="256"/>
      <c r="W193" s="256"/>
      <c r="X193" s="256"/>
      <c r="Y193" s="256"/>
      <c r="Z193" s="256"/>
      <c r="AA193" s="256"/>
      <c r="AB193" s="256"/>
      <c r="AC193" s="256"/>
      <c r="AD193" s="256"/>
      <c r="AE193" s="363">
        <f>AE192</f>
        <v>0</v>
      </c>
      <c r="AF193" s="363">
        <f t="shared" ref="AF193" si="534">AF192</f>
        <v>0</v>
      </c>
      <c r="AG193" s="363">
        <f t="shared" ref="AG193" si="535">AG192</f>
        <v>0</v>
      </c>
      <c r="AH193" s="363">
        <f t="shared" ref="AH193" si="536">AH192</f>
        <v>0</v>
      </c>
      <c r="AI193" s="363">
        <f t="shared" ref="AI193" si="537">AI192</f>
        <v>0</v>
      </c>
      <c r="AJ193" s="363">
        <f t="shared" ref="AJ193" si="538">AJ192</f>
        <v>0</v>
      </c>
      <c r="AK193" s="363">
        <f t="shared" ref="AK193" si="539">AK192</f>
        <v>0</v>
      </c>
      <c r="AL193" s="363">
        <f t="shared" ref="AL193" si="540">AL192</f>
        <v>0</v>
      </c>
      <c r="AM193" s="363">
        <f t="shared" ref="AM193" si="541">AM192</f>
        <v>0</v>
      </c>
      <c r="AN193" s="363">
        <f t="shared" ref="AN193" si="542">AN192</f>
        <v>0</v>
      </c>
      <c r="AO193" s="363">
        <f t="shared" ref="AO193" si="543">AO192</f>
        <v>0</v>
      </c>
      <c r="AP193" s="363">
        <f t="shared" ref="AP193" si="544">AP192</f>
        <v>0</v>
      </c>
      <c r="AQ193" s="363">
        <f t="shared" ref="AQ193" si="545">AQ192</f>
        <v>0</v>
      </c>
      <c r="AR193" s="363">
        <f t="shared" ref="AR193" si="546">AR192</f>
        <v>0</v>
      </c>
      <c r="AS193" s="267"/>
    </row>
    <row r="194" spans="1:45" hidden="1" outlineLevel="1">
      <c r="B194" s="274"/>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364"/>
      <c r="AF194" s="377"/>
      <c r="AG194" s="377"/>
      <c r="AH194" s="377"/>
      <c r="AI194" s="377"/>
      <c r="AJ194" s="377"/>
      <c r="AK194" s="377"/>
      <c r="AL194" s="377"/>
      <c r="AM194" s="377"/>
      <c r="AN194" s="377"/>
      <c r="AO194" s="377"/>
      <c r="AP194" s="377"/>
      <c r="AQ194" s="377"/>
      <c r="AR194" s="377"/>
      <c r="AS194" s="267"/>
    </row>
    <row r="195" spans="1:45" ht="30" hidden="1" outlineLevel="1">
      <c r="A195" s="458">
        <v>49</v>
      </c>
      <c r="B195" s="274" t="s">
        <v>141</v>
      </c>
      <c r="C195" s="252" t="s">
        <v>25</v>
      </c>
      <c r="D195" s="256"/>
      <c r="E195" s="256"/>
      <c r="F195" s="256"/>
      <c r="G195" s="256"/>
      <c r="H195" s="256"/>
      <c r="I195" s="256"/>
      <c r="J195" s="256"/>
      <c r="K195" s="256"/>
      <c r="L195" s="256"/>
      <c r="M195" s="256"/>
      <c r="N195" s="256"/>
      <c r="O195" s="256"/>
      <c r="P195" s="256"/>
      <c r="Q195" s="256">
        <v>12</v>
      </c>
      <c r="R195" s="256"/>
      <c r="S195" s="256"/>
      <c r="T195" s="256"/>
      <c r="U195" s="256"/>
      <c r="V195" s="256"/>
      <c r="W195" s="256"/>
      <c r="X195" s="256"/>
      <c r="Y195" s="256"/>
      <c r="Z195" s="256"/>
      <c r="AA195" s="256"/>
      <c r="AB195" s="256"/>
      <c r="AC195" s="256"/>
      <c r="AD195" s="256"/>
      <c r="AE195" s="378"/>
      <c r="AF195" s="362"/>
      <c r="AG195" s="362"/>
      <c r="AH195" s="362"/>
      <c r="AI195" s="362"/>
      <c r="AJ195" s="362"/>
      <c r="AK195" s="362"/>
      <c r="AL195" s="367"/>
      <c r="AM195" s="367"/>
      <c r="AN195" s="367"/>
      <c r="AO195" s="367"/>
      <c r="AP195" s="367"/>
      <c r="AQ195" s="367"/>
      <c r="AR195" s="367"/>
      <c r="AS195" s="257">
        <f>SUM(AE195:AR195)</f>
        <v>0</v>
      </c>
    </row>
    <row r="196" spans="1:45" hidden="1" outlineLevel="1">
      <c r="B196" s="255" t="s">
        <v>266</v>
      </c>
      <c r="C196" s="252" t="s">
        <v>163</v>
      </c>
      <c r="D196" s="256"/>
      <c r="E196" s="256"/>
      <c r="F196" s="256"/>
      <c r="G196" s="256"/>
      <c r="H196" s="256"/>
      <c r="I196" s="256"/>
      <c r="J196" s="256"/>
      <c r="K196" s="256"/>
      <c r="L196" s="256"/>
      <c r="M196" s="256"/>
      <c r="N196" s="256"/>
      <c r="O196" s="256"/>
      <c r="P196" s="256"/>
      <c r="Q196" s="256">
        <f>Q195</f>
        <v>12</v>
      </c>
      <c r="R196" s="256"/>
      <c r="S196" s="256"/>
      <c r="T196" s="256"/>
      <c r="U196" s="256"/>
      <c r="V196" s="256"/>
      <c r="W196" s="256"/>
      <c r="X196" s="256"/>
      <c r="Y196" s="256"/>
      <c r="Z196" s="256"/>
      <c r="AA196" s="256"/>
      <c r="AB196" s="256"/>
      <c r="AC196" s="256"/>
      <c r="AD196" s="256"/>
      <c r="AE196" s="363">
        <f>AE195</f>
        <v>0</v>
      </c>
      <c r="AF196" s="363">
        <f t="shared" ref="AF196" si="547">AF195</f>
        <v>0</v>
      </c>
      <c r="AG196" s="363">
        <f t="shared" ref="AG196" si="548">AG195</f>
        <v>0</v>
      </c>
      <c r="AH196" s="363">
        <f t="shared" ref="AH196" si="549">AH195</f>
        <v>0</v>
      </c>
      <c r="AI196" s="363">
        <f t="shared" ref="AI196" si="550">AI195</f>
        <v>0</v>
      </c>
      <c r="AJ196" s="363">
        <f t="shared" ref="AJ196" si="551">AJ195</f>
        <v>0</v>
      </c>
      <c r="AK196" s="363">
        <f t="shared" ref="AK196" si="552">AK195</f>
        <v>0</v>
      </c>
      <c r="AL196" s="363">
        <f t="shared" ref="AL196" si="553">AL195</f>
        <v>0</v>
      </c>
      <c r="AM196" s="363">
        <f t="shared" ref="AM196" si="554">AM195</f>
        <v>0</v>
      </c>
      <c r="AN196" s="363">
        <f t="shared" ref="AN196" si="555">AN195</f>
        <v>0</v>
      </c>
      <c r="AO196" s="363">
        <f t="shared" ref="AO196" si="556">AO195</f>
        <v>0</v>
      </c>
      <c r="AP196" s="363">
        <f t="shared" ref="AP196" si="557">AP195</f>
        <v>0</v>
      </c>
      <c r="AQ196" s="363">
        <f t="shared" ref="AQ196" si="558">AQ195</f>
        <v>0</v>
      </c>
      <c r="AR196" s="363">
        <f t="shared" ref="AR196" si="559">AR195</f>
        <v>0</v>
      </c>
      <c r="AS196" s="267"/>
    </row>
    <row r="197" spans="1:45" hidden="1" outlineLevel="1">
      <c r="B197" s="255"/>
      <c r="C197" s="266"/>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62"/>
      <c r="AF197" s="262"/>
      <c r="AG197" s="262"/>
      <c r="AH197" s="262"/>
      <c r="AI197" s="262"/>
      <c r="AJ197" s="262"/>
      <c r="AK197" s="262"/>
      <c r="AL197" s="262"/>
      <c r="AM197" s="262"/>
      <c r="AN197" s="262"/>
      <c r="AO197" s="262"/>
      <c r="AP197" s="262"/>
      <c r="AQ197" s="262"/>
      <c r="AR197" s="262"/>
      <c r="AS197" s="267"/>
    </row>
    <row r="198" spans="1:45" ht="15.75">
      <c r="B198" s="287" t="s">
        <v>270</v>
      </c>
      <c r="C198" s="289"/>
      <c r="D198" s="289">
        <f>SUM(D38:D196)</f>
        <v>14867135.171202503</v>
      </c>
      <c r="E198" s="289"/>
      <c r="F198" s="289"/>
      <c r="G198" s="289"/>
      <c r="H198" s="289"/>
      <c r="I198" s="289"/>
      <c r="J198" s="289"/>
      <c r="K198" s="289"/>
      <c r="L198" s="289"/>
      <c r="M198" s="289"/>
      <c r="N198" s="289"/>
      <c r="O198" s="289"/>
      <c r="P198" s="289"/>
      <c r="Q198" s="289"/>
      <c r="R198" s="289">
        <f>SUM(R38:R196)</f>
        <v>2734.5899570230836</v>
      </c>
      <c r="S198" s="289"/>
      <c r="T198" s="289"/>
      <c r="U198" s="289"/>
      <c r="V198" s="289"/>
      <c r="W198" s="289"/>
      <c r="X198" s="289"/>
      <c r="Y198" s="289"/>
      <c r="Z198" s="289"/>
      <c r="AA198" s="289"/>
      <c r="AB198" s="289"/>
      <c r="AC198" s="289"/>
      <c r="AD198" s="289"/>
      <c r="AE198" s="289">
        <f>IF(AE36="kWh",SUMPRODUCT(D38:D196,AE38:AE196))</f>
        <v>3782028.5144120455</v>
      </c>
      <c r="AF198" s="289">
        <f>IF(AF36="kWh",SUMPRODUCT(D38:D196,AF38:AF196))</f>
        <v>3945560.9642194393</v>
      </c>
      <c r="AG198" s="289">
        <f>IF(AG36="kw",SUMPRODUCT(Q38:Q196,R38:R196,AG38:AG196),SUMPRODUCT(D38:D196,AG38:AG196))</f>
        <v>14435.500030297582</v>
      </c>
      <c r="AH198" s="289">
        <f>IF(AH36="kw",SUMPRODUCT(Q38:Q196,R38:R196,AH38:AH196),SUMPRODUCT(D38:D196,AH38:AH196))</f>
        <v>0</v>
      </c>
      <c r="AI198" s="289">
        <f>IF(AI36="kw",SUMPRODUCT(Q38:Q196,R38:R196,AI38:AI196),SUMPRODUCT(D38:D196,AI38:AI196))</f>
        <v>0</v>
      </c>
      <c r="AJ198" s="289">
        <f>IF(AJ36="kw",SUMPRODUCT(Q38:Q196,R38:R196,AJ38:AJ196),SUMPRODUCT(D38:D196,AJ38:AJ196))</f>
        <v>0</v>
      </c>
      <c r="AK198" s="289">
        <f>IF(AK36="kw",SUMPRODUCT(Q38:Q196,R38:R196,AK38:AK196),SUMPRODUCT(D38:D196,AK38:AK196))</f>
        <v>0</v>
      </c>
      <c r="AL198" s="289">
        <f>IF(AL36="kw",SUMPRODUCT(Q38:Q196,R38:R196,AL38:AL196),SUMPRODUCT(D38:D196,AL38:AL196))</f>
        <v>0</v>
      </c>
      <c r="AM198" s="289">
        <f>IF(AM36="kw",SUMPRODUCT(Q38:Q196,R38:R196,AM38:AM196),SUMPRODUCT(D38:D196,AM38:AM196))</f>
        <v>0</v>
      </c>
      <c r="AN198" s="289">
        <f>IF(AN36="kw",SUMPRODUCT(Q38:Q196,R38:R196,AN38:AN196),SUMPRODUCT(D38:D196,AN38:AN196))</f>
        <v>0</v>
      </c>
      <c r="AO198" s="289">
        <f>IF(AO36="kw",SUMPRODUCT(Q38:Q196,R38:R196,AO38:AO196),SUMPRODUCT(D38:D196,AO38:AO196))</f>
        <v>0</v>
      </c>
      <c r="AP198" s="289">
        <f>IF(AP36="kw",SUMPRODUCT(Q38:Q196,R38:R196,AP38:AP196),SUMPRODUCT(D38:D196,AP38:AP196))</f>
        <v>0</v>
      </c>
      <c r="AQ198" s="289">
        <f>IF(AQ36="kw",SUMPRODUCT(Q38:Q196,R38:R196,AQ38:AQ196),SUMPRODUCT(D38:D196,AQ38:AQ196))</f>
        <v>0</v>
      </c>
      <c r="AR198" s="289">
        <f>IF(AR36="kw",SUMPRODUCT(Q38:Q196,R38:R196,AR38:AR196),SUMPRODUCT(D38:D196,AR38:AR196))</f>
        <v>0</v>
      </c>
      <c r="AS198" s="290"/>
    </row>
    <row r="199" spans="1:45" ht="15.75">
      <c r="B199" s="344" t="s">
        <v>271</v>
      </c>
      <c r="C199" s="345"/>
      <c r="D199" s="345"/>
      <c r="E199" s="345"/>
      <c r="F199" s="345"/>
      <c r="G199" s="345"/>
      <c r="H199" s="345"/>
      <c r="I199" s="345"/>
      <c r="J199" s="345"/>
      <c r="K199" s="345"/>
      <c r="L199" s="345"/>
      <c r="M199" s="345"/>
      <c r="N199" s="345"/>
      <c r="O199" s="345"/>
      <c r="P199" s="345"/>
      <c r="Q199" s="345"/>
      <c r="R199" s="345"/>
      <c r="S199" s="345"/>
      <c r="T199" s="345"/>
      <c r="U199" s="345"/>
      <c r="V199" s="345"/>
      <c r="W199" s="345"/>
      <c r="X199" s="345"/>
      <c r="Y199" s="345"/>
      <c r="Z199" s="345"/>
      <c r="AA199" s="345"/>
      <c r="AB199" s="345"/>
      <c r="AC199" s="345"/>
      <c r="AD199" s="345"/>
      <c r="AE199" s="345">
        <f>HLOOKUP(AE35,'2. LRAMVA Threshold'!$B$42:$Q$60,7,FALSE)</f>
        <v>0</v>
      </c>
      <c r="AF199" s="345">
        <f>HLOOKUP(AF35,'2. LRAMVA Threshold'!$B$42:$Q$53,7,FALSE)</f>
        <v>0</v>
      </c>
      <c r="AG199" s="345">
        <f>HLOOKUP(AG35,'2. LRAMVA Threshold'!$B$42:$Q$53,7,FALSE)</f>
        <v>0</v>
      </c>
      <c r="AH199" s="345">
        <f>HLOOKUP(AH35,'2. LRAMVA Threshold'!$B$42:$Q$53,7,FALSE)</f>
        <v>0</v>
      </c>
      <c r="AI199" s="345">
        <f>HLOOKUP(AI35,'2. LRAMVA Threshold'!$B$42:$Q$53,7,FALSE)</f>
        <v>0</v>
      </c>
      <c r="AJ199" s="345">
        <f>HLOOKUP(AJ35,'2. LRAMVA Threshold'!$B$42:$Q$53,7,FALSE)</f>
        <v>0</v>
      </c>
      <c r="AK199" s="345">
        <f>HLOOKUP(AK35,'2. LRAMVA Threshold'!$B$42:$Q$53,7,FALSE)</f>
        <v>0</v>
      </c>
      <c r="AL199" s="345">
        <f>HLOOKUP(AL35,'2. LRAMVA Threshold'!$B$42:$Q$53,7,FALSE)</f>
        <v>0</v>
      </c>
      <c r="AM199" s="345">
        <f>HLOOKUP(AM35,'2. LRAMVA Threshold'!$B$42:$Q$53,7,FALSE)</f>
        <v>0</v>
      </c>
      <c r="AN199" s="345">
        <f>HLOOKUP(AN35,'2. LRAMVA Threshold'!$B$42:$Q$53,7,FALSE)</f>
        <v>0</v>
      </c>
      <c r="AO199" s="345">
        <f>HLOOKUP(AO35,'2. LRAMVA Threshold'!$B$42:$Q$53,7,FALSE)</f>
        <v>0</v>
      </c>
      <c r="AP199" s="345">
        <f>HLOOKUP(AP35,'2. LRAMVA Threshold'!$B$42:$Q$53,7,FALSE)</f>
        <v>0</v>
      </c>
      <c r="AQ199" s="345">
        <f>HLOOKUP(AQ35,'2. LRAMVA Threshold'!$B$42:$Q$53,7,FALSE)</f>
        <v>0</v>
      </c>
      <c r="AR199" s="345">
        <f>HLOOKUP(AR35,'2. LRAMVA Threshold'!$B$42:$Q$53,7,FALSE)</f>
        <v>0</v>
      </c>
      <c r="AS199" s="346"/>
    </row>
    <row r="200" spans="1:45">
      <c r="B200" s="457"/>
      <c r="C200" s="384"/>
      <c r="D200" s="385"/>
      <c r="E200" s="385"/>
      <c r="F200" s="385"/>
      <c r="G200" s="385"/>
      <c r="H200" s="385"/>
      <c r="I200" s="385"/>
      <c r="J200" s="385"/>
      <c r="K200" s="385"/>
      <c r="L200" s="385"/>
      <c r="M200" s="385"/>
      <c r="N200" s="349"/>
      <c r="O200" s="349"/>
      <c r="P200" s="349"/>
      <c r="Q200" s="385"/>
      <c r="R200" s="386"/>
      <c r="S200" s="385"/>
      <c r="T200" s="385"/>
      <c r="U200" s="385"/>
      <c r="V200" s="387"/>
      <c r="W200" s="387"/>
      <c r="X200" s="387"/>
      <c r="Y200" s="387"/>
      <c r="Z200" s="385"/>
      <c r="AA200" s="385"/>
      <c r="AB200" s="349"/>
      <c r="AC200" s="349"/>
      <c r="AD200" s="349"/>
      <c r="AE200" s="388"/>
      <c r="AF200" s="388"/>
      <c r="AG200" s="388"/>
      <c r="AH200" s="388"/>
      <c r="AI200" s="388"/>
      <c r="AJ200" s="388"/>
      <c r="AK200" s="388"/>
      <c r="AL200" s="352"/>
      <c r="AM200" s="352"/>
      <c r="AN200" s="352"/>
      <c r="AO200" s="352"/>
      <c r="AP200" s="352"/>
      <c r="AQ200" s="352"/>
      <c r="AR200" s="352"/>
      <c r="AS200" s="353"/>
    </row>
    <row r="201" spans="1:45">
      <c r="B201" s="284" t="s">
        <v>168</v>
      </c>
      <c r="C201" s="297"/>
      <c r="D201" s="297"/>
      <c r="E201" s="330"/>
      <c r="F201" s="330"/>
      <c r="G201" s="330"/>
      <c r="H201" s="330"/>
      <c r="I201" s="330"/>
      <c r="J201" s="330"/>
      <c r="K201" s="330"/>
      <c r="L201" s="330"/>
      <c r="M201" s="330"/>
      <c r="N201" s="330"/>
      <c r="O201" s="330"/>
      <c r="P201" s="330"/>
      <c r="Q201" s="330"/>
      <c r="R201" s="252"/>
      <c r="S201" s="299"/>
      <c r="T201" s="299"/>
      <c r="U201" s="299"/>
      <c r="V201" s="298"/>
      <c r="W201" s="298"/>
      <c r="X201" s="298"/>
      <c r="Y201" s="298"/>
      <c r="Z201" s="299"/>
      <c r="AA201" s="299"/>
      <c r="AB201" s="299"/>
      <c r="AC201" s="299"/>
      <c r="AD201" s="299"/>
      <c r="AE201" s="730">
        <f>HLOOKUP(AE$35,'3.  Distribution Rates'!$C$122:$P$135,7,FALSE)</f>
        <v>0</v>
      </c>
      <c r="AF201" s="730">
        <f>HLOOKUP(AF$35,'3.  Distribution Rates'!$C$122:$P$135,7,FALSE)</f>
        <v>0</v>
      </c>
      <c r="AG201" s="300">
        <f>HLOOKUP(AG$35,'3.  Distribution Rates'!$C$122:$P$135,7,FALSE)</f>
        <v>0</v>
      </c>
      <c r="AH201" s="300">
        <f>HLOOKUP(AH$35,'3.  Distribution Rates'!$C$122:$P$135,7,FALSE)</f>
        <v>0</v>
      </c>
      <c r="AI201" s="300">
        <f>HLOOKUP(AI$35,'3.  Distribution Rates'!$C$122:$P$135,7,FALSE)</f>
        <v>0</v>
      </c>
      <c r="AJ201" s="300">
        <f>HLOOKUP(AJ$35,'3.  Distribution Rates'!$C$122:$P$135,7,FALSE)</f>
        <v>0</v>
      </c>
      <c r="AK201" s="300">
        <f>HLOOKUP(AK$35,'3.  Distribution Rates'!$C$122:$P$135,7,FALSE)</f>
        <v>0</v>
      </c>
      <c r="AL201" s="300">
        <f>HLOOKUP(AL$35,'3.  Distribution Rates'!$C$122:$P$135,7,FALSE)</f>
        <v>0</v>
      </c>
      <c r="AM201" s="300">
        <f>HLOOKUP(AM$35,'3.  Distribution Rates'!$C$122:$P$135,7,FALSE)</f>
        <v>0</v>
      </c>
      <c r="AN201" s="300">
        <f>HLOOKUP(AN$35,'3.  Distribution Rates'!$C$122:$P$135,7,FALSE)</f>
        <v>0</v>
      </c>
      <c r="AO201" s="300">
        <f>HLOOKUP(AO$35,'3.  Distribution Rates'!$C$122:$P$135,7,FALSE)</f>
        <v>0</v>
      </c>
      <c r="AP201" s="300">
        <f>HLOOKUP(AP$35,'3.  Distribution Rates'!$C$122:$P$135,7,FALSE)</f>
        <v>0</v>
      </c>
      <c r="AQ201" s="300">
        <f>HLOOKUP(AQ$35,'3.  Distribution Rates'!$C$122:$P$135,7,FALSE)</f>
        <v>0</v>
      </c>
      <c r="AR201" s="300">
        <f>HLOOKUP(AR$35,'3.  Distribution Rates'!$C$122:$P$135,7,FALSE)</f>
        <v>0</v>
      </c>
      <c r="AS201" s="305"/>
    </row>
    <row r="202" spans="1:45">
      <c r="B202" s="284" t="s">
        <v>149</v>
      </c>
      <c r="C202" s="302"/>
      <c r="D202" s="244"/>
      <c r="E202" s="241"/>
      <c r="F202" s="241"/>
      <c r="G202" s="241"/>
      <c r="H202" s="241"/>
      <c r="I202" s="241"/>
      <c r="J202" s="241"/>
      <c r="K202" s="241"/>
      <c r="L202" s="241"/>
      <c r="M202" s="241"/>
      <c r="N202" s="241"/>
      <c r="O202" s="241"/>
      <c r="P202" s="241"/>
      <c r="Q202" s="241"/>
      <c r="R202" s="252"/>
      <c r="S202" s="241"/>
      <c r="T202" s="241"/>
      <c r="U202" s="241"/>
      <c r="V202" s="244"/>
      <c r="W202" s="244"/>
      <c r="X202" s="244"/>
      <c r="Y202" s="244"/>
      <c r="Z202" s="241"/>
      <c r="AA202" s="241"/>
      <c r="AB202" s="241"/>
      <c r="AC202" s="241"/>
      <c r="AD202" s="241"/>
      <c r="AE202" s="332">
        <f>'4.  2011-2014 LRAM'!AM138*AE201</f>
        <v>0</v>
      </c>
      <c r="AF202" s="332">
        <f>'4.  2011-2014 LRAM'!AN138*AF201</f>
        <v>0</v>
      </c>
      <c r="AG202" s="332">
        <f>'4.  2011-2014 LRAM'!AO138*AG201</f>
        <v>0</v>
      </c>
      <c r="AH202" s="332">
        <f>'4.  2011-2014 LRAM'!AP138*AH201</f>
        <v>0</v>
      </c>
      <c r="AI202" s="332">
        <f>'4.  2011-2014 LRAM'!AQ138*AI201</f>
        <v>0</v>
      </c>
      <c r="AJ202" s="332">
        <f>'4.  2011-2014 LRAM'!AR138*AJ201</f>
        <v>0</v>
      </c>
      <c r="AK202" s="332">
        <f>'4.  2011-2014 LRAM'!AS138*AK201</f>
        <v>0</v>
      </c>
      <c r="AL202" s="332">
        <f>'4.  2011-2014 LRAM'!AT138*AL201</f>
        <v>0</v>
      </c>
      <c r="AM202" s="332">
        <f>'4.  2011-2014 LRAM'!AU138*AM201</f>
        <v>0</v>
      </c>
      <c r="AN202" s="332">
        <f>'4.  2011-2014 LRAM'!AV138*AN201</f>
        <v>0</v>
      </c>
      <c r="AO202" s="332">
        <f>'4.  2011-2014 LRAM'!AW138*AO201</f>
        <v>0</v>
      </c>
      <c r="AP202" s="332">
        <f>'4.  2011-2014 LRAM'!AX138*AP201</f>
        <v>0</v>
      </c>
      <c r="AQ202" s="332">
        <f>'4.  2011-2014 LRAM'!AY138*AQ201</f>
        <v>0</v>
      </c>
      <c r="AR202" s="332">
        <f>'4.  2011-2014 LRAM'!AZ138*AR201</f>
        <v>0</v>
      </c>
      <c r="AS202" s="544">
        <f>SUM(AE202:AR202)</f>
        <v>0</v>
      </c>
    </row>
    <row r="203" spans="1:45">
      <c r="B203" s="284" t="s">
        <v>150</v>
      </c>
      <c r="C203" s="302"/>
      <c r="D203" s="244"/>
      <c r="E203" s="241"/>
      <c r="F203" s="241"/>
      <c r="G203" s="241"/>
      <c r="H203" s="241"/>
      <c r="I203" s="241"/>
      <c r="J203" s="241"/>
      <c r="K203" s="241"/>
      <c r="L203" s="241"/>
      <c r="M203" s="241"/>
      <c r="N203" s="241"/>
      <c r="O203" s="241"/>
      <c r="P203" s="241"/>
      <c r="Q203" s="241"/>
      <c r="R203" s="252"/>
      <c r="S203" s="241"/>
      <c r="T203" s="241"/>
      <c r="U203" s="241"/>
      <c r="V203" s="244"/>
      <c r="W203" s="244"/>
      <c r="X203" s="244"/>
      <c r="Y203" s="244"/>
      <c r="Z203" s="241"/>
      <c r="AA203" s="241"/>
      <c r="AB203" s="241"/>
      <c r="AC203" s="241"/>
      <c r="AD203" s="241"/>
      <c r="AE203" s="332">
        <f>'4.  2011-2014 LRAM'!AM277*AE201</f>
        <v>0</v>
      </c>
      <c r="AF203" s="332">
        <f>'4.  2011-2014 LRAM'!AN277*AF201</f>
        <v>0</v>
      </c>
      <c r="AG203" s="332">
        <f>'4.  2011-2014 LRAM'!AO277*AG201</f>
        <v>0</v>
      </c>
      <c r="AH203" s="332">
        <f>'4.  2011-2014 LRAM'!AP277*AH201</f>
        <v>0</v>
      </c>
      <c r="AI203" s="332">
        <f>'4.  2011-2014 LRAM'!AQ277*AI201</f>
        <v>0</v>
      </c>
      <c r="AJ203" s="332">
        <f>'4.  2011-2014 LRAM'!AR277*AJ201</f>
        <v>0</v>
      </c>
      <c r="AK203" s="332">
        <f>'4.  2011-2014 LRAM'!AS277*AK201</f>
        <v>0</v>
      </c>
      <c r="AL203" s="332">
        <f>'4.  2011-2014 LRAM'!AT277*AL201</f>
        <v>0</v>
      </c>
      <c r="AM203" s="332">
        <f>'4.  2011-2014 LRAM'!AU277*AM201</f>
        <v>0</v>
      </c>
      <c r="AN203" s="332">
        <f>'4.  2011-2014 LRAM'!AV277*AN201</f>
        <v>0</v>
      </c>
      <c r="AO203" s="332">
        <f>'4.  2011-2014 LRAM'!AW277*AO201</f>
        <v>0</v>
      </c>
      <c r="AP203" s="332">
        <f>'4.  2011-2014 LRAM'!AX277*AP201</f>
        <v>0</v>
      </c>
      <c r="AQ203" s="332">
        <f>'4.  2011-2014 LRAM'!AY277*AQ201</f>
        <v>0</v>
      </c>
      <c r="AR203" s="332">
        <f>'4.  2011-2014 LRAM'!AZ277*AR201</f>
        <v>0</v>
      </c>
      <c r="AS203" s="544">
        <f>SUM(AE203:AR203)</f>
        <v>0</v>
      </c>
    </row>
    <row r="204" spans="1:45">
      <c r="B204" s="284" t="s">
        <v>151</v>
      </c>
      <c r="C204" s="302"/>
      <c r="D204" s="244"/>
      <c r="E204" s="241"/>
      <c r="F204" s="241"/>
      <c r="G204" s="241"/>
      <c r="H204" s="241"/>
      <c r="I204" s="241"/>
      <c r="J204" s="241"/>
      <c r="K204" s="241"/>
      <c r="L204" s="241"/>
      <c r="M204" s="241"/>
      <c r="N204" s="241"/>
      <c r="O204" s="241"/>
      <c r="P204" s="241"/>
      <c r="Q204" s="241"/>
      <c r="R204" s="252"/>
      <c r="S204" s="241"/>
      <c r="T204" s="241"/>
      <c r="U204" s="241"/>
      <c r="V204" s="244"/>
      <c r="W204" s="244"/>
      <c r="X204" s="244"/>
      <c r="Y204" s="244"/>
      <c r="Z204" s="241"/>
      <c r="AA204" s="241"/>
      <c r="AB204" s="241"/>
      <c r="AC204" s="241"/>
      <c r="AD204" s="241"/>
      <c r="AE204" s="332">
        <f>'4.  2011-2014 LRAM'!AM413*AE201</f>
        <v>0</v>
      </c>
      <c r="AF204" s="332">
        <f>'4.  2011-2014 LRAM'!AN413*AF201</f>
        <v>0</v>
      </c>
      <c r="AG204" s="332">
        <f>'4.  2011-2014 LRAM'!AO413*AG201</f>
        <v>0</v>
      </c>
      <c r="AH204" s="332">
        <f>'4.  2011-2014 LRAM'!AP413*AH201</f>
        <v>0</v>
      </c>
      <c r="AI204" s="332">
        <f>'4.  2011-2014 LRAM'!AQ413*AI201</f>
        <v>0</v>
      </c>
      <c r="AJ204" s="332">
        <f>'4.  2011-2014 LRAM'!AR413*AJ201</f>
        <v>0</v>
      </c>
      <c r="AK204" s="332">
        <f>'4.  2011-2014 LRAM'!AS413*AK201</f>
        <v>0</v>
      </c>
      <c r="AL204" s="332">
        <f>'4.  2011-2014 LRAM'!AT413*AL201</f>
        <v>0</v>
      </c>
      <c r="AM204" s="332">
        <f>'4.  2011-2014 LRAM'!AU413*AM201</f>
        <v>0</v>
      </c>
      <c r="AN204" s="332">
        <f>'4.  2011-2014 LRAM'!AV413*AN201</f>
        <v>0</v>
      </c>
      <c r="AO204" s="332">
        <f>'4.  2011-2014 LRAM'!AW413*AO201</f>
        <v>0</v>
      </c>
      <c r="AP204" s="332">
        <f>'4.  2011-2014 LRAM'!AX413*AP201</f>
        <v>0</v>
      </c>
      <c r="AQ204" s="332">
        <f>'4.  2011-2014 LRAM'!AY413*AQ201</f>
        <v>0</v>
      </c>
      <c r="AR204" s="332">
        <f>'4.  2011-2014 LRAM'!AZ413*AR201</f>
        <v>0</v>
      </c>
      <c r="AS204" s="544">
        <f>SUM(AE204:AR204)</f>
        <v>0</v>
      </c>
    </row>
    <row r="205" spans="1:45">
      <c r="B205" s="284" t="s">
        <v>152</v>
      </c>
      <c r="C205" s="302"/>
      <c r="D205" s="244"/>
      <c r="E205" s="241"/>
      <c r="F205" s="241"/>
      <c r="G205" s="241"/>
      <c r="H205" s="241"/>
      <c r="I205" s="241"/>
      <c r="J205" s="241"/>
      <c r="K205" s="241"/>
      <c r="L205" s="241"/>
      <c r="M205" s="241"/>
      <c r="N205" s="241"/>
      <c r="O205" s="241"/>
      <c r="P205" s="241"/>
      <c r="Q205" s="241"/>
      <c r="R205" s="252"/>
      <c r="S205" s="241"/>
      <c r="T205" s="241"/>
      <c r="U205" s="241"/>
      <c r="V205" s="244"/>
      <c r="W205" s="244"/>
      <c r="X205" s="244"/>
      <c r="Y205" s="244"/>
      <c r="Z205" s="241"/>
      <c r="AA205" s="241"/>
      <c r="AB205" s="241"/>
      <c r="AC205" s="241"/>
      <c r="AD205" s="241"/>
      <c r="AE205" s="332">
        <f>'4.  2011-2014 LRAM'!AM550*AE201</f>
        <v>0</v>
      </c>
      <c r="AF205" s="332">
        <f>'4.  2011-2014 LRAM'!AN550*AF201</f>
        <v>0</v>
      </c>
      <c r="AG205" s="332">
        <f>'4.  2011-2014 LRAM'!AO550*AG201</f>
        <v>0</v>
      </c>
      <c r="AH205" s="332">
        <f>'4.  2011-2014 LRAM'!AP550*AH201</f>
        <v>0</v>
      </c>
      <c r="AI205" s="332">
        <f>'4.  2011-2014 LRAM'!AQ550*AI201</f>
        <v>0</v>
      </c>
      <c r="AJ205" s="332">
        <f>'4.  2011-2014 LRAM'!AR550*AJ201</f>
        <v>0</v>
      </c>
      <c r="AK205" s="332">
        <f>'4.  2011-2014 LRAM'!AS550*AK201</f>
        <v>0</v>
      </c>
      <c r="AL205" s="332">
        <f>'4.  2011-2014 LRAM'!AT550*AL201</f>
        <v>0</v>
      </c>
      <c r="AM205" s="332">
        <f>'4.  2011-2014 LRAM'!AU550*AM201</f>
        <v>0</v>
      </c>
      <c r="AN205" s="332">
        <f>'4.  2011-2014 LRAM'!AV550*AN201</f>
        <v>0</v>
      </c>
      <c r="AO205" s="332">
        <f>'4.  2011-2014 LRAM'!AW550*AO201</f>
        <v>0</v>
      </c>
      <c r="AP205" s="332">
        <f>'4.  2011-2014 LRAM'!AX550*AP201</f>
        <v>0</v>
      </c>
      <c r="AQ205" s="332">
        <f>'4.  2011-2014 LRAM'!AY550*AQ201</f>
        <v>0</v>
      </c>
      <c r="AR205" s="332">
        <f>'4.  2011-2014 LRAM'!AZ550*AR201</f>
        <v>0</v>
      </c>
      <c r="AS205" s="544">
        <f>SUM(AE205:AR205)</f>
        <v>0</v>
      </c>
    </row>
    <row r="206" spans="1:45">
      <c r="B206" s="284" t="s">
        <v>153</v>
      </c>
      <c r="C206" s="302"/>
      <c r="D206" s="244"/>
      <c r="E206" s="241"/>
      <c r="F206" s="241"/>
      <c r="G206" s="241"/>
      <c r="H206" s="241"/>
      <c r="I206" s="241"/>
      <c r="J206" s="241"/>
      <c r="K206" s="241"/>
      <c r="L206" s="241"/>
      <c r="M206" s="241"/>
      <c r="N206" s="241"/>
      <c r="O206" s="241"/>
      <c r="P206" s="241"/>
      <c r="Q206" s="241"/>
      <c r="R206" s="252"/>
      <c r="S206" s="241"/>
      <c r="T206" s="241"/>
      <c r="U206" s="241"/>
      <c r="V206" s="244"/>
      <c r="W206" s="244"/>
      <c r="X206" s="244"/>
      <c r="Y206" s="244"/>
      <c r="Z206" s="241"/>
      <c r="AA206" s="241"/>
      <c r="AB206" s="241"/>
      <c r="AC206" s="241"/>
      <c r="AD206" s="241"/>
      <c r="AE206" s="332">
        <f>AE198*AE201</f>
        <v>0</v>
      </c>
      <c r="AF206" s="332">
        <f t="shared" ref="AF206:AR206" si="560">AF198*AF201</f>
        <v>0</v>
      </c>
      <c r="AG206" s="332">
        <f t="shared" si="560"/>
        <v>0</v>
      </c>
      <c r="AH206" s="332">
        <f t="shared" si="560"/>
        <v>0</v>
      </c>
      <c r="AI206" s="332">
        <f t="shared" si="560"/>
        <v>0</v>
      </c>
      <c r="AJ206" s="332">
        <f t="shared" si="560"/>
        <v>0</v>
      </c>
      <c r="AK206" s="332">
        <f t="shared" si="560"/>
        <v>0</v>
      </c>
      <c r="AL206" s="332">
        <f t="shared" si="560"/>
        <v>0</v>
      </c>
      <c r="AM206" s="332">
        <f t="shared" si="560"/>
        <v>0</v>
      </c>
      <c r="AN206" s="332">
        <f t="shared" si="560"/>
        <v>0</v>
      </c>
      <c r="AO206" s="332">
        <f t="shared" si="560"/>
        <v>0</v>
      </c>
      <c r="AP206" s="332">
        <f t="shared" si="560"/>
        <v>0</v>
      </c>
      <c r="AQ206" s="332">
        <f t="shared" si="560"/>
        <v>0</v>
      </c>
      <c r="AR206" s="332">
        <f t="shared" si="560"/>
        <v>0</v>
      </c>
      <c r="AS206" s="544">
        <f>SUM(AE206:AR206)</f>
        <v>0</v>
      </c>
    </row>
    <row r="207" spans="1:45" ht="15.75">
      <c r="B207" s="306" t="s">
        <v>267</v>
      </c>
      <c r="C207" s="302"/>
      <c r="D207" s="264"/>
      <c r="E207" s="294"/>
      <c r="F207" s="294"/>
      <c r="G207" s="294"/>
      <c r="H207" s="294"/>
      <c r="I207" s="294"/>
      <c r="J207" s="294"/>
      <c r="K207" s="294"/>
      <c r="L207" s="294"/>
      <c r="M207" s="294"/>
      <c r="N207" s="294"/>
      <c r="O207" s="294"/>
      <c r="P207" s="294"/>
      <c r="Q207" s="294"/>
      <c r="R207" s="261"/>
      <c r="S207" s="294"/>
      <c r="T207" s="294"/>
      <c r="U207" s="294"/>
      <c r="V207" s="264"/>
      <c r="W207" s="264"/>
      <c r="X207" s="264"/>
      <c r="Y207" s="264"/>
      <c r="Z207" s="294"/>
      <c r="AA207" s="294"/>
      <c r="AB207" s="294"/>
      <c r="AC207" s="294"/>
      <c r="AD207" s="294"/>
      <c r="AE207" s="303">
        <f>SUM(AE202:AE206)</f>
        <v>0</v>
      </c>
      <c r="AF207" s="303">
        <f>SUM(AF202:AF206)</f>
        <v>0</v>
      </c>
      <c r="AG207" s="303">
        <f t="shared" ref="AG207:AK207" si="561">SUM(AG202:AG206)</f>
        <v>0</v>
      </c>
      <c r="AH207" s="303">
        <f t="shared" si="561"/>
        <v>0</v>
      </c>
      <c r="AI207" s="303">
        <f t="shared" si="561"/>
        <v>0</v>
      </c>
      <c r="AJ207" s="303">
        <f t="shared" si="561"/>
        <v>0</v>
      </c>
      <c r="AK207" s="303">
        <f t="shared" si="561"/>
        <v>0</v>
      </c>
      <c r="AL207" s="303">
        <f>SUM(AL202:AL206)</f>
        <v>0</v>
      </c>
      <c r="AM207" s="303">
        <f>SUM(AM202:AM206)</f>
        <v>0</v>
      </c>
      <c r="AN207" s="303">
        <f t="shared" ref="AN207:AR207" si="562">SUM(AN202:AN206)</f>
        <v>0</v>
      </c>
      <c r="AO207" s="303">
        <f t="shared" si="562"/>
        <v>0</v>
      </c>
      <c r="AP207" s="303">
        <f t="shared" si="562"/>
        <v>0</v>
      </c>
      <c r="AQ207" s="303">
        <f t="shared" si="562"/>
        <v>0</v>
      </c>
      <c r="AR207" s="303">
        <f t="shared" si="562"/>
        <v>0</v>
      </c>
      <c r="AS207" s="360">
        <f>SUM(AS202:AS206)</f>
        <v>0</v>
      </c>
    </row>
    <row r="208" spans="1:45" ht="15.75">
      <c r="B208" s="306" t="s">
        <v>268</v>
      </c>
      <c r="C208" s="302"/>
      <c r="D208" s="307"/>
      <c r="E208" s="294"/>
      <c r="F208" s="294"/>
      <c r="G208" s="294"/>
      <c r="H208" s="294"/>
      <c r="I208" s="294"/>
      <c r="J208" s="294"/>
      <c r="K208" s="294"/>
      <c r="L208" s="294"/>
      <c r="M208" s="294"/>
      <c r="N208" s="294"/>
      <c r="O208" s="294"/>
      <c r="P208" s="294"/>
      <c r="Q208" s="294"/>
      <c r="R208" s="261"/>
      <c r="S208" s="294"/>
      <c r="T208" s="294"/>
      <c r="U208" s="294"/>
      <c r="V208" s="264"/>
      <c r="W208" s="264"/>
      <c r="X208" s="264"/>
      <c r="Y208" s="264"/>
      <c r="Z208" s="294"/>
      <c r="AA208" s="294"/>
      <c r="AB208" s="294"/>
      <c r="AC208" s="294"/>
      <c r="AD208" s="294"/>
      <c r="AE208" s="304">
        <f>AE199*AE201</f>
        <v>0</v>
      </c>
      <c r="AF208" s="304">
        <f t="shared" ref="AF208:AK208" si="563">AF199*AF201</f>
        <v>0</v>
      </c>
      <c r="AG208" s="304">
        <f t="shared" si="563"/>
        <v>0</v>
      </c>
      <c r="AH208" s="304">
        <f t="shared" si="563"/>
        <v>0</v>
      </c>
      <c r="AI208" s="304">
        <f t="shared" si="563"/>
        <v>0</v>
      </c>
      <c r="AJ208" s="304">
        <f t="shared" si="563"/>
        <v>0</v>
      </c>
      <c r="AK208" s="304">
        <f t="shared" si="563"/>
        <v>0</v>
      </c>
      <c r="AL208" s="304">
        <f>AL199*AL201</f>
        <v>0</v>
      </c>
      <c r="AM208" s="304">
        <f t="shared" ref="AM208:AR208" si="564">AM199*AM201</f>
        <v>0</v>
      </c>
      <c r="AN208" s="304">
        <f t="shared" si="564"/>
        <v>0</v>
      </c>
      <c r="AO208" s="304">
        <f t="shared" si="564"/>
        <v>0</v>
      </c>
      <c r="AP208" s="304">
        <f t="shared" si="564"/>
        <v>0</v>
      </c>
      <c r="AQ208" s="304">
        <f t="shared" si="564"/>
        <v>0</v>
      </c>
      <c r="AR208" s="304">
        <f t="shared" si="564"/>
        <v>0</v>
      </c>
      <c r="AS208" s="360">
        <f>SUM(AE208:AR208)</f>
        <v>0</v>
      </c>
    </row>
    <row r="209" spans="2:45" ht="15.75">
      <c r="B209" s="306" t="s">
        <v>269</v>
      </c>
      <c r="C209" s="302"/>
      <c r="D209" s="307"/>
      <c r="E209" s="294"/>
      <c r="F209" s="294"/>
      <c r="G209" s="294"/>
      <c r="H209" s="294"/>
      <c r="I209" s="294"/>
      <c r="J209" s="294"/>
      <c r="K209" s="294"/>
      <c r="L209" s="294"/>
      <c r="M209" s="294"/>
      <c r="N209" s="294"/>
      <c r="O209" s="294"/>
      <c r="P209" s="294"/>
      <c r="Q209" s="294"/>
      <c r="R209" s="261"/>
      <c r="S209" s="294"/>
      <c r="T209" s="294"/>
      <c r="U209" s="294"/>
      <c r="V209" s="307"/>
      <c r="W209" s="307"/>
      <c r="X209" s="307"/>
      <c r="Y209" s="307"/>
      <c r="Z209" s="294"/>
      <c r="AA209" s="294"/>
      <c r="AB209" s="294"/>
      <c r="AC209" s="294"/>
      <c r="AD209" s="294"/>
      <c r="AE209" s="308"/>
      <c r="AF209" s="308"/>
      <c r="AG209" s="308"/>
      <c r="AH209" s="308"/>
      <c r="AI209" s="308"/>
      <c r="AJ209" s="308"/>
      <c r="AK209" s="308"/>
      <c r="AL209" s="308"/>
      <c r="AM209" s="308"/>
      <c r="AN209" s="308"/>
      <c r="AO209" s="308"/>
      <c r="AP209" s="308"/>
      <c r="AQ209" s="308"/>
      <c r="AR209" s="308"/>
      <c r="AS209" s="360">
        <f>AS207-AS208</f>
        <v>0</v>
      </c>
    </row>
    <row r="210" spans="2:45">
      <c r="B210" s="284"/>
      <c r="C210" s="307"/>
      <c r="D210" s="307"/>
      <c r="E210" s="294"/>
      <c r="F210" s="294"/>
      <c r="G210" s="294"/>
      <c r="H210" s="294"/>
      <c r="I210" s="294"/>
      <c r="J210" s="294"/>
      <c r="K210" s="294"/>
      <c r="L210" s="294"/>
      <c r="M210" s="294"/>
      <c r="N210" s="294"/>
      <c r="O210" s="294"/>
      <c r="P210" s="294"/>
      <c r="Q210" s="294"/>
      <c r="R210" s="261"/>
      <c r="S210" s="294"/>
      <c r="T210" s="294"/>
      <c r="U210" s="294"/>
      <c r="V210" s="307"/>
      <c r="W210" s="302"/>
      <c r="X210" s="307"/>
      <c r="Y210" s="307"/>
      <c r="Z210" s="294"/>
      <c r="AA210" s="294"/>
      <c r="AB210" s="294"/>
      <c r="AC210" s="294"/>
      <c r="AD210" s="294"/>
      <c r="AE210" s="309"/>
      <c r="AF210" s="309"/>
      <c r="AG210" s="309"/>
      <c r="AH210" s="309"/>
      <c r="AI210" s="309"/>
      <c r="AJ210" s="309"/>
      <c r="AK210" s="309"/>
      <c r="AL210" s="309"/>
      <c r="AM210" s="309"/>
      <c r="AN210" s="309"/>
      <c r="AO210" s="309"/>
      <c r="AP210" s="309"/>
      <c r="AQ210" s="309"/>
      <c r="AR210" s="309"/>
      <c r="AS210" s="305"/>
    </row>
    <row r="211" spans="2:45">
      <c r="B211" s="255" t="s">
        <v>144</v>
      </c>
      <c r="C211" s="265"/>
      <c r="D211" s="241"/>
      <c r="E211" s="241"/>
      <c r="F211" s="241"/>
      <c r="G211" s="241"/>
      <c r="H211" s="241"/>
      <c r="I211" s="241"/>
      <c r="J211" s="241"/>
      <c r="K211" s="241"/>
      <c r="L211" s="241"/>
      <c r="M211" s="241"/>
      <c r="N211" s="241"/>
      <c r="O211" s="241"/>
      <c r="P211" s="241"/>
      <c r="Q211" s="241"/>
      <c r="R211" s="313"/>
      <c r="S211" s="241"/>
      <c r="T211" s="241"/>
      <c r="U211" s="241"/>
      <c r="V211" s="265"/>
      <c r="W211" s="244"/>
      <c r="X211" s="244"/>
      <c r="Y211" s="241"/>
      <c r="Z211" s="241"/>
      <c r="AA211" s="244"/>
      <c r="AB211" s="244"/>
      <c r="AC211" s="244"/>
      <c r="AD211" s="244"/>
      <c r="AE211" s="252">
        <f>SUMPRODUCT($E$38:$E$196,AE38:AE196)</f>
        <v>3730628.3007262293</v>
      </c>
      <c r="AF211" s="252">
        <f>SUMPRODUCT($E$38:$E$196,AF38:AF196)</f>
        <v>3945565.6030782573</v>
      </c>
      <c r="AG211" s="252">
        <f>IF(AG36="kw",SUMPRODUCT($Q$38:$Q$196,$S$38:$S$196,AG38:AG196),SUMPRODUCT($E$38:$E$196,AG38:AG196))</f>
        <v>14435.580155901145</v>
      </c>
      <c r="AH211" s="252">
        <f t="shared" ref="AH211:AR211" si="565">IF(AH36="kw",SUMPRODUCT($Q$38:$Q$196,$S$38:$S$196,AH38:AH196),SUMPRODUCT($E$38:$E$196,AH38:AH196))</f>
        <v>0</v>
      </c>
      <c r="AI211" s="252">
        <f t="shared" si="565"/>
        <v>0</v>
      </c>
      <c r="AJ211" s="252">
        <f t="shared" si="565"/>
        <v>0</v>
      </c>
      <c r="AK211" s="252">
        <f t="shared" si="565"/>
        <v>0</v>
      </c>
      <c r="AL211" s="252">
        <f t="shared" si="565"/>
        <v>0</v>
      </c>
      <c r="AM211" s="252">
        <f t="shared" si="565"/>
        <v>0</v>
      </c>
      <c r="AN211" s="252">
        <f t="shared" si="565"/>
        <v>0</v>
      </c>
      <c r="AO211" s="252">
        <f t="shared" si="565"/>
        <v>0</v>
      </c>
      <c r="AP211" s="252">
        <f t="shared" si="565"/>
        <v>0</v>
      </c>
      <c r="AQ211" s="252">
        <f t="shared" si="565"/>
        <v>0</v>
      </c>
      <c r="AR211" s="252">
        <f t="shared" si="565"/>
        <v>0</v>
      </c>
      <c r="AS211" s="305"/>
    </row>
    <row r="212" spans="2:45">
      <c r="B212" s="255" t="s">
        <v>145</v>
      </c>
      <c r="C212" s="265"/>
      <c r="D212" s="241"/>
      <c r="E212" s="241"/>
      <c r="F212" s="241"/>
      <c r="G212" s="241"/>
      <c r="H212" s="241"/>
      <c r="I212" s="241"/>
      <c r="J212" s="241"/>
      <c r="K212" s="241"/>
      <c r="L212" s="241"/>
      <c r="M212" s="241"/>
      <c r="N212" s="241"/>
      <c r="O212" s="241"/>
      <c r="P212" s="241"/>
      <c r="Q212" s="241"/>
      <c r="R212" s="313"/>
      <c r="S212" s="241"/>
      <c r="T212" s="241"/>
      <c r="U212" s="241"/>
      <c r="V212" s="265"/>
      <c r="W212" s="244"/>
      <c r="X212" s="244"/>
      <c r="Y212" s="241"/>
      <c r="Z212" s="241"/>
      <c r="AA212" s="244"/>
      <c r="AB212" s="244"/>
      <c r="AC212" s="244"/>
      <c r="AD212" s="244"/>
      <c r="AE212" s="252">
        <f>SUMPRODUCT($F$38:$F$196,AE38:AE196)</f>
        <v>3727477.0870404132</v>
      </c>
      <c r="AF212" s="252">
        <f>SUMPRODUCT($F$38:$F$196,AF38:AF196)</f>
        <v>3924895.120463571</v>
      </c>
      <c r="AG212" s="252">
        <f>IF(AG36="kw",SUMPRODUCT($Q$38:$Q$196,$T$38:$T$196,AG38:AG196),SUMPRODUCT($F$38:$F$196,AG38:AG196))</f>
        <v>14533.510799004134</v>
      </c>
      <c r="AH212" s="252">
        <f t="shared" ref="AH212:AR212" si="566">IF(AH36="kw",SUMPRODUCT($Q$38:$Q$196,$T$38:$T$196,AH38:AH196),SUMPRODUCT($F$38:$F$196,AH38:AH196))</f>
        <v>0</v>
      </c>
      <c r="AI212" s="252">
        <f t="shared" si="566"/>
        <v>0</v>
      </c>
      <c r="AJ212" s="252">
        <f t="shared" si="566"/>
        <v>0</v>
      </c>
      <c r="AK212" s="252">
        <f t="shared" si="566"/>
        <v>0</v>
      </c>
      <c r="AL212" s="252">
        <f t="shared" si="566"/>
        <v>0</v>
      </c>
      <c r="AM212" s="252">
        <f t="shared" si="566"/>
        <v>0</v>
      </c>
      <c r="AN212" s="252">
        <f t="shared" si="566"/>
        <v>0</v>
      </c>
      <c r="AO212" s="252">
        <f t="shared" si="566"/>
        <v>0</v>
      </c>
      <c r="AP212" s="252">
        <f t="shared" si="566"/>
        <v>0</v>
      </c>
      <c r="AQ212" s="252">
        <f t="shared" si="566"/>
        <v>0</v>
      </c>
      <c r="AR212" s="252">
        <f t="shared" si="566"/>
        <v>0</v>
      </c>
      <c r="AS212" s="296"/>
    </row>
    <row r="213" spans="2:45">
      <c r="B213" s="255" t="s">
        <v>146</v>
      </c>
      <c r="C213" s="265"/>
      <c r="D213" s="241"/>
      <c r="E213" s="241"/>
      <c r="F213" s="241"/>
      <c r="G213" s="241"/>
      <c r="H213" s="241"/>
      <c r="I213" s="241"/>
      <c r="J213" s="241"/>
      <c r="K213" s="241"/>
      <c r="L213" s="241"/>
      <c r="M213" s="241"/>
      <c r="N213" s="241"/>
      <c r="O213" s="241"/>
      <c r="P213" s="241"/>
      <c r="Q213" s="241"/>
      <c r="R213" s="313"/>
      <c r="S213" s="241"/>
      <c r="T213" s="241"/>
      <c r="U213" s="241"/>
      <c r="V213" s="265"/>
      <c r="W213" s="244"/>
      <c r="X213" s="244"/>
      <c r="Y213" s="241"/>
      <c r="Z213" s="241"/>
      <c r="AA213" s="244"/>
      <c r="AB213" s="244"/>
      <c r="AC213" s="244"/>
      <c r="AD213" s="244"/>
      <c r="AE213" s="252">
        <f>SUMPRODUCT($G$38:$G$196,AE38:AE196)</f>
        <v>3725378.873354597</v>
      </c>
      <c r="AF213" s="252">
        <f>SUMPRODUCT($G$38:$G$196,AF38:AF196)</f>
        <v>3918917.804297009</v>
      </c>
      <c r="AG213" s="252">
        <f>IF(AG36="kw",SUMPRODUCT($Q$38:$Q$196,$U$38:$U$196,AG38:AG196),SUMPRODUCT($G$38:$G$196,AG38:AG196))</f>
        <v>14546.102262695866</v>
      </c>
      <c r="AH213" s="252">
        <f t="shared" ref="AH213:AR213" si="567">IF(AH36="kw",SUMPRODUCT($Q$38:$Q$196,$U$38:$U$196,AH38:AH196),SUMPRODUCT($G$38:$G$196,AH38:AH196))</f>
        <v>0</v>
      </c>
      <c r="AI213" s="252">
        <f t="shared" si="567"/>
        <v>0</v>
      </c>
      <c r="AJ213" s="252">
        <f t="shared" si="567"/>
        <v>0</v>
      </c>
      <c r="AK213" s="252">
        <f t="shared" si="567"/>
        <v>0</v>
      </c>
      <c r="AL213" s="252">
        <f t="shared" si="567"/>
        <v>0</v>
      </c>
      <c r="AM213" s="252">
        <f t="shared" si="567"/>
        <v>0</v>
      </c>
      <c r="AN213" s="252">
        <f t="shared" si="567"/>
        <v>0</v>
      </c>
      <c r="AO213" s="252">
        <f t="shared" si="567"/>
        <v>0</v>
      </c>
      <c r="AP213" s="252">
        <f t="shared" si="567"/>
        <v>0</v>
      </c>
      <c r="AQ213" s="252">
        <f t="shared" si="567"/>
        <v>0</v>
      </c>
      <c r="AR213" s="252">
        <f t="shared" si="567"/>
        <v>0</v>
      </c>
      <c r="AS213" s="296"/>
    </row>
    <row r="214" spans="2:45">
      <c r="B214" s="255" t="s">
        <v>147</v>
      </c>
      <c r="C214" s="265"/>
      <c r="D214" s="241"/>
      <c r="E214" s="241"/>
      <c r="F214" s="241"/>
      <c r="G214" s="241"/>
      <c r="H214" s="241"/>
      <c r="I214" s="241"/>
      <c r="J214" s="241"/>
      <c r="K214" s="241"/>
      <c r="L214" s="241"/>
      <c r="M214" s="241"/>
      <c r="N214" s="241"/>
      <c r="O214" s="241"/>
      <c r="P214" s="241"/>
      <c r="Q214" s="241"/>
      <c r="R214" s="313"/>
      <c r="S214" s="241"/>
      <c r="T214" s="241"/>
      <c r="U214" s="241"/>
      <c r="V214" s="265"/>
      <c r="W214" s="244"/>
      <c r="X214" s="244"/>
      <c r="Y214" s="241"/>
      <c r="Z214" s="241"/>
      <c r="AA214" s="244"/>
      <c r="AB214" s="244"/>
      <c r="AC214" s="244"/>
      <c r="AD214" s="244"/>
      <c r="AE214" s="252">
        <f>SUMPRODUCT($H$38:$H$196,AE38:AE196)</f>
        <v>3711017.6596687809</v>
      </c>
      <c r="AF214" s="252">
        <f>SUMPRODUCT($H$38:$H$196,AF38:AF196)</f>
        <v>3918922.443155827</v>
      </c>
      <c r="AG214" s="252">
        <f>IF(AG36="kw",SUMPRODUCT($Q$38:$Q$196,$V$38:$V$196,AG38:AG196),SUMPRODUCT($H$38:$H$196,AG38:AG196))</f>
        <v>14642.182377570092</v>
      </c>
      <c r="AH214" s="252">
        <f t="shared" ref="AH214:AR214" si="568">IF(AH36="kw",SUMPRODUCT($Q$38:$Q$196,$V$38:$V$196,AH38:AH196),SUMPRODUCT($H$38:$H$196,AH38:AH196))</f>
        <v>0</v>
      </c>
      <c r="AI214" s="252">
        <f t="shared" si="568"/>
        <v>0</v>
      </c>
      <c r="AJ214" s="252">
        <f t="shared" si="568"/>
        <v>0</v>
      </c>
      <c r="AK214" s="252">
        <f t="shared" si="568"/>
        <v>0</v>
      </c>
      <c r="AL214" s="252">
        <f t="shared" si="568"/>
        <v>0</v>
      </c>
      <c r="AM214" s="252">
        <f t="shared" si="568"/>
        <v>0</v>
      </c>
      <c r="AN214" s="252">
        <f t="shared" si="568"/>
        <v>0</v>
      </c>
      <c r="AO214" s="252">
        <f t="shared" si="568"/>
        <v>0</v>
      </c>
      <c r="AP214" s="252">
        <f t="shared" si="568"/>
        <v>0</v>
      </c>
      <c r="AQ214" s="252">
        <f t="shared" si="568"/>
        <v>0</v>
      </c>
      <c r="AR214" s="252">
        <f t="shared" si="568"/>
        <v>0</v>
      </c>
      <c r="AS214" s="296"/>
    </row>
    <row r="215" spans="2:45">
      <c r="B215" s="255" t="s">
        <v>148</v>
      </c>
      <c r="C215" s="265"/>
      <c r="D215" s="241"/>
      <c r="E215" s="241"/>
      <c r="F215" s="241"/>
      <c r="G215" s="241"/>
      <c r="H215" s="241"/>
      <c r="I215" s="241"/>
      <c r="J215" s="241"/>
      <c r="K215" s="241"/>
      <c r="L215" s="241"/>
      <c r="M215" s="241"/>
      <c r="N215" s="241"/>
      <c r="O215" s="241"/>
      <c r="P215" s="241"/>
      <c r="Q215" s="241"/>
      <c r="R215" s="313"/>
      <c r="S215" s="241"/>
      <c r="T215" s="241"/>
      <c r="U215" s="241"/>
      <c r="V215" s="265"/>
      <c r="W215" s="244"/>
      <c r="X215" s="244"/>
      <c r="Y215" s="241"/>
      <c r="Z215" s="241"/>
      <c r="AA215" s="244"/>
      <c r="AB215" s="244"/>
      <c r="AC215" s="244"/>
      <c r="AD215" s="244"/>
      <c r="AE215" s="252">
        <f>SUMPRODUCT($I$38:$I$196,AE38:AE196)</f>
        <v>3695040.4459829647</v>
      </c>
      <c r="AF215" s="252">
        <f>SUMPRODUCT($I$38:$I$196,AF38:AF196)</f>
        <v>3857733.5350990603</v>
      </c>
      <c r="AG215" s="252">
        <f>IF(AG36="kw",SUMPRODUCT($Q$38:$Q$196,$W$38:$W$196,AG38:AG196),SUMPRODUCT($I$38:$I$196,AG38:AG196))</f>
        <v>14329.415739586668</v>
      </c>
      <c r="AH215" s="252">
        <f t="shared" ref="AH215:AR215" si="569">IF(AH36="kw",SUMPRODUCT($Q$38:$Q$196,$W$38:$W$196,AH38:AH196),SUMPRODUCT($I$38:$I$196,AH38:AH196))</f>
        <v>0</v>
      </c>
      <c r="AI215" s="252">
        <f t="shared" si="569"/>
        <v>0</v>
      </c>
      <c r="AJ215" s="252">
        <f t="shared" si="569"/>
        <v>0</v>
      </c>
      <c r="AK215" s="252">
        <f t="shared" si="569"/>
        <v>0</v>
      </c>
      <c r="AL215" s="252">
        <f t="shared" si="569"/>
        <v>0</v>
      </c>
      <c r="AM215" s="252">
        <f t="shared" si="569"/>
        <v>0</v>
      </c>
      <c r="AN215" s="252">
        <f t="shared" si="569"/>
        <v>0</v>
      </c>
      <c r="AO215" s="252">
        <f t="shared" si="569"/>
        <v>0</v>
      </c>
      <c r="AP215" s="252">
        <f t="shared" si="569"/>
        <v>0</v>
      </c>
      <c r="AQ215" s="252">
        <f t="shared" si="569"/>
        <v>0</v>
      </c>
      <c r="AR215" s="252">
        <f t="shared" si="569"/>
        <v>0</v>
      </c>
      <c r="AS215" s="296"/>
    </row>
    <row r="216" spans="2:45">
      <c r="B216" s="255" t="s">
        <v>820</v>
      </c>
      <c r="C216" s="265"/>
      <c r="D216" s="241"/>
      <c r="E216" s="241"/>
      <c r="F216" s="241"/>
      <c r="G216" s="241"/>
      <c r="H216" s="241"/>
      <c r="I216" s="241"/>
      <c r="J216" s="241"/>
      <c r="K216" s="241"/>
      <c r="L216" s="241"/>
      <c r="M216" s="241"/>
      <c r="N216" s="241"/>
      <c r="O216" s="241"/>
      <c r="P216" s="241"/>
      <c r="Q216" s="241"/>
      <c r="R216" s="313"/>
      <c r="S216" s="241"/>
      <c r="T216" s="241"/>
      <c r="U216" s="241"/>
      <c r="V216" s="265"/>
      <c r="W216" s="244"/>
      <c r="X216" s="244"/>
      <c r="Y216" s="241"/>
      <c r="Z216" s="241"/>
      <c r="AA216" s="244"/>
      <c r="AB216" s="244"/>
      <c r="AC216" s="244"/>
      <c r="AD216" s="244"/>
      <c r="AE216" s="252">
        <f>SUMPRODUCT($J$38:$J$196,AE38:AE196)</f>
        <v>3691858.2005644836</v>
      </c>
      <c r="AF216" s="252">
        <f>SUMPRODUCT($J$38:$J$196,AF38:AF196)</f>
        <v>3787088.5105253998</v>
      </c>
      <c r="AG216" s="252">
        <f>IF(AG36="kw",SUMPRODUCT($Q$38:$Q$196,$X$38:$X$196,AG38:AG196),SUMPRODUCT($J$38:$J$196,AG38:AG196))</f>
        <v>14535.588310806055</v>
      </c>
      <c r="AH216" s="252">
        <f t="shared" ref="AH216:AR216" si="570">IF(AH36="kw",SUMPRODUCT($Q$38:$Q$196,$X$38:$X$196,AH38:AH196),SUMPRODUCT($J$38:$J$196,AH38:AH196))</f>
        <v>0</v>
      </c>
      <c r="AI216" s="252">
        <f t="shared" si="570"/>
        <v>0</v>
      </c>
      <c r="AJ216" s="252">
        <f t="shared" si="570"/>
        <v>0</v>
      </c>
      <c r="AK216" s="252">
        <f t="shared" si="570"/>
        <v>0</v>
      </c>
      <c r="AL216" s="252">
        <f t="shared" si="570"/>
        <v>0</v>
      </c>
      <c r="AM216" s="252">
        <f t="shared" si="570"/>
        <v>0</v>
      </c>
      <c r="AN216" s="252">
        <f t="shared" si="570"/>
        <v>0</v>
      </c>
      <c r="AO216" s="252">
        <f t="shared" si="570"/>
        <v>0</v>
      </c>
      <c r="AP216" s="252">
        <f t="shared" si="570"/>
        <v>0</v>
      </c>
      <c r="AQ216" s="252">
        <f t="shared" si="570"/>
        <v>0</v>
      </c>
      <c r="AR216" s="252">
        <f t="shared" si="570"/>
        <v>0</v>
      </c>
      <c r="AS216" s="296"/>
    </row>
    <row r="217" spans="2:45">
      <c r="B217" s="255" t="s">
        <v>825</v>
      </c>
      <c r="C217" s="265"/>
      <c r="D217" s="241"/>
      <c r="E217" s="241"/>
      <c r="F217" s="241"/>
      <c r="G217" s="241"/>
      <c r="H217" s="241"/>
      <c r="I217" s="241"/>
      <c r="J217" s="241"/>
      <c r="K217" s="241"/>
      <c r="L217" s="241"/>
      <c r="M217" s="241"/>
      <c r="N217" s="241"/>
      <c r="O217" s="241"/>
      <c r="P217" s="241"/>
      <c r="Q217" s="241"/>
      <c r="R217" s="313"/>
      <c r="S217" s="241"/>
      <c r="T217" s="241"/>
      <c r="U217" s="241"/>
      <c r="V217" s="265"/>
      <c r="W217" s="244"/>
      <c r="X217" s="244"/>
      <c r="Y217" s="241"/>
      <c r="Z217" s="241"/>
      <c r="AA217" s="244"/>
      <c r="AB217" s="244"/>
      <c r="AC217" s="244"/>
      <c r="AD217" s="244"/>
      <c r="AE217" s="252">
        <f>SUMPRODUCT($K$35:$K$196,AE35:AE196)</f>
        <v>3690638.3060056199</v>
      </c>
      <c r="AF217" s="252">
        <f>SUMPRODUCT($K$35:$K$196,AF35:AF196)</f>
        <v>3787088.5105253998</v>
      </c>
      <c r="AG217" s="252">
        <f>IF(AG36="kw",SUMPRODUCT($Q$38:$Q$196,$Y$38:$Y$196,AG38:AG196),SUMPRODUCT($K$38:$K$196,AG38:AG196))</f>
        <v>14535.588310806055</v>
      </c>
      <c r="AH217" s="252">
        <f t="shared" ref="AH217:AR217" si="571">IF(AH36="kw",SUMPRODUCT($Q$38:$Q$196,$Y$38:$Y$196,AH38:AH196),SUMPRODUCT($K$38:$K$196,AH38:AH196))</f>
        <v>0</v>
      </c>
      <c r="AI217" s="252">
        <f t="shared" si="571"/>
        <v>0</v>
      </c>
      <c r="AJ217" s="252">
        <f t="shared" si="571"/>
        <v>0</v>
      </c>
      <c r="AK217" s="252">
        <f t="shared" si="571"/>
        <v>0</v>
      </c>
      <c r="AL217" s="252">
        <f t="shared" si="571"/>
        <v>0</v>
      </c>
      <c r="AM217" s="252">
        <f t="shared" si="571"/>
        <v>0</v>
      </c>
      <c r="AN217" s="252">
        <f t="shared" si="571"/>
        <v>0</v>
      </c>
      <c r="AO217" s="252">
        <f t="shared" si="571"/>
        <v>0</v>
      </c>
      <c r="AP217" s="252">
        <f t="shared" si="571"/>
        <v>0</v>
      </c>
      <c r="AQ217" s="252">
        <f t="shared" si="571"/>
        <v>0</v>
      </c>
      <c r="AR217" s="252">
        <f t="shared" si="571"/>
        <v>0</v>
      </c>
      <c r="AS217" s="296"/>
    </row>
    <row r="218" spans="2:45">
      <c r="B218" s="255" t="s">
        <v>826</v>
      </c>
      <c r="C218" s="265"/>
      <c r="D218" s="241"/>
      <c r="E218" s="241"/>
      <c r="F218" s="241"/>
      <c r="G218" s="241"/>
      <c r="H218" s="241"/>
      <c r="I218" s="241"/>
      <c r="J218" s="241"/>
      <c r="K218" s="241"/>
      <c r="L218" s="241"/>
      <c r="M218" s="241"/>
      <c r="N218" s="241"/>
      <c r="O218" s="241"/>
      <c r="P218" s="241"/>
      <c r="Q218" s="241"/>
      <c r="R218" s="313"/>
      <c r="S218" s="241"/>
      <c r="T218" s="241"/>
      <c r="U218" s="241"/>
      <c r="V218" s="265"/>
      <c r="W218" s="244"/>
      <c r="X218" s="244"/>
      <c r="Y218" s="241"/>
      <c r="Z218" s="241"/>
      <c r="AA218" s="244"/>
      <c r="AB218" s="244"/>
      <c r="AC218" s="244"/>
      <c r="AD218" s="244"/>
      <c r="AE218" s="252">
        <f>SUMPRODUCT($L$38:$L$196,AE38:AE196)</f>
        <v>3661455.8312038537</v>
      </c>
      <c r="AF218" s="252">
        <f>SUMPRODUCT($L$38:$L$196,AF38:AF196)</f>
        <v>3723660.1844139206</v>
      </c>
      <c r="AG218" s="252">
        <f>IF(AG36="kw",SUMPRODUCT($Q$38:$Q$196,$Z$38:$Z$196,AG38:AG196),SUMPRODUCT($L$38:$L$196,AG38:AG196))</f>
        <v>14512.241531258613</v>
      </c>
      <c r="AH218" s="252">
        <f t="shared" ref="AH218:AR218" si="572">IF(AH36="kw",SUMPRODUCT($Q$38:$Q$196,$Z$38:$Z$196,AH38:AH196),SUMPRODUCT($L$38:$L$196,AH38:AH196))</f>
        <v>0</v>
      </c>
      <c r="AI218" s="252">
        <f t="shared" si="572"/>
        <v>0</v>
      </c>
      <c r="AJ218" s="252">
        <f t="shared" si="572"/>
        <v>0</v>
      </c>
      <c r="AK218" s="252">
        <f t="shared" si="572"/>
        <v>0</v>
      </c>
      <c r="AL218" s="252">
        <f t="shared" si="572"/>
        <v>0</v>
      </c>
      <c r="AM218" s="252">
        <f t="shared" si="572"/>
        <v>0</v>
      </c>
      <c r="AN218" s="252">
        <f t="shared" si="572"/>
        <v>0</v>
      </c>
      <c r="AO218" s="252">
        <f t="shared" si="572"/>
        <v>0</v>
      </c>
      <c r="AP218" s="252">
        <f t="shared" si="572"/>
        <v>0</v>
      </c>
      <c r="AQ218" s="252">
        <f t="shared" si="572"/>
        <v>0</v>
      </c>
      <c r="AR218" s="252">
        <f t="shared" si="572"/>
        <v>0</v>
      </c>
      <c r="AS218" s="296"/>
    </row>
    <row r="219" spans="2:45">
      <c r="B219" s="255" t="s">
        <v>827</v>
      </c>
      <c r="C219" s="265"/>
      <c r="D219" s="241"/>
      <c r="E219" s="241"/>
      <c r="F219" s="241"/>
      <c r="G219" s="241"/>
      <c r="H219" s="241"/>
      <c r="I219" s="241"/>
      <c r="J219" s="241"/>
      <c r="K219" s="241"/>
      <c r="L219" s="241"/>
      <c r="M219" s="241"/>
      <c r="N219" s="241"/>
      <c r="O219" s="241"/>
      <c r="P219" s="241"/>
      <c r="Q219" s="241"/>
      <c r="R219" s="313"/>
      <c r="S219" s="241"/>
      <c r="T219" s="241"/>
      <c r="U219" s="241"/>
      <c r="V219" s="265"/>
      <c r="W219" s="244"/>
      <c r="X219" s="244"/>
      <c r="Y219" s="241"/>
      <c r="Z219" s="241"/>
      <c r="AA219" s="244"/>
      <c r="AB219" s="244"/>
      <c r="AC219" s="244"/>
      <c r="AD219" s="244"/>
      <c r="AE219" s="252">
        <f>SUMPRODUCT($M$38:$M$196,AE38:AE196)</f>
        <v>3661345.7471214719</v>
      </c>
      <c r="AF219" s="252">
        <f>SUMPRODUCT($M$38:$M$196,AF38:AF196)</f>
        <v>3327503.4485913473</v>
      </c>
      <c r="AG219" s="252">
        <f>IF(AG36="kw",SUMPRODUCT($Q$38:$Q$196,$AA$38:$AA$196,AG38:AG196),SUMPRODUCT($M$38:$M$196,AG38:AG196))</f>
        <v>12706.465819643259</v>
      </c>
      <c r="AH219" s="252">
        <f t="shared" ref="AH219:AR219" si="573">IF(AH36="kw",SUMPRODUCT($Q$38:$Q$196,$AA$38:$AA$196,AH38:AH196),SUMPRODUCT($M$38:$M$196,AH38:AH196))</f>
        <v>0</v>
      </c>
      <c r="AI219" s="252">
        <f t="shared" si="573"/>
        <v>0</v>
      </c>
      <c r="AJ219" s="252">
        <f t="shared" si="573"/>
        <v>0</v>
      </c>
      <c r="AK219" s="252">
        <f t="shared" si="573"/>
        <v>0</v>
      </c>
      <c r="AL219" s="252">
        <f t="shared" si="573"/>
        <v>0</v>
      </c>
      <c r="AM219" s="252">
        <f t="shared" si="573"/>
        <v>0</v>
      </c>
      <c r="AN219" s="252">
        <f t="shared" si="573"/>
        <v>0</v>
      </c>
      <c r="AO219" s="252">
        <f t="shared" si="573"/>
        <v>0</v>
      </c>
      <c r="AP219" s="252">
        <f t="shared" si="573"/>
        <v>0</v>
      </c>
      <c r="AQ219" s="252">
        <f t="shared" si="573"/>
        <v>0</v>
      </c>
      <c r="AR219" s="252">
        <f t="shared" si="573"/>
        <v>0</v>
      </c>
      <c r="AS219" s="296"/>
    </row>
    <row r="220" spans="2:45">
      <c r="B220" s="255" t="s">
        <v>828</v>
      </c>
      <c r="C220" s="265"/>
      <c r="D220" s="241"/>
      <c r="E220" s="241"/>
      <c r="F220" s="241"/>
      <c r="G220" s="241"/>
      <c r="H220" s="241"/>
      <c r="I220" s="241"/>
      <c r="J220" s="241"/>
      <c r="K220" s="241"/>
      <c r="L220" s="241"/>
      <c r="M220" s="241"/>
      <c r="N220" s="241"/>
      <c r="O220" s="241"/>
      <c r="P220" s="241"/>
      <c r="Q220" s="241"/>
      <c r="R220" s="313"/>
      <c r="S220" s="241"/>
      <c r="T220" s="241"/>
      <c r="U220" s="241"/>
      <c r="V220" s="265"/>
      <c r="W220" s="244"/>
      <c r="X220" s="244"/>
      <c r="Y220" s="241"/>
      <c r="Z220" s="241"/>
      <c r="AA220" s="244"/>
      <c r="AB220" s="244"/>
      <c r="AC220" s="244"/>
      <c r="AD220" s="244"/>
      <c r="AE220" s="252">
        <f>SUMPRODUCT($N$38:$N$196,AE38:AE196)</f>
        <v>3493579.1495562177</v>
      </c>
      <c r="AF220" s="252">
        <f>SUMPRODUCT($N$38:$N$196,AF38:AF196)</f>
        <v>2187121.0615582527</v>
      </c>
      <c r="AG220" s="252">
        <f>IF(AG36="kw",SUMPRODUCT($Q$38:$Q$196,$AB$38:$AB$196,AG38:AG196),SUMPRODUCT($N$38:$N$196,AG38:AG196))</f>
        <v>7468.3366432807497</v>
      </c>
      <c r="AH220" s="252">
        <f t="shared" ref="AH220:AR220" si="574">IF(AH36="kw",SUMPRODUCT($Q$38:$Q$196,$AB$38:$AB$196,AH38:AH196),SUMPRODUCT($N$38:$N$196,AH38:AH196))</f>
        <v>0</v>
      </c>
      <c r="AI220" s="252">
        <f t="shared" si="574"/>
        <v>0</v>
      </c>
      <c r="AJ220" s="252">
        <f t="shared" si="574"/>
        <v>0</v>
      </c>
      <c r="AK220" s="252">
        <f t="shared" si="574"/>
        <v>0</v>
      </c>
      <c r="AL220" s="252">
        <f t="shared" si="574"/>
        <v>0</v>
      </c>
      <c r="AM220" s="252">
        <f t="shared" si="574"/>
        <v>0</v>
      </c>
      <c r="AN220" s="252">
        <f t="shared" si="574"/>
        <v>0</v>
      </c>
      <c r="AO220" s="252">
        <f t="shared" si="574"/>
        <v>0</v>
      </c>
      <c r="AP220" s="252">
        <f t="shared" si="574"/>
        <v>0</v>
      </c>
      <c r="AQ220" s="252">
        <f t="shared" si="574"/>
        <v>0</v>
      </c>
      <c r="AR220" s="252">
        <f t="shared" si="574"/>
        <v>0</v>
      </c>
      <c r="AS220" s="296"/>
    </row>
    <row r="221" spans="2:45">
      <c r="B221" s="255" t="s">
        <v>829</v>
      </c>
      <c r="C221" s="265"/>
      <c r="D221" s="241"/>
      <c r="E221" s="241"/>
      <c r="F221" s="241"/>
      <c r="G221" s="241"/>
      <c r="H221" s="241"/>
      <c r="I221" s="241"/>
      <c r="J221" s="241"/>
      <c r="K221" s="241"/>
      <c r="L221" s="241"/>
      <c r="M221" s="241"/>
      <c r="N221" s="241"/>
      <c r="O221" s="241"/>
      <c r="P221" s="241"/>
      <c r="Q221" s="241"/>
      <c r="R221" s="313"/>
      <c r="S221" s="241"/>
      <c r="T221" s="241"/>
      <c r="U221" s="241"/>
      <c r="V221" s="265"/>
      <c r="W221" s="244"/>
      <c r="X221" s="244"/>
      <c r="Y221" s="241"/>
      <c r="Z221" s="241"/>
      <c r="AA221" s="244"/>
      <c r="AB221" s="244"/>
      <c r="AC221" s="244"/>
      <c r="AD221" s="244"/>
      <c r="AE221" s="252">
        <f>SUMPRODUCT($O$38:$O$196,AE38:AE196)</f>
        <v>3428000.1495562177</v>
      </c>
      <c r="AF221" s="252">
        <f>SUMPRODUCT($O$38:$O$196,AF38:AF196)</f>
        <v>1923985.1505998734</v>
      </c>
      <c r="AG221" s="252">
        <f>IF(AG36="kw",SUMPRODUCT($Q$38:$Q$196,$AC$38:$AC$196,AG38:AG196),SUMPRODUCT($O$38:$O$196,AG38:AG196))</f>
        <v>6751.7886986766889</v>
      </c>
      <c r="AH221" s="252">
        <f t="shared" ref="AH221:AR221" si="575">IF(AH36="kw",SUMPRODUCT($Q$38:$Q$196,$AC$38:$AC$196,AH38:AH196),SUMPRODUCT($O$38:$O$196,AH38:AH196))</f>
        <v>0</v>
      </c>
      <c r="AI221" s="252">
        <f t="shared" si="575"/>
        <v>0</v>
      </c>
      <c r="AJ221" s="252">
        <f t="shared" si="575"/>
        <v>0</v>
      </c>
      <c r="AK221" s="252">
        <f t="shared" si="575"/>
        <v>0</v>
      </c>
      <c r="AL221" s="252">
        <f t="shared" si="575"/>
        <v>0</v>
      </c>
      <c r="AM221" s="252">
        <f t="shared" si="575"/>
        <v>0</v>
      </c>
      <c r="AN221" s="252">
        <f t="shared" si="575"/>
        <v>0</v>
      </c>
      <c r="AO221" s="252">
        <f t="shared" si="575"/>
        <v>0</v>
      </c>
      <c r="AP221" s="252">
        <f t="shared" si="575"/>
        <v>0</v>
      </c>
      <c r="AQ221" s="252">
        <f t="shared" si="575"/>
        <v>0</v>
      </c>
      <c r="AR221" s="252">
        <f t="shared" si="575"/>
        <v>0</v>
      </c>
      <c r="AS221" s="296"/>
    </row>
    <row r="222" spans="2:45">
      <c r="B222" s="389" t="s">
        <v>830</v>
      </c>
      <c r="C222" s="320"/>
      <c r="D222" s="338"/>
      <c r="E222" s="338"/>
      <c r="F222" s="338"/>
      <c r="G222" s="338"/>
      <c r="H222" s="338"/>
      <c r="I222" s="338"/>
      <c r="J222" s="338"/>
      <c r="K222" s="338"/>
      <c r="L222" s="338"/>
      <c r="M222" s="338"/>
      <c r="N222" s="338"/>
      <c r="O222" s="338"/>
      <c r="P222" s="338"/>
      <c r="Q222" s="338"/>
      <c r="R222" s="337"/>
      <c r="S222" s="338"/>
      <c r="T222" s="338"/>
      <c r="U222" s="338"/>
      <c r="V222" s="320"/>
      <c r="W222" s="339"/>
      <c r="X222" s="339"/>
      <c r="Y222" s="338"/>
      <c r="Z222" s="338"/>
      <c r="AA222" s="339"/>
      <c r="AB222" s="339"/>
      <c r="AC222" s="339"/>
      <c r="AD222" s="339"/>
      <c r="AE222" s="286">
        <f>SUMPRODUCT($P$38:$P$196,AE38:AE196)</f>
        <v>3428000.1495562177</v>
      </c>
      <c r="AF222" s="286">
        <f>SUMPRODUCT($P$38:$P$196,AF38:AF196)</f>
        <v>829969.62801179325</v>
      </c>
      <c r="AG222" s="286">
        <f>IF(AG36="kw",SUMPRODUCT($Q$38:$Q$196,$AD$38:$AD$196,AG38:AG196),SUMPRODUCT($P$38:$P$196,AG38:AG196))</f>
        <v>4564.7838557757495</v>
      </c>
      <c r="AH222" s="286">
        <f t="shared" ref="AH222:AR222" si="576">IF(AH36="kw",SUMPRODUCT($Q$38:$Q$196,$AD$38:$AD$196,AH38:AH196),SUMPRODUCT($P$38:$P$196,AH38:AH196))</f>
        <v>0</v>
      </c>
      <c r="AI222" s="286">
        <f t="shared" si="576"/>
        <v>0</v>
      </c>
      <c r="AJ222" s="286">
        <f t="shared" si="576"/>
        <v>0</v>
      </c>
      <c r="AK222" s="286">
        <f t="shared" si="576"/>
        <v>0</v>
      </c>
      <c r="AL222" s="286">
        <f t="shared" si="576"/>
        <v>0</v>
      </c>
      <c r="AM222" s="286">
        <f t="shared" si="576"/>
        <v>0</v>
      </c>
      <c r="AN222" s="286">
        <f t="shared" si="576"/>
        <v>0</v>
      </c>
      <c r="AO222" s="286">
        <f t="shared" si="576"/>
        <v>0</v>
      </c>
      <c r="AP222" s="286">
        <f t="shared" si="576"/>
        <v>0</v>
      </c>
      <c r="AQ222" s="286">
        <f t="shared" si="576"/>
        <v>0</v>
      </c>
      <c r="AR222" s="286">
        <f t="shared" si="576"/>
        <v>0</v>
      </c>
      <c r="AS222" s="340"/>
    </row>
    <row r="223" spans="2:45" ht="20.25" customHeight="1">
      <c r="B223" s="323" t="s">
        <v>586</v>
      </c>
      <c r="C223" s="341"/>
      <c r="D223" s="342"/>
      <c r="E223" s="342"/>
      <c r="F223" s="342"/>
      <c r="G223" s="342"/>
      <c r="H223" s="342"/>
      <c r="I223" s="342"/>
      <c r="J223" s="342"/>
      <c r="K223" s="342"/>
      <c r="L223" s="342"/>
      <c r="M223" s="342"/>
      <c r="N223" s="342"/>
      <c r="O223" s="342"/>
      <c r="P223" s="342"/>
      <c r="Q223" s="342"/>
      <c r="R223" s="342"/>
      <c r="S223" s="342"/>
      <c r="T223" s="342"/>
      <c r="U223" s="342"/>
      <c r="V223" s="326"/>
      <c r="W223" s="327"/>
      <c r="X223" s="342"/>
      <c r="Y223" s="342"/>
      <c r="Z223" s="342"/>
      <c r="AA223" s="342"/>
      <c r="AB223" s="342"/>
      <c r="AC223" s="342"/>
      <c r="AD223" s="342"/>
      <c r="AE223" s="343"/>
      <c r="AF223" s="343"/>
      <c r="AG223" s="343"/>
      <c r="AH223" s="343"/>
      <c r="AI223" s="343"/>
      <c r="AJ223" s="343"/>
      <c r="AK223" s="343"/>
      <c r="AL223" s="343"/>
      <c r="AM223" s="343"/>
      <c r="AN223" s="343"/>
      <c r="AO223" s="343"/>
      <c r="AP223" s="343"/>
      <c r="AQ223" s="343"/>
      <c r="AR223" s="343"/>
      <c r="AS223" s="343"/>
    </row>
    <row r="224" spans="2:45" ht="15.75">
      <c r="B224" s="390"/>
    </row>
    <row r="225" spans="1:45" ht="15.75">
      <c r="B225" s="390"/>
    </row>
    <row r="226" spans="1:45" ht="15.75">
      <c r="B226" s="242" t="s">
        <v>272</v>
      </c>
      <c r="C226" s="243"/>
      <c r="D226" s="512" t="s">
        <v>522</v>
      </c>
      <c r="E226" s="218"/>
      <c r="F226" s="512"/>
      <c r="G226" s="218"/>
      <c r="H226" s="218"/>
      <c r="I226" s="218"/>
      <c r="J226" s="218"/>
      <c r="K226" s="218"/>
      <c r="L226" s="218"/>
      <c r="M226" s="218"/>
      <c r="N226" s="218"/>
      <c r="O226" s="218"/>
      <c r="P226" s="218"/>
      <c r="Q226" s="218"/>
      <c r="R226" s="243"/>
      <c r="S226" s="218"/>
      <c r="T226" s="218"/>
      <c r="U226" s="218"/>
      <c r="V226" s="218"/>
      <c r="W226" s="218"/>
      <c r="X226" s="218"/>
      <c r="Y226" s="218"/>
      <c r="Z226" s="218"/>
      <c r="AA226" s="218"/>
      <c r="AB226" s="218"/>
      <c r="AC226" s="218"/>
      <c r="AD226" s="218"/>
      <c r="AE226" s="232"/>
      <c r="AF226" s="230"/>
      <c r="AG226" s="230"/>
      <c r="AH226" s="230"/>
      <c r="AI226" s="230"/>
      <c r="AJ226" s="230"/>
      <c r="AK226" s="230"/>
      <c r="AL226" s="230"/>
      <c r="AM226" s="230"/>
      <c r="AN226" s="230"/>
      <c r="AO226" s="230"/>
      <c r="AP226" s="230"/>
      <c r="AQ226" s="230"/>
      <c r="AR226" s="230"/>
      <c r="AS226" s="230"/>
    </row>
    <row r="227" spans="1:45" ht="34.5" customHeight="1">
      <c r="B227" s="941" t="s">
        <v>211</v>
      </c>
      <c r="C227" s="943" t="s">
        <v>33</v>
      </c>
      <c r="D227" s="245" t="s">
        <v>420</v>
      </c>
      <c r="E227" s="952" t="s">
        <v>209</v>
      </c>
      <c r="F227" s="953"/>
      <c r="G227" s="953"/>
      <c r="H227" s="953"/>
      <c r="I227" s="953"/>
      <c r="J227" s="953"/>
      <c r="K227" s="953"/>
      <c r="L227" s="953"/>
      <c r="M227" s="953"/>
      <c r="N227" s="953"/>
      <c r="O227" s="953"/>
      <c r="P227" s="954"/>
      <c r="Q227" s="950" t="s">
        <v>213</v>
      </c>
      <c r="R227" s="245" t="s">
        <v>421</v>
      </c>
      <c r="S227" s="947" t="s">
        <v>212</v>
      </c>
      <c r="T227" s="948"/>
      <c r="U227" s="948"/>
      <c r="V227" s="948"/>
      <c r="W227" s="948"/>
      <c r="X227" s="948"/>
      <c r="Y227" s="948"/>
      <c r="Z227" s="948"/>
      <c r="AA227" s="948"/>
      <c r="AB227" s="948"/>
      <c r="AC227" s="948"/>
      <c r="AD227" s="955"/>
      <c r="AE227" s="947" t="s">
        <v>242</v>
      </c>
      <c r="AF227" s="948"/>
      <c r="AG227" s="948"/>
      <c r="AH227" s="948"/>
      <c r="AI227" s="948"/>
      <c r="AJ227" s="948"/>
      <c r="AK227" s="948"/>
      <c r="AL227" s="948"/>
      <c r="AM227" s="948"/>
      <c r="AN227" s="948"/>
      <c r="AO227" s="948"/>
      <c r="AP227" s="948"/>
      <c r="AQ227" s="948"/>
      <c r="AR227" s="948"/>
      <c r="AS227" s="949"/>
    </row>
    <row r="228" spans="1:45" ht="60.75" customHeight="1">
      <c r="B228" s="942"/>
      <c r="C228" s="944"/>
      <c r="D228" s="246">
        <v>2016</v>
      </c>
      <c r="E228" s="246">
        <v>2017</v>
      </c>
      <c r="F228" s="246">
        <v>2018</v>
      </c>
      <c r="G228" s="246">
        <v>2019</v>
      </c>
      <c r="H228" s="246">
        <v>2020</v>
      </c>
      <c r="I228" s="246">
        <v>2021</v>
      </c>
      <c r="J228" s="246">
        <v>2022</v>
      </c>
      <c r="K228" s="246">
        <v>2023</v>
      </c>
      <c r="L228" s="246">
        <v>2024</v>
      </c>
      <c r="M228" s="246">
        <v>2025</v>
      </c>
      <c r="N228" s="246">
        <v>2026</v>
      </c>
      <c r="O228" s="246">
        <v>2027</v>
      </c>
      <c r="P228" s="246">
        <v>2028</v>
      </c>
      <c r="Q228" s="951"/>
      <c r="R228" s="246">
        <v>2016</v>
      </c>
      <c r="S228" s="246">
        <v>2017</v>
      </c>
      <c r="T228" s="246">
        <v>2018</v>
      </c>
      <c r="U228" s="246">
        <v>2019</v>
      </c>
      <c r="V228" s="246">
        <v>2020</v>
      </c>
      <c r="W228" s="246">
        <v>2021</v>
      </c>
      <c r="X228" s="246">
        <v>2022</v>
      </c>
      <c r="Y228" s="246">
        <v>2023</v>
      </c>
      <c r="Z228" s="246">
        <v>2024</v>
      </c>
      <c r="AA228" s="246">
        <v>2025</v>
      </c>
      <c r="AB228" s="246">
        <v>2026</v>
      </c>
      <c r="AC228" s="246">
        <v>2027</v>
      </c>
      <c r="AD228" s="246">
        <v>2028</v>
      </c>
      <c r="AE228" s="246" t="str">
        <f>'1.  LRAMVA Summary'!$D$53</f>
        <v>Residential</v>
      </c>
      <c r="AF228" s="246" t="str">
        <f>'1.  LRAMVA Summary'!$E$53</f>
        <v>GS&lt;50 kW</v>
      </c>
      <c r="AG228" s="246" t="str">
        <f>'1.  LRAMVA Summary'!$F$53</f>
        <v>GS&gt;50 kW</v>
      </c>
      <c r="AH228" s="246" t="str">
        <f>'1.  LRAMVA Summary'!$G$53</f>
        <v>Unmetered Scattered Load</v>
      </c>
      <c r="AI228" s="246" t="str">
        <f>'1.  LRAMVA Summary'!$H$53</f>
        <v>Streetlighting</v>
      </c>
      <c r="AJ228" s="246" t="str">
        <f>'1.  LRAMVA Summary'!$I$53</f>
        <v/>
      </c>
      <c r="AK228" s="246" t="str">
        <f>'1.  LRAMVA Summary'!$J$53</f>
        <v/>
      </c>
      <c r="AL228" s="246" t="str">
        <f>'1.  LRAMVA Summary'!$K$53</f>
        <v/>
      </c>
      <c r="AM228" s="246" t="str">
        <f>'1.  LRAMVA Summary'!$L$53</f>
        <v/>
      </c>
      <c r="AN228" s="246" t="str">
        <f>'1.  LRAMVA Summary'!$M$53</f>
        <v/>
      </c>
      <c r="AO228" s="246" t="str">
        <f>'1.  LRAMVA Summary'!$N$53</f>
        <v/>
      </c>
      <c r="AP228" s="246" t="str">
        <f>'1.  LRAMVA Summary'!$O$53</f>
        <v/>
      </c>
      <c r="AQ228" s="246" t="str">
        <f>'1.  LRAMVA Summary'!$P$53</f>
        <v/>
      </c>
      <c r="AR228" s="246" t="str">
        <f>'1.  LRAMVA Summary'!$Q$53</f>
        <v/>
      </c>
      <c r="AS228" s="248" t="str">
        <f>'1.  LRAMVA Summary'!$R$53</f>
        <v>Total</v>
      </c>
    </row>
    <row r="229" spans="1:45" ht="15.75" customHeight="1">
      <c r="B229" s="455" t="s">
        <v>500</v>
      </c>
      <c r="C229" s="250"/>
      <c r="D229" s="250"/>
      <c r="E229" s="250"/>
      <c r="F229" s="250"/>
      <c r="G229" s="250"/>
      <c r="H229" s="250"/>
      <c r="I229" s="250"/>
      <c r="J229" s="250"/>
      <c r="K229" s="250"/>
      <c r="L229" s="250"/>
      <c r="M229" s="250"/>
      <c r="N229" s="250"/>
      <c r="O229" s="250"/>
      <c r="P229" s="250"/>
      <c r="Q229" s="251"/>
      <c r="R229" s="250"/>
      <c r="S229" s="250"/>
      <c r="T229" s="250"/>
      <c r="U229" s="250"/>
      <c r="V229" s="250"/>
      <c r="W229" s="250"/>
      <c r="X229" s="250"/>
      <c r="Y229" s="250"/>
      <c r="Z229" s="250"/>
      <c r="AA229" s="250"/>
      <c r="AB229" s="250"/>
      <c r="AC229" s="250"/>
      <c r="AD229" s="250"/>
      <c r="AE229" s="252" t="str">
        <f>'1.  LRAMVA Summary'!$D$54</f>
        <v>kWh</v>
      </c>
      <c r="AF229" s="252" t="str">
        <f>'1.  LRAMVA Summary'!$E$54</f>
        <v>kWh</v>
      </c>
      <c r="AG229" s="252" t="str">
        <f>'1.  LRAMVA Summary'!$F$54</f>
        <v>kW</v>
      </c>
      <c r="AH229" s="252" t="str">
        <f>'1.  LRAMVA Summary'!$G$54</f>
        <v>kWh</v>
      </c>
      <c r="AI229" s="252" t="str">
        <f>'1.  LRAMVA Summary'!$H$54</f>
        <v>kW</v>
      </c>
      <c r="AJ229" s="252">
        <f>'1.  LRAMVA Summary'!$I$54</f>
        <v>0</v>
      </c>
      <c r="AK229" s="252">
        <f>'1.  LRAMVA Summary'!$J$54</f>
        <v>0</v>
      </c>
      <c r="AL229" s="252">
        <f>'1.  LRAMVA Summary'!$K$54</f>
        <v>0</v>
      </c>
      <c r="AM229" s="252">
        <f>'1.  LRAMVA Summary'!$L$54</f>
        <v>0</v>
      </c>
      <c r="AN229" s="252">
        <f>'1.  LRAMVA Summary'!$M$54</f>
        <v>0</v>
      </c>
      <c r="AO229" s="252">
        <f>'1.  LRAMVA Summary'!$N$54</f>
        <v>0</v>
      </c>
      <c r="AP229" s="252">
        <f>'1.  LRAMVA Summary'!$O$54</f>
        <v>0</v>
      </c>
      <c r="AQ229" s="252">
        <f>'1.  LRAMVA Summary'!$P$54</f>
        <v>0</v>
      </c>
      <c r="AR229" s="252">
        <f>'1.  LRAMVA Summary'!$Q$54</f>
        <v>0</v>
      </c>
      <c r="AS229" s="253"/>
    </row>
    <row r="230" spans="1:45" ht="15.75" hidden="1" outlineLevel="1">
      <c r="B230" s="249" t="s">
        <v>493</v>
      </c>
      <c r="C230" s="250"/>
      <c r="D230" s="250"/>
      <c r="E230" s="250"/>
      <c r="F230" s="250"/>
      <c r="G230" s="250"/>
      <c r="H230" s="250"/>
      <c r="I230" s="250"/>
      <c r="J230" s="250"/>
      <c r="K230" s="250"/>
      <c r="L230" s="250"/>
      <c r="M230" s="250"/>
      <c r="N230" s="250"/>
      <c r="O230" s="250"/>
      <c r="P230" s="250"/>
      <c r="Q230" s="251"/>
      <c r="R230" s="250"/>
      <c r="S230" s="250"/>
      <c r="T230" s="250"/>
      <c r="U230" s="250"/>
      <c r="V230" s="250"/>
      <c r="W230" s="250"/>
      <c r="X230" s="250"/>
      <c r="Y230" s="250"/>
      <c r="Z230" s="250"/>
      <c r="AA230" s="250"/>
      <c r="AB230" s="250"/>
      <c r="AC230" s="250"/>
      <c r="AD230" s="250"/>
      <c r="AE230" s="252"/>
      <c r="AF230" s="252"/>
      <c r="AG230" s="252"/>
      <c r="AH230" s="252"/>
      <c r="AI230" s="252"/>
      <c r="AJ230" s="252"/>
      <c r="AK230" s="252"/>
      <c r="AL230" s="252"/>
      <c r="AM230" s="252"/>
      <c r="AN230" s="252"/>
      <c r="AO230" s="252"/>
      <c r="AP230" s="252"/>
      <c r="AQ230" s="252"/>
      <c r="AR230" s="252"/>
      <c r="AS230" s="253"/>
    </row>
    <row r="231" spans="1:45" hidden="1" outlineLevel="1">
      <c r="A231" s="458">
        <v>1</v>
      </c>
      <c r="B231" s="274" t="s">
        <v>95</v>
      </c>
      <c r="C231" s="252" t="s">
        <v>25</v>
      </c>
      <c r="D231" s="256"/>
      <c r="E231" s="256"/>
      <c r="F231" s="256"/>
      <c r="G231" s="256"/>
      <c r="H231" s="256"/>
      <c r="I231" s="256"/>
      <c r="J231" s="256"/>
      <c r="K231" s="256"/>
      <c r="L231" s="256"/>
      <c r="M231" s="256"/>
      <c r="N231" s="256"/>
      <c r="O231" s="256"/>
      <c r="P231" s="256"/>
      <c r="Q231" s="252"/>
      <c r="R231" s="256"/>
      <c r="S231" s="256"/>
      <c r="T231" s="256"/>
      <c r="U231" s="256"/>
      <c r="V231" s="256"/>
      <c r="W231" s="256"/>
      <c r="X231" s="256"/>
      <c r="Y231" s="256"/>
      <c r="Z231" s="256"/>
      <c r="AA231" s="256"/>
      <c r="AB231" s="256"/>
      <c r="AC231" s="256"/>
      <c r="AD231" s="256"/>
      <c r="AE231" s="362"/>
      <c r="AF231" s="362"/>
      <c r="AG231" s="362"/>
      <c r="AH231" s="362"/>
      <c r="AI231" s="362"/>
      <c r="AJ231" s="362"/>
      <c r="AK231" s="362"/>
      <c r="AL231" s="362"/>
      <c r="AM231" s="362"/>
      <c r="AN231" s="362"/>
      <c r="AO231" s="362"/>
      <c r="AP231" s="362"/>
      <c r="AQ231" s="362"/>
      <c r="AR231" s="362"/>
      <c r="AS231" s="257">
        <f>SUM(AE231:AR231)</f>
        <v>0</v>
      </c>
    </row>
    <row r="232" spans="1:45" hidden="1" outlineLevel="1">
      <c r="B232" s="255" t="s">
        <v>288</v>
      </c>
      <c r="C232" s="252" t="s">
        <v>163</v>
      </c>
      <c r="D232" s="256"/>
      <c r="E232" s="256"/>
      <c r="F232" s="256"/>
      <c r="G232" s="256"/>
      <c r="H232" s="256"/>
      <c r="I232" s="256"/>
      <c r="J232" s="256"/>
      <c r="K232" s="256"/>
      <c r="L232" s="256"/>
      <c r="M232" s="256"/>
      <c r="N232" s="256"/>
      <c r="O232" s="256"/>
      <c r="P232" s="256"/>
      <c r="Q232" s="415"/>
      <c r="R232" s="256"/>
      <c r="S232" s="256"/>
      <c r="T232" s="256"/>
      <c r="U232" s="256"/>
      <c r="V232" s="256"/>
      <c r="W232" s="256"/>
      <c r="X232" s="256"/>
      <c r="Y232" s="256"/>
      <c r="Z232" s="256"/>
      <c r="AA232" s="256"/>
      <c r="AB232" s="256"/>
      <c r="AC232" s="256"/>
      <c r="AD232" s="256"/>
      <c r="AE232" s="363">
        <f>AE231</f>
        <v>0</v>
      </c>
      <c r="AF232" s="363">
        <f t="shared" ref="AF232" si="577">AF231</f>
        <v>0</v>
      </c>
      <c r="AG232" s="363">
        <f t="shared" ref="AG232" si="578">AG231</f>
        <v>0</v>
      </c>
      <c r="AH232" s="363">
        <f t="shared" ref="AH232" si="579">AH231</f>
        <v>0</v>
      </c>
      <c r="AI232" s="363">
        <f t="shared" ref="AI232" si="580">AI231</f>
        <v>0</v>
      </c>
      <c r="AJ232" s="363">
        <f t="shared" ref="AJ232" si="581">AJ231</f>
        <v>0</v>
      </c>
      <c r="AK232" s="363">
        <f t="shared" ref="AK232" si="582">AK231</f>
        <v>0</v>
      </c>
      <c r="AL232" s="363">
        <f t="shared" ref="AL232" si="583">AL231</f>
        <v>0</v>
      </c>
      <c r="AM232" s="363">
        <f t="shared" ref="AM232" si="584">AM231</f>
        <v>0</v>
      </c>
      <c r="AN232" s="363">
        <f t="shared" ref="AN232" si="585">AN231</f>
        <v>0</v>
      </c>
      <c r="AO232" s="363">
        <f t="shared" ref="AO232" si="586">AO231</f>
        <v>0</v>
      </c>
      <c r="AP232" s="363">
        <f t="shared" ref="AP232" si="587">AP231</f>
        <v>0</v>
      </c>
      <c r="AQ232" s="363">
        <f t="shared" ref="AQ232" si="588">AQ231</f>
        <v>0</v>
      </c>
      <c r="AR232" s="363">
        <f t="shared" ref="AR232" si="589">AR231</f>
        <v>0</v>
      </c>
      <c r="AS232" s="258"/>
    </row>
    <row r="233" spans="1:45" ht="15.75" hidden="1" outlineLevel="1">
      <c r="B233" s="259"/>
      <c r="C233" s="260"/>
      <c r="D233" s="260"/>
      <c r="E233" s="260"/>
      <c r="F233" s="260"/>
      <c r="G233" s="260"/>
      <c r="H233" s="260"/>
      <c r="I233" s="260"/>
      <c r="J233" s="654"/>
      <c r="K233" s="260"/>
      <c r="L233" s="260"/>
      <c r="M233" s="260"/>
      <c r="N233" s="260"/>
      <c r="O233" s="260"/>
      <c r="P233" s="260"/>
      <c r="Q233" s="261"/>
      <c r="R233" s="260"/>
      <c r="S233" s="260"/>
      <c r="T233" s="260"/>
      <c r="U233" s="260"/>
      <c r="V233" s="260"/>
      <c r="W233" s="260"/>
      <c r="X233" s="260"/>
      <c r="Y233" s="260"/>
      <c r="Z233" s="260"/>
      <c r="AA233" s="260"/>
      <c r="AB233" s="260"/>
      <c r="AC233" s="260"/>
      <c r="AD233" s="260"/>
      <c r="AE233" s="364"/>
      <c r="AF233" s="365"/>
      <c r="AG233" s="365"/>
      <c r="AH233" s="365"/>
      <c r="AI233" s="365"/>
      <c r="AJ233" s="365"/>
      <c r="AK233" s="365"/>
      <c r="AL233" s="365"/>
      <c r="AM233" s="365"/>
      <c r="AN233" s="365"/>
      <c r="AO233" s="365"/>
      <c r="AP233" s="365"/>
      <c r="AQ233" s="365"/>
      <c r="AR233" s="365"/>
      <c r="AS233" s="263"/>
    </row>
    <row r="234" spans="1:45" hidden="1" outlineLevel="1">
      <c r="A234" s="458">
        <v>2</v>
      </c>
      <c r="B234" s="274" t="s">
        <v>96</v>
      </c>
      <c r="C234" s="252" t="s">
        <v>25</v>
      </c>
      <c r="D234" s="256"/>
      <c r="E234" s="256"/>
      <c r="F234" s="256"/>
      <c r="G234" s="256"/>
      <c r="H234" s="256"/>
      <c r="I234" s="256"/>
      <c r="J234" s="256"/>
      <c r="K234" s="256"/>
      <c r="L234" s="256"/>
      <c r="M234" s="256"/>
      <c r="N234" s="256"/>
      <c r="O234" s="256"/>
      <c r="P234" s="256"/>
      <c r="Q234" s="252"/>
      <c r="R234" s="256"/>
      <c r="S234" s="256"/>
      <c r="T234" s="256"/>
      <c r="U234" s="256"/>
      <c r="V234" s="256"/>
      <c r="W234" s="256"/>
      <c r="X234" s="256"/>
      <c r="Y234" s="256"/>
      <c r="Z234" s="256"/>
      <c r="AA234" s="256"/>
      <c r="AB234" s="256"/>
      <c r="AC234" s="256"/>
      <c r="AD234" s="256"/>
      <c r="AE234" s="362"/>
      <c r="AF234" s="362"/>
      <c r="AG234" s="362"/>
      <c r="AH234" s="362"/>
      <c r="AI234" s="362"/>
      <c r="AJ234" s="362"/>
      <c r="AK234" s="362"/>
      <c r="AL234" s="362"/>
      <c r="AM234" s="362"/>
      <c r="AN234" s="362"/>
      <c r="AO234" s="362"/>
      <c r="AP234" s="362"/>
      <c r="AQ234" s="362"/>
      <c r="AR234" s="362"/>
      <c r="AS234" s="257">
        <f>SUM(AE234:AR234)</f>
        <v>0</v>
      </c>
    </row>
    <row r="235" spans="1:45" hidden="1" outlineLevel="1">
      <c r="B235" s="255" t="s">
        <v>288</v>
      </c>
      <c r="C235" s="252" t="s">
        <v>163</v>
      </c>
      <c r="D235" s="256"/>
      <c r="E235" s="256"/>
      <c r="F235" s="256"/>
      <c r="G235" s="256"/>
      <c r="H235" s="256"/>
      <c r="I235" s="256"/>
      <c r="J235" s="256"/>
      <c r="K235" s="256"/>
      <c r="L235" s="256"/>
      <c r="M235" s="256"/>
      <c r="N235" s="256"/>
      <c r="O235" s="256"/>
      <c r="P235" s="256"/>
      <c r="Q235" s="415"/>
      <c r="R235" s="256"/>
      <c r="S235" s="256"/>
      <c r="T235" s="256"/>
      <c r="U235" s="256"/>
      <c r="V235" s="256"/>
      <c r="W235" s="256"/>
      <c r="X235" s="256"/>
      <c r="Y235" s="256"/>
      <c r="Z235" s="256"/>
      <c r="AA235" s="256"/>
      <c r="AB235" s="256"/>
      <c r="AC235" s="256"/>
      <c r="AD235" s="256"/>
      <c r="AE235" s="363">
        <f>AE234</f>
        <v>0</v>
      </c>
      <c r="AF235" s="363">
        <f t="shared" ref="AF235" si="590">AF234</f>
        <v>0</v>
      </c>
      <c r="AG235" s="363">
        <f t="shared" ref="AG235" si="591">AG234</f>
        <v>0</v>
      </c>
      <c r="AH235" s="363">
        <f t="shared" ref="AH235" si="592">AH234</f>
        <v>0</v>
      </c>
      <c r="AI235" s="363">
        <f t="shared" ref="AI235" si="593">AI234</f>
        <v>0</v>
      </c>
      <c r="AJ235" s="363">
        <f t="shared" ref="AJ235" si="594">AJ234</f>
        <v>0</v>
      </c>
      <c r="AK235" s="363">
        <f t="shared" ref="AK235" si="595">AK234</f>
        <v>0</v>
      </c>
      <c r="AL235" s="363">
        <f t="shared" ref="AL235" si="596">AL234</f>
        <v>0</v>
      </c>
      <c r="AM235" s="363">
        <f t="shared" ref="AM235" si="597">AM234</f>
        <v>0</v>
      </c>
      <c r="AN235" s="363">
        <f t="shared" ref="AN235" si="598">AN234</f>
        <v>0</v>
      </c>
      <c r="AO235" s="363">
        <f t="shared" ref="AO235" si="599">AO234</f>
        <v>0</v>
      </c>
      <c r="AP235" s="363">
        <f t="shared" ref="AP235" si="600">AP234</f>
        <v>0</v>
      </c>
      <c r="AQ235" s="363">
        <f t="shared" ref="AQ235" si="601">AQ234</f>
        <v>0</v>
      </c>
      <c r="AR235" s="363">
        <f t="shared" ref="AR235" si="602">AR234</f>
        <v>0</v>
      </c>
      <c r="AS235" s="258"/>
    </row>
    <row r="236" spans="1:45" ht="15.75" hidden="1" outlineLevel="1">
      <c r="B236" s="259"/>
      <c r="C236" s="260"/>
      <c r="D236" s="265"/>
      <c r="E236" s="265"/>
      <c r="F236" s="265"/>
      <c r="G236" s="265"/>
      <c r="H236" s="265"/>
      <c r="I236" s="265"/>
      <c r="J236" s="265"/>
      <c r="K236" s="265"/>
      <c r="L236" s="265"/>
      <c r="M236" s="265"/>
      <c r="N236" s="265"/>
      <c r="O236" s="265"/>
      <c r="P236" s="265"/>
      <c r="Q236" s="261"/>
      <c r="R236" s="265"/>
      <c r="S236" s="265"/>
      <c r="T236" s="265"/>
      <c r="U236" s="265"/>
      <c r="V236" s="265"/>
      <c r="W236" s="265"/>
      <c r="X236" s="265"/>
      <c r="Y236" s="265"/>
      <c r="Z236" s="265"/>
      <c r="AA236" s="265"/>
      <c r="AB236" s="265"/>
      <c r="AC236" s="265"/>
      <c r="AD236" s="265"/>
      <c r="AE236" s="364"/>
      <c r="AF236" s="365"/>
      <c r="AG236" s="365"/>
      <c r="AH236" s="365"/>
      <c r="AI236" s="365"/>
      <c r="AJ236" s="365"/>
      <c r="AK236" s="365"/>
      <c r="AL236" s="365"/>
      <c r="AM236" s="365"/>
      <c r="AN236" s="365"/>
      <c r="AO236" s="365"/>
      <c r="AP236" s="365"/>
      <c r="AQ236" s="365"/>
      <c r="AR236" s="365"/>
      <c r="AS236" s="263"/>
    </row>
    <row r="237" spans="1:45" hidden="1" outlineLevel="1">
      <c r="A237" s="458">
        <v>3</v>
      </c>
      <c r="B237" s="274" t="s">
        <v>97</v>
      </c>
      <c r="C237" s="252" t="s">
        <v>25</v>
      </c>
      <c r="D237" s="256"/>
      <c r="E237" s="256"/>
      <c r="F237" s="256"/>
      <c r="G237" s="256"/>
      <c r="H237" s="256"/>
      <c r="I237" s="256"/>
      <c r="J237" s="256"/>
      <c r="K237" s="256"/>
      <c r="L237" s="256"/>
      <c r="M237" s="256"/>
      <c r="N237" s="256"/>
      <c r="O237" s="256"/>
      <c r="P237" s="256"/>
      <c r="Q237" s="252"/>
      <c r="R237" s="256"/>
      <c r="S237" s="256"/>
      <c r="T237" s="256"/>
      <c r="U237" s="256"/>
      <c r="V237" s="256"/>
      <c r="W237" s="256"/>
      <c r="X237" s="256"/>
      <c r="Y237" s="256"/>
      <c r="Z237" s="256"/>
      <c r="AA237" s="256"/>
      <c r="AB237" s="256"/>
      <c r="AC237" s="256"/>
      <c r="AD237" s="256"/>
      <c r="AE237" s="362"/>
      <c r="AF237" s="362"/>
      <c r="AG237" s="362"/>
      <c r="AH237" s="362"/>
      <c r="AI237" s="362"/>
      <c r="AJ237" s="362"/>
      <c r="AK237" s="362"/>
      <c r="AL237" s="362"/>
      <c r="AM237" s="362"/>
      <c r="AN237" s="362"/>
      <c r="AO237" s="362"/>
      <c r="AP237" s="362"/>
      <c r="AQ237" s="362"/>
      <c r="AR237" s="362"/>
      <c r="AS237" s="257">
        <f>SUM(AE237:AR237)</f>
        <v>0</v>
      </c>
    </row>
    <row r="238" spans="1:45" hidden="1" outlineLevel="1">
      <c r="B238" s="255" t="s">
        <v>288</v>
      </c>
      <c r="C238" s="252" t="s">
        <v>163</v>
      </c>
      <c r="D238" s="256"/>
      <c r="E238" s="256"/>
      <c r="F238" s="256"/>
      <c r="G238" s="256"/>
      <c r="H238" s="256"/>
      <c r="I238" s="256"/>
      <c r="J238" s="256"/>
      <c r="K238" s="256"/>
      <c r="L238" s="256"/>
      <c r="M238" s="256"/>
      <c r="N238" s="256"/>
      <c r="O238" s="256"/>
      <c r="P238" s="256"/>
      <c r="Q238" s="415"/>
      <c r="R238" s="256"/>
      <c r="S238" s="256"/>
      <c r="T238" s="256"/>
      <c r="U238" s="256"/>
      <c r="V238" s="256"/>
      <c r="W238" s="256"/>
      <c r="X238" s="256"/>
      <c r="Y238" s="256"/>
      <c r="Z238" s="256"/>
      <c r="AA238" s="256"/>
      <c r="AB238" s="256"/>
      <c r="AC238" s="256"/>
      <c r="AD238" s="256"/>
      <c r="AE238" s="363">
        <f>AE237</f>
        <v>0</v>
      </c>
      <c r="AF238" s="363">
        <f t="shared" ref="AF238" si="603">AF237</f>
        <v>0</v>
      </c>
      <c r="AG238" s="363">
        <f t="shared" ref="AG238" si="604">AG237</f>
        <v>0</v>
      </c>
      <c r="AH238" s="363">
        <f t="shared" ref="AH238" si="605">AH237</f>
        <v>0</v>
      </c>
      <c r="AI238" s="363">
        <f t="shared" ref="AI238" si="606">AI237</f>
        <v>0</v>
      </c>
      <c r="AJ238" s="363">
        <f t="shared" ref="AJ238" si="607">AJ237</f>
        <v>0</v>
      </c>
      <c r="AK238" s="363">
        <f t="shared" ref="AK238" si="608">AK237</f>
        <v>0</v>
      </c>
      <c r="AL238" s="363">
        <f t="shared" ref="AL238" si="609">AL237</f>
        <v>0</v>
      </c>
      <c r="AM238" s="363">
        <f t="shared" ref="AM238" si="610">AM237</f>
        <v>0</v>
      </c>
      <c r="AN238" s="363">
        <f t="shared" ref="AN238" si="611">AN237</f>
        <v>0</v>
      </c>
      <c r="AO238" s="363">
        <f t="shared" ref="AO238" si="612">AO237</f>
        <v>0</v>
      </c>
      <c r="AP238" s="363">
        <f t="shared" ref="AP238" si="613">AP237</f>
        <v>0</v>
      </c>
      <c r="AQ238" s="363">
        <f t="shared" ref="AQ238" si="614">AQ237</f>
        <v>0</v>
      </c>
      <c r="AR238" s="363">
        <f t="shared" ref="AR238" si="615">AR237</f>
        <v>0</v>
      </c>
      <c r="AS238" s="258"/>
    </row>
    <row r="239" spans="1:45" hidden="1" outlineLevel="1">
      <c r="B239" s="255"/>
      <c r="C239" s="266"/>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364"/>
      <c r="AF239" s="364"/>
      <c r="AG239" s="364"/>
      <c r="AH239" s="364"/>
      <c r="AI239" s="364"/>
      <c r="AJ239" s="364"/>
      <c r="AK239" s="364"/>
      <c r="AL239" s="364"/>
      <c r="AM239" s="364"/>
      <c r="AN239" s="364"/>
      <c r="AO239" s="364"/>
      <c r="AP239" s="364"/>
      <c r="AQ239" s="364"/>
      <c r="AR239" s="364"/>
      <c r="AS239" s="267"/>
    </row>
    <row r="240" spans="1:45" hidden="1" outlineLevel="1">
      <c r="A240" s="458">
        <v>4</v>
      </c>
      <c r="B240" s="274" t="s">
        <v>660</v>
      </c>
      <c r="C240" s="252" t="s">
        <v>25</v>
      </c>
      <c r="D240" s="256"/>
      <c r="E240" s="256"/>
      <c r="F240" s="256"/>
      <c r="G240" s="256"/>
      <c r="H240" s="256"/>
      <c r="I240" s="256"/>
      <c r="J240" s="256"/>
      <c r="K240" s="256"/>
      <c r="L240" s="256"/>
      <c r="M240" s="256"/>
      <c r="N240" s="256"/>
      <c r="O240" s="256"/>
      <c r="P240" s="256"/>
      <c r="Q240" s="252"/>
      <c r="R240" s="256"/>
      <c r="S240" s="256"/>
      <c r="T240" s="256"/>
      <c r="U240" s="256"/>
      <c r="V240" s="256"/>
      <c r="W240" s="256"/>
      <c r="X240" s="256"/>
      <c r="Y240" s="256"/>
      <c r="Z240" s="256"/>
      <c r="AA240" s="256"/>
      <c r="AB240" s="256"/>
      <c r="AC240" s="256"/>
      <c r="AD240" s="256"/>
      <c r="AE240" s="362"/>
      <c r="AF240" s="362"/>
      <c r="AG240" s="362"/>
      <c r="AH240" s="362"/>
      <c r="AI240" s="362"/>
      <c r="AJ240" s="362"/>
      <c r="AK240" s="362"/>
      <c r="AL240" s="362"/>
      <c r="AM240" s="362"/>
      <c r="AN240" s="362"/>
      <c r="AO240" s="362"/>
      <c r="AP240" s="362"/>
      <c r="AQ240" s="362"/>
      <c r="AR240" s="362"/>
      <c r="AS240" s="257">
        <f>SUM(AE240:AR240)</f>
        <v>0</v>
      </c>
    </row>
    <row r="241" spans="1:45" hidden="1" outlineLevel="1">
      <c r="B241" s="255" t="s">
        <v>288</v>
      </c>
      <c r="C241" s="252" t="s">
        <v>163</v>
      </c>
      <c r="D241" s="256"/>
      <c r="E241" s="256"/>
      <c r="F241" s="256"/>
      <c r="G241" s="256"/>
      <c r="H241" s="256"/>
      <c r="I241" s="256"/>
      <c r="J241" s="256"/>
      <c r="K241" s="256"/>
      <c r="L241" s="256"/>
      <c r="M241" s="256"/>
      <c r="N241" s="256"/>
      <c r="O241" s="256"/>
      <c r="P241" s="256"/>
      <c r="Q241" s="415"/>
      <c r="R241" s="256"/>
      <c r="S241" s="256"/>
      <c r="T241" s="256"/>
      <c r="U241" s="256"/>
      <c r="V241" s="256"/>
      <c r="W241" s="256"/>
      <c r="X241" s="256"/>
      <c r="Y241" s="256"/>
      <c r="Z241" s="256"/>
      <c r="AA241" s="256"/>
      <c r="AB241" s="256"/>
      <c r="AC241" s="256"/>
      <c r="AD241" s="256"/>
      <c r="AE241" s="363">
        <f>AE240</f>
        <v>0</v>
      </c>
      <c r="AF241" s="363">
        <f t="shared" ref="AF241" si="616">AF240</f>
        <v>0</v>
      </c>
      <c r="AG241" s="363">
        <f t="shared" ref="AG241" si="617">AG240</f>
        <v>0</v>
      </c>
      <c r="AH241" s="363">
        <f t="shared" ref="AH241" si="618">AH240</f>
        <v>0</v>
      </c>
      <c r="AI241" s="363">
        <f t="shared" ref="AI241" si="619">AI240</f>
        <v>0</v>
      </c>
      <c r="AJ241" s="363">
        <f t="shared" ref="AJ241" si="620">AJ240</f>
        <v>0</v>
      </c>
      <c r="AK241" s="363">
        <f t="shared" ref="AK241" si="621">AK240</f>
        <v>0</v>
      </c>
      <c r="AL241" s="363">
        <f t="shared" ref="AL241" si="622">AL240</f>
        <v>0</v>
      </c>
      <c r="AM241" s="363">
        <f t="shared" ref="AM241" si="623">AM240</f>
        <v>0</v>
      </c>
      <c r="AN241" s="363">
        <f t="shared" ref="AN241" si="624">AN240</f>
        <v>0</v>
      </c>
      <c r="AO241" s="363">
        <f t="shared" ref="AO241" si="625">AO240</f>
        <v>0</v>
      </c>
      <c r="AP241" s="363">
        <f t="shared" ref="AP241" si="626">AP240</f>
        <v>0</v>
      </c>
      <c r="AQ241" s="363">
        <f t="shared" ref="AQ241" si="627">AQ240</f>
        <v>0</v>
      </c>
      <c r="AR241" s="363">
        <f t="shared" ref="AR241" si="628">AR240</f>
        <v>0</v>
      </c>
      <c r="AS241" s="258"/>
    </row>
    <row r="242" spans="1:45" hidden="1" outlineLevel="1">
      <c r="B242" s="255"/>
      <c r="C242" s="266"/>
      <c r="D242" s="265"/>
      <c r="E242" s="265"/>
      <c r="F242" s="265"/>
      <c r="G242" s="265"/>
      <c r="H242" s="265"/>
      <c r="I242" s="265"/>
      <c r="J242" s="265"/>
      <c r="K242" s="265"/>
      <c r="L242" s="265"/>
      <c r="M242" s="265"/>
      <c r="N242" s="265"/>
      <c r="O242" s="265"/>
      <c r="P242" s="265"/>
      <c r="Q242" s="252"/>
      <c r="R242" s="265"/>
      <c r="S242" s="265"/>
      <c r="T242" s="265"/>
      <c r="U242" s="265"/>
      <c r="V242" s="265"/>
      <c r="W242" s="265"/>
      <c r="X242" s="265"/>
      <c r="Y242" s="265"/>
      <c r="Z242" s="265"/>
      <c r="AA242" s="265"/>
      <c r="AB242" s="265"/>
      <c r="AC242" s="265"/>
      <c r="AD242" s="265"/>
      <c r="AE242" s="364"/>
      <c r="AF242" s="364"/>
      <c r="AG242" s="364"/>
      <c r="AH242" s="364"/>
      <c r="AI242" s="364"/>
      <c r="AJ242" s="364"/>
      <c r="AK242" s="364"/>
      <c r="AL242" s="364"/>
      <c r="AM242" s="364"/>
      <c r="AN242" s="364"/>
      <c r="AO242" s="364"/>
      <c r="AP242" s="364"/>
      <c r="AQ242" s="364"/>
      <c r="AR242" s="364"/>
      <c r="AS242" s="267"/>
    </row>
    <row r="243" spans="1:45" ht="30" hidden="1" outlineLevel="1">
      <c r="A243" s="458">
        <v>5</v>
      </c>
      <c r="B243" s="274" t="s">
        <v>98</v>
      </c>
      <c r="C243" s="252" t="s">
        <v>25</v>
      </c>
      <c r="D243" s="256"/>
      <c r="E243" s="256"/>
      <c r="F243" s="256"/>
      <c r="G243" s="256"/>
      <c r="H243" s="256"/>
      <c r="I243" s="256"/>
      <c r="J243" s="256"/>
      <c r="K243" s="256"/>
      <c r="L243" s="256"/>
      <c r="M243" s="256"/>
      <c r="N243" s="256"/>
      <c r="O243" s="256"/>
      <c r="P243" s="256"/>
      <c r="Q243" s="252"/>
      <c r="R243" s="256"/>
      <c r="S243" s="256"/>
      <c r="T243" s="256"/>
      <c r="U243" s="256"/>
      <c r="V243" s="256"/>
      <c r="W243" s="256"/>
      <c r="X243" s="256"/>
      <c r="Y243" s="256"/>
      <c r="Z243" s="256"/>
      <c r="AA243" s="256"/>
      <c r="AB243" s="256"/>
      <c r="AC243" s="256"/>
      <c r="AD243" s="256"/>
      <c r="AE243" s="362"/>
      <c r="AF243" s="362"/>
      <c r="AG243" s="362"/>
      <c r="AH243" s="362"/>
      <c r="AI243" s="362"/>
      <c r="AJ243" s="362"/>
      <c r="AK243" s="362"/>
      <c r="AL243" s="362"/>
      <c r="AM243" s="362"/>
      <c r="AN243" s="362"/>
      <c r="AO243" s="362"/>
      <c r="AP243" s="362"/>
      <c r="AQ243" s="362"/>
      <c r="AR243" s="362"/>
      <c r="AS243" s="257">
        <f>SUM(AE243:AR243)</f>
        <v>0</v>
      </c>
    </row>
    <row r="244" spans="1:45" hidden="1" outlineLevel="1">
      <c r="B244" s="255" t="s">
        <v>288</v>
      </c>
      <c r="C244" s="252" t="s">
        <v>163</v>
      </c>
      <c r="D244" s="256"/>
      <c r="E244" s="256"/>
      <c r="F244" s="256"/>
      <c r="G244" s="256"/>
      <c r="H244" s="256"/>
      <c r="I244" s="256"/>
      <c r="J244" s="256"/>
      <c r="K244" s="256"/>
      <c r="L244" s="256"/>
      <c r="M244" s="256"/>
      <c r="N244" s="256"/>
      <c r="O244" s="256"/>
      <c r="P244" s="256"/>
      <c r="Q244" s="415"/>
      <c r="R244" s="256"/>
      <c r="S244" s="256"/>
      <c r="T244" s="256"/>
      <c r="U244" s="256"/>
      <c r="V244" s="256"/>
      <c r="W244" s="256"/>
      <c r="X244" s="256"/>
      <c r="Y244" s="256"/>
      <c r="Z244" s="256"/>
      <c r="AA244" s="256"/>
      <c r="AB244" s="256"/>
      <c r="AC244" s="256"/>
      <c r="AD244" s="256"/>
      <c r="AE244" s="363">
        <f>AE243</f>
        <v>0</v>
      </c>
      <c r="AF244" s="363">
        <f t="shared" ref="AF244" si="629">AF243</f>
        <v>0</v>
      </c>
      <c r="AG244" s="363">
        <f t="shared" ref="AG244" si="630">AG243</f>
        <v>0</v>
      </c>
      <c r="AH244" s="363">
        <f t="shared" ref="AH244" si="631">AH243</f>
        <v>0</v>
      </c>
      <c r="AI244" s="363">
        <f t="shared" ref="AI244" si="632">AI243</f>
        <v>0</v>
      </c>
      <c r="AJ244" s="363">
        <f t="shared" ref="AJ244" si="633">AJ243</f>
        <v>0</v>
      </c>
      <c r="AK244" s="363">
        <f t="shared" ref="AK244" si="634">AK243</f>
        <v>0</v>
      </c>
      <c r="AL244" s="363">
        <f t="shared" ref="AL244" si="635">AL243</f>
        <v>0</v>
      </c>
      <c r="AM244" s="363">
        <f t="shared" ref="AM244" si="636">AM243</f>
        <v>0</v>
      </c>
      <c r="AN244" s="363">
        <f t="shared" ref="AN244" si="637">AN243</f>
        <v>0</v>
      </c>
      <c r="AO244" s="363">
        <f t="shared" ref="AO244" si="638">AO243</f>
        <v>0</v>
      </c>
      <c r="AP244" s="363">
        <f t="shared" ref="AP244" si="639">AP243</f>
        <v>0</v>
      </c>
      <c r="AQ244" s="363">
        <f t="shared" ref="AQ244" si="640">AQ243</f>
        <v>0</v>
      </c>
      <c r="AR244" s="363">
        <f t="shared" ref="AR244" si="641">AR243</f>
        <v>0</v>
      </c>
      <c r="AS244" s="258"/>
    </row>
    <row r="245" spans="1:45" hidden="1" outlineLevel="1">
      <c r="B245" s="255"/>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374"/>
      <c r="AF245" s="375"/>
      <c r="AG245" s="375"/>
      <c r="AH245" s="375"/>
      <c r="AI245" s="375"/>
      <c r="AJ245" s="375"/>
      <c r="AK245" s="375"/>
      <c r="AL245" s="375"/>
      <c r="AM245" s="375"/>
      <c r="AN245" s="375"/>
      <c r="AO245" s="375"/>
      <c r="AP245" s="375"/>
      <c r="AQ245" s="375"/>
      <c r="AR245" s="375"/>
      <c r="AS245" s="258"/>
    </row>
    <row r="246" spans="1:45" ht="15.75" hidden="1" outlineLevel="1">
      <c r="B246" s="279" t="s">
        <v>494</v>
      </c>
      <c r="C246" s="250"/>
      <c r="D246" s="250"/>
      <c r="E246" s="250"/>
      <c r="F246" s="250"/>
      <c r="G246" s="250"/>
      <c r="H246" s="250"/>
      <c r="I246" s="250"/>
      <c r="J246" s="250"/>
      <c r="K246" s="250"/>
      <c r="L246" s="250"/>
      <c r="M246" s="250"/>
      <c r="N246" s="250"/>
      <c r="O246" s="250"/>
      <c r="P246" s="250"/>
      <c r="Q246" s="251"/>
      <c r="R246" s="250"/>
      <c r="S246" s="250"/>
      <c r="T246" s="250"/>
      <c r="U246" s="250"/>
      <c r="V246" s="250"/>
      <c r="W246" s="250"/>
      <c r="X246" s="250"/>
      <c r="Y246" s="250"/>
      <c r="Z246" s="250"/>
      <c r="AA246" s="250"/>
      <c r="AB246" s="250"/>
      <c r="AC246" s="250"/>
      <c r="AD246" s="250"/>
      <c r="AE246" s="366"/>
      <c r="AF246" s="366"/>
      <c r="AG246" s="366"/>
      <c r="AH246" s="366"/>
      <c r="AI246" s="366"/>
      <c r="AJ246" s="366"/>
      <c r="AK246" s="366"/>
      <c r="AL246" s="366"/>
      <c r="AM246" s="366"/>
      <c r="AN246" s="366"/>
      <c r="AO246" s="366"/>
      <c r="AP246" s="366"/>
      <c r="AQ246" s="366"/>
      <c r="AR246" s="366"/>
      <c r="AS246" s="253"/>
    </row>
    <row r="247" spans="1:45" hidden="1" outlineLevel="1">
      <c r="A247" s="458">
        <v>6</v>
      </c>
      <c r="B247" s="274" t="s">
        <v>99</v>
      </c>
      <c r="C247" s="252" t="s">
        <v>25</v>
      </c>
      <c r="D247" s="256"/>
      <c r="E247" s="256"/>
      <c r="F247" s="256"/>
      <c r="G247" s="256"/>
      <c r="H247" s="256"/>
      <c r="I247" s="256"/>
      <c r="J247" s="256"/>
      <c r="K247" s="256"/>
      <c r="L247" s="256"/>
      <c r="M247" s="256"/>
      <c r="N247" s="256"/>
      <c r="O247" s="256"/>
      <c r="P247" s="256"/>
      <c r="Q247" s="256">
        <v>12</v>
      </c>
      <c r="R247" s="256"/>
      <c r="S247" s="256"/>
      <c r="T247" s="256"/>
      <c r="U247" s="256"/>
      <c r="V247" s="256"/>
      <c r="W247" s="256"/>
      <c r="X247" s="256"/>
      <c r="Y247" s="256"/>
      <c r="Z247" s="256"/>
      <c r="AA247" s="256"/>
      <c r="AB247" s="256"/>
      <c r="AC247" s="256"/>
      <c r="AD247" s="256"/>
      <c r="AE247" s="367"/>
      <c r="AF247" s="362"/>
      <c r="AG247" s="362"/>
      <c r="AH247" s="362"/>
      <c r="AI247" s="362"/>
      <c r="AJ247" s="362"/>
      <c r="AK247" s="362"/>
      <c r="AL247" s="367"/>
      <c r="AM247" s="367"/>
      <c r="AN247" s="367"/>
      <c r="AO247" s="367"/>
      <c r="AP247" s="367"/>
      <c r="AQ247" s="367"/>
      <c r="AR247" s="367"/>
      <c r="AS247" s="257">
        <f>SUM(AE247:AR247)</f>
        <v>0</v>
      </c>
    </row>
    <row r="248" spans="1:45" hidden="1" outlineLevel="1">
      <c r="B248" s="255" t="s">
        <v>288</v>
      </c>
      <c r="C248" s="252" t="s">
        <v>163</v>
      </c>
      <c r="D248" s="256"/>
      <c r="E248" s="256"/>
      <c r="F248" s="256"/>
      <c r="G248" s="256"/>
      <c r="H248" s="256"/>
      <c r="I248" s="256"/>
      <c r="J248" s="256"/>
      <c r="K248" s="256"/>
      <c r="L248" s="256"/>
      <c r="M248" s="256"/>
      <c r="N248" s="256"/>
      <c r="O248" s="256"/>
      <c r="P248" s="256"/>
      <c r="Q248" s="256">
        <f>Q247</f>
        <v>12</v>
      </c>
      <c r="R248" s="256"/>
      <c r="S248" s="256"/>
      <c r="T248" s="256"/>
      <c r="U248" s="256"/>
      <c r="V248" s="256"/>
      <c r="W248" s="256"/>
      <c r="X248" s="256"/>
      <c r="Y248" s="256"/>
      <c r="Z248" s="256"/>
      <c r="AA248" s="256"/>
      <c r="AB248" s="256"/>
      <c r="AC248" s="256"/>
      <c r="AD248" s="256"/>
      <c r="AE248" s="363">
        <f>AE247</f>
        <v>0</v>
      </c>
      <c r="AF248" s="363">
        <f t="shared" ref="AF248" si="642">AF247</f>
        <v>0</v>
      </c>
      <c r="AG248" s="363">
        <f t="shared" ref="AG248" si="643">AG247</f>
        <v>0</v>
      </c>
      <c r="AH248" s="363">
        <f t="shared" ref="AH248" si="644">AH247</f>
        <v>0</v>
      </c>
      <c r="AI248" s="363">
        <f t="shared" ref="AI248" si="645">AI247</f>
        <v>0</v>
      </c>
      <c r="AJ248" s="363">
        <f t="shared" ref="AJ248" si="646">AJ247</f>
        <v>0</v>
      </c>
      <c r="AK248" s="363">
        <f t="shared" ref="AK248" si="647">AK247</f>
        <v>0</v>
      </c>
      <c r="AL248" s="363">
        <f t="shared" ref="AL248" si="648">AL247</f>
        <v>0</v>
      </c>
      <c r="AM248" s="363">
        <f t="shared" ref="AM248" si="649">AM247</f>
        <v>0</v>
      </c>
      <c r="AN248" s="363">
        <f t="shared" ref="AN248" si="650">AN247</f>
        <v>0</v>
      </c>
      <c r="AO248" s="363">
        <f t="shared" ref="AO248" si="651">AO247</f>
        <v>0</v>
      </c>
      <c r="AP248" s="363">
        <f t="shared" ref="AP248" si="652">AP247</f>
        <v>0</v>
      </c>
      <c r="AQ248" s="363">
        <f t="shared" ref="AQ248" si="653">AQ247</f>
        <v>0</v>
      </c>
      <c r="AR248" s="363">
        <f t="shared" ref="AR248" si="654">AR247</f>
        <v>0</v>
      </c>
      <c r="AS248" s="271"/>
    </row>
    <row r="249" spans="1:45" hidden="1" outlineLevel="1">
      <c r="B249" s="270"/>
      <c r="C249" s="27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368"/>
      <c r="AF249" s="368"/>
      <c r="AG249" s="368"/>
      <c r="AH249" s="368"/>
      <c r="AI249" s="368"/>
      <c r="AJ249" s="368"/>
      <c r="AK249" s="368"/>
      <c r="AL249" s="368"/>
      <c r="AM249" s="368"/>
      <c r="AN249" s="368"/>
      <c r="AO249" s="368"/>
      <c r="AP249" s="368"/>
      <c r="AQ249" s="368"/>
      <c r="AR249" s="368"/>
      <c r="AS249" s="273"/>
    </row>
    <row r="250" spans="1:45" ht="30" hidden="1" outlineLevel="1">
      <c r="A250" s="458">
        <v>7</v>
      </c>
      <c r="B250" s="274" t="s">
        <v>100</v>
      </c>
      <c r="C250" s="252" t="s">
        <v>25</v>
      </c>
      <c r="D250" s="256"/>
      <c r="E250" s="256"/>
      <c r="F250" s="256"/>
      <c r="G250" s="256"/>
      <c r="H250" s="256"/>
      <c r="I250" s="256"/>
      <c r="J250" s="256"/>
      <c r="K250" s="256"/>
      <c r="L250" s="256"/>
      <c r="M250" s="256"/>
      <c r="N250" s="256"/>
      <c r="O250" s="256"/>
      <c r="P250" s="256"/>
      <c r="Q250" s="256">
        <v>12</v>
      </c>
      <c r="R250" s="256"/>
      <c r="S250" s="256"/>
      <c r="T250" s="256"/>
      <c r="U250" s="256"/>
      <c r="V250" s="256"/>
      <c r="W250" s="256"/>
      <c r="X250" s="256"/>
      <c r="Y250" s="256"/>
      <c r="Z250" s="256"/>
      <c r="AA250" s="256"/>
      <c r="AB250" s="256"/>
      <c r="AC250" s="256"/>
      <c r="AD250" s="256"/>
      <c r="AE250" s="367"/>
      <c r="AF250" s="362"/>
      <c r="AG250" s="362"/>
      <c r="AH250" s="362"/>
      <c r="AI250" s="362"/>
      <c r="AJ250" s="362"/>
      <c r="AK250" s="362"/>
      <c r="AL250" s="367"/>
      <c r="AM250" s="367"/>
      <c r="AN250" s="367"/>
      <c r="AO250" s="367"/>
      <c r="AP250" s="367"/>
      <c r="AQ250" s="367"/>
      <c r="AR250" s="367"/>
      <c r="AS250" s="257">
        <f>SUM(AE250:AR250)</f>
        <v>0</v>
      </c>
    </row>
    <row r="251" spans="1:45" hidden="1" outlineLevel="1">
      <c r="B251" s="255" t="s">
        <v>288</v>
      </c>
      <c r="C251" s="252" t="s">
        <v>163</v>
      </c>
      <c r="D251" s="256"/>
      <c r="E251" s="256"/>
      <c r="F251" s="256"/>
      <c r="G251" s="256"/>
      <c r="H251" s="256"/>
      <c r="I251" s="256"/>
      <c r="J251" s="256"/>
      <c r="K251" s="256"/>
      <c r="L251" s="256"/>
      <c r="M251" s="256"/>
      <c r="N251" s="256"/>
      <c r="O251" s="256"/>
      <c r="P251" s="256"/>
      <c r="Q251" s="256">
        <f>Q250</f>
        <v>12</v>
      </c>
      <c r="R251" s="256"/>
      <c r="S251" s="256"/>
      <c r="T251" s="256"/>
      <c r="U251" s="256"/>
      <c r="V251" s="256"/>
      <c r="W251" s="256"/>
      <c r="X251" s="256"/>
      <c r="Y251" s="256"/>
      <c r="Z251" s="256"/>
      <c r="AA251" s="256"/>
      <c r="AB251" s="256"/>
      <c r="AC251" s="256"/>
      <c r="AD251" s="256"/>
      <c r="AE251" s="363">
        <f>AE250</f>
        <v>0</v>
      </c>
      <c r="AF251" s="363">
        <f t="shared" ref="AF251" si="655">AF250</f>
        <v>0</v>
      </c>
      <c r="AG251" s="363">
        <f t="shared" ref="AG251" si="656">AG250</f>
        <v>0</v>
      </c>
      <c r="AH251" s="363">
        <f t="shared" ref="AH251" si="657">AH250</f>
        <v>0</v>
      </c>
      <c r="AI251" s="363">
        <f t="shared" ref="AI251" si="658">AI250</f>
        <v>0</v>
      </c>
      <c r="AJ251" s="363">
        <f t="shared" ref="AJ251" si="659">AJ250</f>
        <v>0</v>
      </c>
      <c r="AK251" s="363">
        <f t="shared" ref="AK251" si="660">AK250</f>
        <v>0</v>
      </c>
      <c r="AL251" s="363">
        <f t="shared" ref="AL251" si="661">AL250</f>
        <v>0</v>
      </c>
      <c r="AM251" s="363">
        <f t="shared" ref="AM251" si="662">AM250</f>
        <v>0</v>
      </c>
      <c r="AN251" s="363">
        <f t="shared" ref="AN251" si="663">AN250</f>
        <v>0</v>
      </c>
      <c r="AO251" s="363">
        <f t="shared" ref="AO251" si="664">AO250</f>
        <v>0</v>
      </c>
      <c r="AP251" s="363">
        <f t="shared" ref="AP251" si="665">AP250</f>
        <v>0</v>
      </c>
      <c r="AQ251" s="363">
        <f t="shared" ref="AQ251" si="666">AQ250</f>
        <v>0</v>
      </c>
      <c r="AR251" s="363">
        <f t="shared" ref="AR251" si="667">AR250</f>
        <v>0</v>
      </c>
      <c r="AS251" s="271"/>
    </row>
    <row r="252" spans="1:45" hidden="1" outlineLevel="1">
      <c r="B252" s="274"/>
      <c r="C252" s="27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c r="AA252" s="252"/>
      <c r="AB252" s="252"/>
      <c r="AC252" s="252"/>
      <c r="AD252" s="252"/>
      <c r="AE252" s="368"/>
      <c r="AF252" s="369"/>
      <c r="AG252" s="368"/>
      <c r="AH252" s="368"/>
      <c r="AI252" s="368"/>
      <c r="AJ252" s="368"/>
      <c r="AK252" s="368"/>
      <c r="AL252" s="368"/>
      <c r="AM252" s="368"/>
      <c r="AN252" s="368"/>
      <c r="AO252" s="368"/>
      <c r="AP252" s="368"/>
      <c r="AQ252" s="368"/>
      <c r="AR252" s="368"/>
      <c r="AS252" s="273"/>
    </row>
    <row r="253" spans="1:45" hidden="1" outlineLevel="1">
      <c r="A253" s="458">
        <v>8</v>
      </c>
      <c r="B253" s="274" t="s">
        <v>101</v>
      </c>
      <c r="C253" s="252" t="s">
        <v>25</v>
      </c>
      <c r="D253" s="256"/>
      <c r="E253" s="256"/>
      <c r="F253" s="256"/>
      <c r="G253" s="256"/>
      <c r="H253" s="256"/>
      <c r="I253" s="256"/>
      <c r="J253" s="256"/>
      <c r="K253" s="256"/>
      <c r="L253" s="256"/>
      <c r="M253" s="256"/>
      <c r="N253" s="256"/>
      <c r="O253" s="256"/>
      <c r="P253" s="256"/>
      <c r="Q253" s="256">
        <v>12</v>
      </c>
      <c r="R253" s="256"/>
      <c r="S253" s="256"/>
      <c r="T253" s="256"/>
      <c r="U253" s="256"/>
      <c r="V253" s="256"/>
      <c r="W253" s="256"/>
      <c r="X253" s="256"/>
      <c r="Y253" s="256"/>
      <c r="Z253" s="256"/>
      <c r="AA253" s="256"/>
      <c r="AB253" s="256"/>
      <c r="AC253" s="256"/>
      <c r="AD253" s="256"/>
      <c r="AE253" s="367"/>
      <c r="AF253" s="362"/>
      <c r="AG253" s="362"/>
      <c r="AH253" s="362"/>
      <c r="AI253" s="362"/>
      <c r="AJ253" s="362"/>
      <c r="AK253" s="362"/>
      <c r="AL253" s="367"/>
      <c r="AM253" s="367"/>
      <c r="AN253" s="367"/>
      <c r="AO253" s="367"/>
      <c r="AP253" s="367"/>
      <c r="AQ253" s="367"/>
      <c r="AR253" s="367"/>
      <c r="AS253" s="257">
        <f>SUM(AE253:AR253)</f>
        <v>0</v>
      </c>
    </row>
    <row r="254" spans="1:45" hidden="1" outlineLevel="1">
      <c r="B254" s="255" t="s">
        <v>288</v>
      </c>
      <c r="C254" s="252" t="s">
        <v>163</v>
      </c>
      <c r="D254" s="256"/>
      <c r="E254" s="256"/>
      <c r="F254" s="256"/>
      <c r="G254" s="256"/>
      <c r="H254" s="256"/>
      <c r="I254" s="256"/>
      <c r="J254" s="256"/>
      <c r="K254" s="256"/>
      <c r="L254" s="256"/>
      <c r="M254" s="256"/>
      <c r="N254" s="256"/>
      <c r="O254" s="256"/>
      <c r="P254" s="256"/>
      <c r="Q254" s="256">
        <f>Q253</f>
        <v>12</v>
      </c>
      <c r="R254" s="256"/>
      <c r="S254" s="256"/>
      <c r="T254" s="256"/>
      <c r="U254" s="256"/>
      <c r="V254" s="256"/>
      <c r="W254" s="256"/>
      <c r="X254" s="256"/>
      <c r="Y254" s="256"/>
      <c r="Z254" s="256"/>
      <c r="AA254" s="256"/>
      <c r="AB254" s="256"/>
      <c r="AC254" s="256"/>
      <c r="AD254" s="256"/>
      <c r="AE254" s="363">
        <f>AE253</f>
        <v>0</v>
      </c>
      <c r="AF254" s="363">
        <f t="shared" ref="AF254" si="668">AF253</f>
        <v>0</v>
      </c>
      <c r="AG254" s="363">
        <f t="shared" ref="AG254" si="669">AG253</f>
        <v>0</v>
      </c>
      <c r="AH254" s="363">
        <f t="shared" ref="AH254" si="670">AH253</f>
        <v>0</v>
      </c>
      <c r="AI254" s="363">
        <f t="shared" ref="AI254" si="671">AI253</f>
        <v>0</v>
      </c>
      <c r="AJ254" s="363">
        <f t="shared" ref="AJ254" si="672">AJ253</f>
        <v>0</v>
      </c>
      <c r="AK254" s="363">
        <f t="shared" ref="AK254" si="673">AK253</f>
        <v>0</v>
      </c>
      <c r="AL254" s="363">
        <f t="shared" ref="AL254" si="674">AL253</f>
        <v>0</v>
      </c>
      <c r="AM254" s="363">
        <f t="shared" ref="AM254" si="675">AM253</f>
        <v>0</v>
      </c>
      <c r="AN254" s="363">
        <f t="shared" ref="AN254" si="676">AN253</f>
        <v>0</v>
      </c>
      <c r="AO254" s="363">
        <f t="shared" ref="AO254" si="677">AO253</f>
        <v>0</v>
      </c>
      <c r="AP254" s="363">
        <f t="shared" ref="AP254" si="678">AP253</f>
        <v>0</v>
      </c>
      <c r="AQ254" s="363">
        <f t="shared" ref="AQ254" si="679">AQ253</f>
        <v>0</v>
      </c>
      <c r="AR254" s="363">
        <f t="shared" ref="AR254" si="680">AR253</f>
        <v>0</v>
      </c>
      <c r="AS254" s="271"/>
    </row>
    <row r="255" spans="1:45" hidden="1" outlineLevel="1">
      <c r="B255" s="274"/>
      <c r="C255" s="272"/>
      <c r="D255" s="276"/>
      <c r="E255" s="276"/>
      <c r="F255" s="276"/>
      <c r="G255" s="276"/>
      <c r="H255" s="276"/>
      <c r="I255" s="276"/>
      <c r="J255" s="276"/>
      <c r="K255" s="276"/>
      <c r="L255" s="276"/>
      <c r="M255" s="276"/>
      <c r="N255" s="276"/>
      <c r="O255" s="276"/>
      <c r="P255" s="276"/>
      <c r="Q255" s="252"/>
      <c r="R255" s="276"/>
      <c r="S255" s="276"/>
      <c r="T255" s="276"/>
      <c r="U255" s="276"/>
      <c r="V255" s="276"/>
      <c r="W255" s="276"/>
      <c r="X255" s="276"/>
      <c r="Y255" s="276"/>
      <c r="Z255" s="276"/>
      <c r="AA255" s="276"/>
      <c r="AB255" s="276"/>
      <c r="AC255" s="276"/>
      <c r="AD255" s="276"/>
      <c r="AE255" s="368"/>
      <c r="AF255" s="369"/>
      <c r="AG255" s="368"/>
      <c r="AH255" s="368"/>
      <c r="AI255" s="368"/>
      <c r="AJ255" s="368"/>
      <c r="AK255" s="368"/>
      <c r="AL255" s="368"/>
      <c r="AM255" s="368"/>
      <c r="AN255" s="368"/>
      <c r="AO255" s="368"/>
      <c r="AP255" s="368"/>
      <c r="AQ255" s="368"/>
      <c r="AR255" s="368"/>
      <c r="AS255" s="273"/>
    </row>
    <row r="256" spans="1:45" hidden="1" outlineLevel="1">
      <c r="A256" s="458">
        <v>9</v>
      </c>
      <c r="B256" s="274" t="s">
        <v>102</v>
      </c>
      <c r="C256" s="252" t="s">
        <v>25</v>
      </c>
      <c r="D256" s="256"/>
      <c r="E256" s="256"/>
      <c r="F256" s="256"/>
      <c r="G256" s="256"/>
      <c r="H256" s="256"/>
      <c r="I256" s="256"/>
      <c r="J256" s="256"/>
      <c r="K256" s="256"/>
      <c r="L256" s="256"/>
      <c r="M256" s="256"/>
      <c r="N256" s="256"/>
      <c r="O256" s="256"/>
      <c r="P256" s="256"/>
      <c r="Q256" s="256">
        <v>12</v>
      </c>
      <c r="R256" s="256"/>
      <c r="S256" s="256"/>
      <c r="T256" s="256"/>
      <c r="U256" s="256"/>
      <c r="V256" s="256"/>
      <c r="W256" s="256"/>
      <c r="X256" s="256"/>
      <c r="Y256" s="256"/>
      <c r="Z256" s="256"/>
      <c r="AA256" s="256"/>
      <c r="AB256" s="256"/>
      <c r="AC256" s="256"/>
      <c r="AD256" s="256"/>
      <c r="AE256" s="367"/>
      <c r="AF256" s="362"/>
      <c r="AG256" s="362"/>
      <c r="AH256" s="362"/>
      <c r="AI256" s="362"/>
      <c r="AJ256" s="362"/>
      <c r="AK256" s="362"/>
      <c r="AL256" s="367"/>
      <c r="AM256" s="367"/>
      <c r="AN256" s="367"/>
      <c r="AO256" s="367"/>
      <c r="AP256" s="367"/>
      <c r="AQ256" s="367"/>
      <c r="AR256" s="367"/>
      <c r="AS256" s="257">
        <f>SUM(AE256:AR256)</f>
        <v>0</v>
      </c>
    </row>
    <row r="257" spans="1:45" hidden="1" outlineLevel="1">
      <c r="B257" s="255" t="s">
        <v>288</v>
      </c>
      <c r="C257" s="252" t="s">
        <v>163</v>
      </c>
      <c r="D257" s="256"/>
      <c r="E257" s="256"/>
      <c r="F257" s="256"/>
      <c r="G257" s="256"/>
      <c r="H257" s="256"/>
      <c r="I257" s="256"/>
      <c r="J257" s="256"/>
      <c r="K257" s="256"/>
      <c r="L257" s="256"/>
      <c r="M257" s="256"/>
      <c r="N257" s="256"/>
      <c r="O257" s="256"/>
      <c r="P257" s="256"/>
      <c r="Q257" s="256">
        <f>Q256</f>
        <v>12</v>
      </c>
      <c r="R257" s="256"/>
      <c r="S257" s="256"/>
      <c r="T257" s="256"/>
      <c r="U257" s="256"/>
      <c r="V257" s="256"/>
      <c r="W257" s="256"/>
      <c r="X257" s="256"/>
      <c r="Y257" s="256"/>
      <c r="Z257" s="256"/>
      <c r="AA257" s="256"/>
      <c r="AB257" s="256"/>
      <c r="AC257" s="256"/>
      <c r="AD257" s="256"/>
      <c r="AE257" s="363">
        <f>AE256</f>
        <v>0</v>
      </c>
      <c r="AF257" s="363">
        <f t="shared" ref="AF257" si="681">AF256</f>
        <v>0</v>
      </c>
      <c r="AG257" s="363">
        <f t="shared" ref="AG257" si="682">AG256</f>
        <v>0</v>
      </c>
      <c r="AH257" s="363">
        <f t="shared" ref="AH257" si="683">AH256</f>
        <v>0</v>
      </c>
      <c r="AI257" s="363">
        <f t="shared" ref="AI257" si="684">AI256</f>
        <v>0</v>
      </c>
      <c r="AJ257" s="363">
        <f t="shared" ref="AJ257" si="685">AJ256</f>
        <v>0</v>
      </c>
      <c r="AK257" s="363">
        <f t="shared" ref="AK257" si="686">AK256</f>
        <v>0</v>
      </c>
      <c r="AL257" s="363">
        <f t="shared" ref="AL257" si="687">AL256</f>
        <v>0</v>
      </c>
      <c r="AM257" s="363">
        <f t="shared" ref="AM257" si="688">AM256</f>
        <v>0</v>
      </c>
      <c r="AN257" s="363">
        <f t="shared" ref="AN257" si="689">AN256</f>
        <v>0</v>
      </c>
      <c r="AO257" s="363">
        <f t="shared" ref="AO257" si="690">AO256</f>
        <v>0</v>
      </c>
      <c r="AP257" s="363">
        <f t="shared" ref="AP257" si="691">AP256</f>
        <v>0</v>
      </c>
      <c r="AQ257" s="363">
        <f t="shared" ref="AQ257" si="692">AQ256</f>
        <v>0</v>
      </c>
      <c r="AR257" s="363">
        <f t="shared" ref="AR257" si="693">AR256</f>
        <v>0</v>
      </c>
      <c r="AS257" s="271"/>
    </row>
    <row r="258" spans="1:45" hidden="1" outlineLevel="1">
      <c r="B258" s="274"/>
      <c r="C258" s="272"/>
      <c r="D258" s="276"/>
      <c r="E258" s="276"/>
      <c r="F258" s="276"/>
      <c r="G258" s="276"/>
      <c r="H258" s="276"/>
      <c r="I258" s="276"/>
      <c r="J258" s="276"/>
      <c r="K258" s="276"/>
      <c r="L258" s="276"/>
      <c r="M258" s="276"/>
      <c r="N258" s="276"/>
      <c r="O258" s="276"/>
      <c r="P258" s="276"/>
      <c r="Q258" s="252"/>
      <c r="R258" s="276"/>
      <c r="S258" s="276"/>
      <c r="T258" s="276"/>
      <c r="U258" s="276"/>
      <c r="V258" s="276"/>
      <c r="W258" s="276"/>
      <c r="X258" s="276"/>
      <c r="Y258" s="276"/>
      <c r="Z258" s="276"/>
      <c r="AA258" s="276"/>
      <c r="AB258" s="276"/>
      <c r="AC258" s="276"/>
      <c r="AD258" s="276"/>
      <c r="AE258" s="368"/>
      <c r="AF258" s="368"/>
      <c r="AG258" s="368"/>
      <c r="AH258" s="368"/>
      <c r="AI258" s="368"/>
      <c r="AJ258" s="368"/>
      <c r="AK258" s="368"/>
      <c r="AL258" s="368"/>
      <c r="AM258" s="368"/>
      <c r="AN258" s="368"/>
      <c r="AO258" s="368"/>
      <c r="AP258" s="368"/>
      <c r="AQ258" s="368"/>
      <c r="AR258" s="368"/>
      <c r="AS258" s="273"/>
    </row>
    <row r="259" spans="1:45" hidden="1" outlineLevel="1">
      <c r="A259" s="458">
        <v>10</v>
      </c>
      <c r="B259" s="274" t="s">
        <v>103</v>
      </c>
      <c r="C259" s="252" t="s">
        <v>25</v>
      </c>
      <c r="D259" s="256"/>
      <c r="E259" s="256"/>
      <c r="F259" s="256"/>
      <c r="G259" s="256"/>
      <c r="H259" s="256"/>
      <c r="I259" s="256"/>
      <c r="J259" s="256"/>
      <c r="K259" s="256"/>
      <c r="L259" s="256"/>
      <c r="M259" s="256"/>
      <c r="N259" s="256"/>
      <c r="O259" s="256"/>
      <c r="P259" s="256"/>
      <c r="Q259" s="256">
        <v>3</v>
      </c>
      <c r="R259" s="256"/>
      <c r="S259" s="256"/>
      <c r="T259" s="256"/>
      <c r="U259" s="256"/>
      <c r="V259" s="256"/>
      <c r="W259" s="256"/>
      <c r="X259" s="256"/>
      <c r="Y259" s="256"/>
      <c r="Z259" s="256"/>
      <c r="AA259" s="256"/>
      <c r="AB259" s="256"/>
      <c r="AC259" s="256"/>
      <c r="AD259" s="256"/>
      <c r="AE259" s="367"/>
      <c r="AF259" s="362"/>
      <c r="AG259" s="362"/>
      <c r="AH259" s="362"/>
      <c r="AI259" s="362"/>
      <c r="AJ259" s="362"/>
      <c r="AK259" s="362"/>
      <c r="AL259" s="367"/>
      <c r="AM259" s="367"/>
      <c r="AN259" s="367"/>
      <c r="AO259" s="367"/>
      <c r="AP259" s="367"/>
      <c r="AQ259" s="367"/>
      <c r="AR259" s="367"/>
      <c r="AS259" s="257">
        <f>SUM(AE259:AR259)</f>
        <v>0</v>
      </c>
    </row>
    <row r="260" spans="1:45" hidden="1" outlineLevel="1">
      <c r="B260" s="255" t="s">
        <v>288</v>
      </c>
      <c r="C260" s="252" t="s">
        <v>163</v>
      </c>
      <c r="D260" s="256"/>
      <c r="E260" s="256"/>
      <c r="F260" s="256"/>
      <c r="G260" s="256"/>
      <c r="H260" s="256"/>
      <c r="I260" s="256"/>
      <c r="J260" s="256"/>
      <c r="K260" s="256"/>
      <c r="L260" s="256"/>
      <c r="M260" s="256"/>
      <c r="N260" s="256"/>
      <c r="O260" s="256"/>
      <c r="P260" s="256"/>
      <c r="Q260" s="256">
        <f>Q259</f>
        <v>3</v>
      </c>
      <c r="R260" s="256"/>
      <c r="S260" s="256"/>
      <c r="T260" s="256"/>
      <c r="U260" s="256"/>
      <c r="V260" s="256"/>
      <c r="W260" s="256"/>
      <c r="X260" s="256"/>
      <c r="Y260" s="256"/>
      <c r="Z260" s="256"/>
      <c r="AA260" s="256"/>
      <c r="AB260" s="256"/>
      <c r="AC260" s="256"/>
      <c r="AD260" s="256"/>
      <c r="AE260" s="363">
        <f>AE259</f>
        <v>0</v>
      </c>
      <c r="AF260" s="363">
        <f t="shared" ref="AF260" si="694">AF259</f>
        <v>0</v>
      </c>
      <c r="AG260" s="363">
        <f t="shared" ref="AG260" si="695">AG259</f>
        <v>0</v>
      </c>
      <c r="AH260" s="363">
        <f t="shared" ref="AH260" si="696">AH259</f>
        <v>0</v>
      </c>
      <c r="AI260" s="363">
        <f t="shared" ref="AI260" si="697">AI259</f>
        <v>0</v>
      </c>
      <c r="AJ260" s="363">
        <f t="shared" ref="AJ260" si="698">AJ259</f>
        <v>0</v>
      </c>
      <c r="AK260" s="363">
        <f t="shared" ref="AK260" si="699">AK259</f>
        <v>0</v>
      </c>
      <c r="AL260" s="363">
        <f t="shared" ref="AL260" si="700">AL259</f>
        <v>0</v>
      </c>
      <c r="AM260" s="363">
        <f t="shared" ref="AM260" si="701">AM259</f>
        <v>0</v>
      </c>
      <c r="AN260" s="363">
        <f t="shared" ref="AN260" si="702">AN259</f>
        <v>0</v>
      </c>
      <c r="AO260" s="363">
        <f t="shared" ref="AO260" si="703">AO259</f>
        <v>0</v>
      </c>
      <c r="AP260" s="363">
        <f t="shared" ref="AP260" si="704">AP259</f>
        <v>0</v>
      </c>
      <c r="AQ260" s="363">
        <f t="shared" ref="AQ260" si="705">AQ259</f>
        <v>0</v>
      </c>
      <c r="AR260" s="363">
        <f t="shared" ref="AR260" si="706">AR259</f>
        <v>0</v>
      </c>
      <c r="AS260" s="271"/>
    </row>
    <row r="261" spans="1:45" hidden="1" outlineLevel="1">
      <c r="B261" s="274"/>
      <c r="C261" s="272"/>
      <c r="D261" s="276"/>
      <c r="E261" s="276"/>
      <c r="F261" s="276"/>
      <c r="G261" s="276"/>
      <c r="H261" s="276"/>
      <c r="I261" s="276"/>
      <c r="J261" s="276"/>
      <c r="K261" s="276"/>
      <c r="L261" s="276"/>
      <c r="M261" s="276"/>
      <c r="N261" s="276"/>
      <c r="O261" s="276"/>
      <c r="P261" s="276"/>
      <c r="Q261" s="252"/>
      <c r="R261" s="276"/>
      <c r="S261" s="276"/>
      <c r="T261" s="276"/>
      <c r="U261" s="276"/>
      <c r="V261" s="276"/>
      <c r="W261" s="276"/>
      <c r="X261" s="276"/>
      <c r="Y261" s="276"/>
      <c r="Z261" s="276"/>
      <c r="AA261" s="276"/>
      <c r="AB261" s="276"/>
      <c r="AC261" s="276"/>
      <c r="AD261" s="276"/>
      <c r="AE261" s="368"/>
      <c r="AF261" s="369"/>
      <c r="AG261" s="368"/>
      <c r="AH261" s="368"/>
      <c r="AI261" s="368"/>
      <c r="AJ261" s="368"/>
      <c r="AK261" s="368"/>
      <c r="AL261" s="368"/>
      <c r="AM261" s="368"/>
      <c r="AN261" s="368"/>
      <c r="AO261" s="368"/>
      <c r="AP261" s="368"/>
      <c r="AQ261" s="368"/>
      <c r="AR261" s="368"/>
      <c r="AS261" s="273"/>
    </row>
    <row r="262" spans="1:45" ht="15.75" hidden="1" outlineLevel="1">
      <c r="B262" s="249" t="s">
        <v>10</v>
      </c>
      <c r="C262" s="250"/>
      <c r="D262" s="250"/>
      <c r="E262" s="250"/>
      <c r="F262" s="250"/>
      <c r="G262" s="250"/>
      <c r="H262" s="250"/>
      <c r="I262" s="250"/>
      <c r="J262" s="250"/>
      <c r="K262" s="250"/>
      <c r="L262" s="250"/>
      <c r="M262" s="250"/>
      <c r="N262" s="250"/>
      <c r="O262" s="250"/>
      <c r="P262" s="250"/>
      <c r="Q262" s="251"/>
      <c r="R262" s="250"/>
      <c r="S262" s="250"/>
      <c r="T262" s="250"/>
      <c r="U262" s="250"/>
      <c r="V262" s="250"/>
      <c r="W262" s="250"/>
      <c r="X262" s="250"/>
      <c r="Y262" s="250"/>
      <c r="Z262" s="250"/>
      <c r="AA262" s="250"/>
      <c r="AB262" s="250"/>
      <c r="AC262" s="250"/>
      <c r="AD262" s="250"/>
      <c r="AE262" s="366"/>
      <c r="AF262" s="366"/>
      <c r="AG262" s="366"/>
      <c r="AH262" s="366"/>
      <c r="AI262" s="366"/>
      <c r="AJ262" s="366"/>
      <c r="AK262" s="366"/>
      <c r="AL262" s="366"/>
      <c r="AM262" s="366"/>
      <c r="AN262" s="366"/>
      <c r="AO262" s="366"/>
      <c r="AP262" s="366"/>
      <c r="AQ262" s="366"/>
      <c r="AR262" s="366"/>
      <c r="AS262" s="253"/>
    </row>
    <row r="263" spans="1:45" ht="30" hidden="1" outlineLevel="1">
      <c r="A263" s="458">
        <v>11</v>
      </c>
      <c r="B263" s="274" t="s">
        <v>104</v>
      </c>
      <c r="C263" s="252" t="s">
        <v>25</v>
      </c>
      <c r="D263" s="256"/>
      <c r="E263" s="256"/>
      <c r="F263" s="256"/>
      <c r="G263" s="256"/>
      <c r="H263" s="256"/>
      <c r="I263" s="256"/>
      <c r="J263" s="256"/>
      <c r="K263" s="256"/>
      <c r="L263" s="256"/>
      <c r="M263" s="256"/>
      <c r="N263" s="256"/>
      <c r="O263" s="256"/>
      <c r="P263" s="256"/>
      <c r="Q263" s="256">
        <v>12</v>
      </c>
      <c r="R263" s="256"/>
      <c r="S263" s="256"/>
      <c r="T263" s="256"/>
      <c r="U263" s="256"/>
      <c r="V263" s="256"/>
      <c r="W263" s="256"/>
      <c r="X263" s="256"/>
      <c r="Y263" s="256"/>
      <c r="Z263" s="256"/>
      <c r="AA263" s="256"/>
      <c r="AB263" s="256"/>
      <c r="AC263" s="256"/>
      <c r="AD263" s="256"/>
      <c r="AE263" s="378"/>
      <c r="AF263" s="362"/>
      <c r="AG263" s="362"/>
      <c r="AH263" s="362"/>
      <c r="AI263" s="362"/>
      <c r="AJ263" s="362"/>
      <c r="AK263" s="362"/>
      <c r="AL263" s="367"/>
      <c r="AM263" s="367"/>
      <c r="AN263" s="367"/>
      <c r="AO263" s="367"/>
      <c r="AP263" s="367"/>
      <c r="AQ263" s="367"/>
      <c r="AR263" s="367"/>
      <c r="AS263" s="257">
        <f>SUM(AE263:AR263)</f>
        <v>0</v>
      </c>
    </row>
    <row r="264" spans="1:45" hidden="1" outlineLevel="1">
      <c r="B264" s="255" t="s">
        <v>288</v>
      </c>
      <c r="C264" s="252" t="s">
        <v>163</v>
      </c>
      <c r="D264" s="256"/>
      <c r="E264" s="256"/>
      <c r="F264" s="256"/>
      <c r="G264" s="256"/>
      <c r="H264" s="256"/>
      <c r="I264" s="256"/>
      <c r="J264" s="256"/>
      <c r="K264" s="256"/>
      <c r="L264" s="256"/>
      <c r="M264" s="256"/>
      <c r="N264" s="256"/>
      <c r="O264" s="256"/>
      <c r="P264" s="256"/>
      <c r="Q264" s="256">
        <f>Q263</f>
        <v>12</v>
      </c>
      <c r="R264" s="256"/>
      <c r="S264" s="256"/>
      <c r="T264" s="256"/>
      <c r="U264" s="256"/>
      <c r="V264" s="256"/>
      <c r="W264" s="256"/>
      <c r="X264" s="256"/>
      <c r="Y264" s="256"/>
      <c r="Z264" s="256"/>
      <c r="AA264" s="256"/>
      <c r="AB264" s="256"/>
      <c r="AC264" s="256"/>
      <c r="AD264" s="256"/>
      <c r="AE264" s="363">
        <f>AE263</f>
        <v>0</v>
      </c>
      <c r="AF264" s="363">
        <f t="shared" ref="AF264" si="707">AF263</f>
        <v>0</v>
      </c>
      <c r="AG264" s="363">
        <f t="shared" ref="AG264" si="708">AG263</f>
        <v>0</v>
      </c>
      <c r="AH264" s="363">
        <f t="shared" ref="AH264" si="709">AH263</f>
        <v>0</v>
      </c>
      <c r="AI264" s="363">
        <f t="shared" ref="AI264" si="710">AI263</f>
        <v>0</v>
      </c>
      <c r="AJ264" s="363">
        <f t="shared" ref="AJ264" si="711">AJ263</f>
        <v>0</v>
      </c>
      <c r="AK264" s="363">
        <f t="shared" ref="AK264" si="712">AK263</f>
        <v>0</v>
      </c>
      <c r="AL264" s="363">
        <f t="shared" ref="AL264" si="713">AL263</f>
        <v>0</v>
      </c>
      <c r="AM264" s="363">
        <f t="shared" ref="AM264" si="714">AM263</f>
        <v>0</v>
      </c>
      <c r="AN264" s="363">
        <f t="shared" ref="AN264" si="715">AN263</f>
        <v>0</v>
      </c>
      <c r="AO264" s="363">
        <f t="shared" ref="AO264" si="716">AO263</f>
        <v>0</v>
      </c>
      <c r="AP264" s="363">
        <f t="shared" ref="AP264" si="717">AP263</f>
        <v>0</v>
      </c>
      <c r="AQ264" s="363">
        <f t="shared" ref="AQ264" si="718">AQ263</f>
        <v>0</v>
      </c>
      <c r="AR264" s="363">
        <f t="shared" ref="AR264" si="719">AR263</f>
        <v>0</v>
      </c>
      <c r="AS264" s="258"/>
    </row>
    <row r="265" spans="1:45" hidden="1" outlineLevel="1">
      <c r="B265" s="275"/>
      <c r="C265" s="266"/>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252"/>
      <c r="AE265" s="364"/>
      <c r="AF265" s="373"/>
      <c r="AG265" s="373"/>
      <c r="AH265" s="373"/>
      <c r="AI265" s="373"/>
      <c r="AJ265" s="373"/>
      <c r="AK265" s="373"/>
      <c r="AL265" s="373"/>
      <c r="AM265" s="373"/>
      <c r="AN265" s="373"/>
      <c r="AO265" s="373"/>
      <c r="AP265" s="373"/>
      <c r="AQ265" s="373"/>
      <c r="AR265" s="373"/>
      <c r="AS265" s="267"/>
    </row>
    <row r="266" spans="1:45" ht="30" hidden="1" outlineLevel="1">
      <c r="A266" s="458">
        <v>12</v>
      </c>
      <c r="B266" s="274" t="s">
        <v>105</v>
      </c>
      <c r="C266" s="252" t="s">
        <v>25</v>
      </c>
      <c r="D266" s="256"/>
      <c r="E266" s="256"/>
      <c r="F266" s="256"/>
      <c r="G266" s="256"/>
      <c r="H266" s="256"/>
      <c r="I266" s="256"/>
      <c r="J266" s="256"/>
      <c r="K266" s="256"/>
      <c r="L266" s="256"/>
      <c r="M266" s="256"/>
      <c r="N266" s="256"/>
      <c r="O266" s="256"/>
      <c r="P266" s="256"/>
      <c r="Q266" s="256">
        <v>12</v>
      </c>
      <c r="R266" s="256"/>
      <c r="S266" s="256"/>
      <c r="T266" s="256"/>
      <c r="U266" s="256"/>
      <c r="V266" s="256"/>
      <c r="W266" s="256"/>
      <c r="X266" s="256"/>
      <c r="Y266" s="256"/>
      <c r="Z266" s="256"/>
      <c r="AA266" s="256"/>
      <c r="AB266" s="256"/>
      <c r="AC266" s="256"/>
      <c r="AD266" s="256"/>
      <c r="AE266" s="362"/>
      <c r="AF266" s="362"/>
      <c r="AG266" s="362"/>
      <c r="AH266" s="362"/>
      <c r="AI266" s="362"/>
      <c r="AJ266" s="362"/>
      <c r="AK266" s="362"/>
      <c r="AL266" s="367"/>
      <c r="AM266" s="367"/>
      <c r="AN266" s="367"/>
      <c r="AO266" s="367"/>
      <c r="AP266" s="367"/>
      <c r="AQ266" s="367"/>
      <c r="AR266" s="367"/>
      <c r="AS266" s="257">
        <f>SUM(AE266:AR266)</f>
        <v>0</v>
      </c>
    </row>
    <row r="267" spans="1:45" hidden="1" outlineLevel="1">
      <c r="B267" s="255" t="s">
        <v>288</v>
      </c>
      <c r="C267" s="252" t="s">
        <v>163</v>
      </c>
      <c r="D267" s="256"/>
      <c r="E267" s="256"/>
      <c r="F267" s="256"/>
      <c r="G267" s="256"/>
      <c r="H267" s="256"/>
      <c r="I267" s="256"/>
      <c r="J267" s="256"/>
      <c r="K267" s="256"/>
      <c r="L267" s="256"/>
      <c r="M267" s="256"/>
      <c r="N267" s="256"/>
      <c r="O267" s="256"/>
      <c r="P267" s="256"/>
      <c r="Q267" s="256">
        <f>Q266</f>
        <v>12</v>
      </c>
      <c r="R267" s="256"/>
      <c r="S267" s="256"/>
      <c r="T267" s="256"/>
      <c r="U267" s="256"/>
      <c r="V267" s="256"/>
      <c r="W267" s="256"/>
      <c r="X267" s="256"/>
      <c r="Y267" s="256"/>
      <c r="Z267" s="256"/>
      <c r="AA267" s="256"/>
      <c r="AB267" s="256"/>
      <c r="AC267" s="256"/>
      <c r="AD267" s="256"/>
      <c r="AE267" s="363">
        <f>AE266</f>
        <v>0</v>
      </c>
      <c r="AF267" s="363">
        <f t="shared" ref="AF267" si="720">AF266</f>
        <v>0</v>
      </c>
      <c r="AG267" s="363">
        <f t="shared" ref="AG267" si="721">AG266</f>
        <v>0</v>
      </c>
      <c r="AH267" s="363">
        <f t="shared" ref="AH267" si="722">AH266</f>
        <v>0</v>
      </c>
      <c r="AI267" s="363">
        <f t="shared" ref="AI267" si="723">AI266</f>
        <v>0</v>
      </c>
      <c r="AJ267" s="363">
        <f t="shared" ref="AJ267" si="724">AJ266</f>
        <v>0</v>
      </c>
      <c r="AK267" s="363">
        <f t="shared" ref="AK267" si="725">AK266</f>
        <v>0</v>
      </c>
      <c r="AL267" s="363">
        <f t="shared" ref="AL267" si="726">AL266</f>
        <v>0</v>
      </c>
      <c r="AM267" s="363">
        <f t="shared" ref="AM267" si="727">AM266</f>
        <v>0</v>
      </c>
      <c r="AN267" s="363">
        <f t="shared" ref="AN267" si="728">AN266</f>
        <v>0</v>
      </c>
      <c r="AO267" s="363">
        <f t="shared" ref="AO267" si="729">AO266</f>
        <v>0</v>
      </c>
      <c r="AP267" s="363">
        <f t="shared" ref="AP267" si="730">AP266</f>
        <v>0</v>
      </c>
      <c r="AQ267" s="363">
        <f t="shared" ref="AQ267" si="731">AQ266</f>
        <v>0</v>
      </c>
      <c r="AR267" s="363">
        <f t="shared" ref="AR267" si="732">AR266</f>
        <v>0</v>
      </c>
      <c r="AS267" s="258"/>
    </row>
    <row r="268" spans="1:45" hidden="1" outlineLevel="1">
      <c r="B268" s="275"/>
      <c r="C268" s="266"/>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374"/>
      <c r="AF268" s="374"/>
      <c r="AG268" s="364"/>
      <c r="AH268" s="364"/>
      <c r="AI268" s="364"/>
      <c r="AJ268" s="364"/>
      <c r="AK268" s="364"/>
      <c r="AL268" s="364"/>
      <c r="AM268" s="364"/>
      <c r="AN268" s="364"/>
      <c r="AO268" s="364"/>
      <c r="AP268" s="364"/>
      <c r="AQ268" s="364"/>
      <c r="AR268" s="364"/>
      <c r="AS268" s="267"/>
    </row>
    <row r="269" spans="1:45" ht="30" hidden="1" outlineLevel="1">
      <c r="A269" s="458">
        <v>13</v>
      </c>
      <c r="B269" s="274" t="s">
        <v>106</v>
      </c>
      <c r="C269" s="252" t="s">
        <v>25</v>
      </c>
      <c r="D269" s="256"/>
      <c r="E269" s="256"/>
      <c r="F269" s="256"/>
      <c r="G269" s="256"/>
      <c r="H269" s="256"/>
      <c r="I269" s="256"/>
      <c r="J269" s="256"/>
      <c r="K269" s="256"/>
      <c r="L269" s="256"/>
      <c r="M269" s="256"/>
      <c r="N269" s="256"/>
      <c r="O269" s="256"/>
      <c r="P269" s="256"/>
      <c r="Q269" s="256">
        <v>12</v>
      </c>
      <c r="R269" s="256"/>
      <c r="S269" s="256"/>
      <c r="T269" s="256"/>
      <c r="U269" s="256"/>
      <c r="V269" s="256"/>
      <c r="W269" s="256"/>
      <c r="X269" s="256"/>
      <c r="Y269" s="256"/>
      <c r="Z269" s="256"/>
      <c r="AA269" s="256"/>
      <c r="AB269" s="256"/>
      <c r="AC269" s="256"/>
      <c r="AD269" s="256"/>
      <c r="AE269" s="362"/>
      <c r="AF269" s="362"/>
      <c r="AG269" s="362"/>
      <c r="AH269" s="362"/>
      <c r="AI269" s="362"/>
      <c r="AJ269" s="362"/>
      <c r="AK269" s="362"/>
      <c r="AL269" s="367"/>
      <c r="AM269" s="367"/>
      <c r="AN269" s="367"/>
      <c r="AO269" s="367"/>
      <c r="AP269" s="367"/>
      <c r="AQ269" s="367"/>
      <c r="AR269" s="367"/>
      <c r="AS269" s="257">
        <f>SUM(AE269:AR269)</f>
        <v>0</v>
      </c>
    </row>
    <row r="270" spans="1:45" hidden="1" outlineLevel="1">
      <c r="B270" s="255" t="s">
        <v>288</v>
      </c>
      <c r="C270" s="252" t="s">
        <v>163</v>
      </c>
      <c r="D270" s="256"/>
      <c r="E270" s="256"/>
      <c r="F270" s="256"/>
      <c r="G270" s="256"/>
      <c r="H270" s="256"/>
      <c r="I270" s="256"/>
      <c r="J270" s="256"/>
      <c r="K270" s="256"/>
      <c r="L270" s="256"/>
      <c r="M270" s="256"/>
      <c r="N270" s="256"/>
      <c r="O270" s="256"/>
      <c r="P270" s="256"/>
      <c r="Q270" s="256">
        <f>Q269</f>
        <v>12</v>
      </c>
      <c r="R270" s="256"/>
      <c r="S270" s="256"/>
      <c r="T270" s="256"/>
      <c r="U270" s="256"/>
      <c r="V270" s="256"/>
      <c r="W270" s="256"/>
      <c r="X270" s="256"/>
      <c r="Y270" s="256"/>
      <c r="Z270" s="256"/>
      <c r="AA270" s="256"/>
      <c r="AB270" s="256"/>
      <c r="AC270" s="256"/>
      <c r="AD270" s="256"/>
      <c r="AE270" s="363">
        <f>AE269</f>
        <v>0</v>
      </c>
      <c r="AF270" s="363">
        <f t="shared" ref="AF270" si="733">AF269</f>
        <v>0</v>
      </c>
      <c r="AG270" s="363">
        <f t="shared" ref="AG270" si="734">AG269</f>
        <v>0</v>
      </c>
      <c r="AH270" s="363">
        <f t="shared" ref="AH270" si="735">AH269</f>
        <v>0</v>
      </c>
      <c r="AI270" s="363">
        <f t="shared" ref="AI270" si="736">AI269</f>
        <v>0</v>
      </c>
      <c r="AJ270" s="363">
        <f t="shared" ref="AJ270" si="737">AJ269</f>
        <v>0</v>
      </c>
      <c r="AK270" s="363">
        <f t="shared" ref="AK270" si="738">AK269</f>
        <v>0</v>
      </c>
      <c r="AL270" s="363">
        <f t="shared" ref="AL270" si="739">AL269</f>
        <v>0</v>
      </c>
      <c r="AM270" s="363">
        <f t="shared" ref="AM270" si="740">AM269</f>
        <v>0</v>
      </c>
      <c r="AN270" s="363">
        <f t="shared" ref="AN270" si="741">AN269</f>
        <v>0</v>
      </c>
      <c r="AO270" s="363">
        <f t="shared" ref="AO270" si="742">AO269</f>
        <v>0</v>
      </c>
      <c r="AP270" s="363">
        <f t="shared" ref="AP270" si="743">AP269</f>
        <v>0</v>
      </c>
      <c r="AQ270" s="363">
        <f t="shared" ref="AQ270" si="744">AQ269</f>
        <v>0</v>
      </c>
      <c r="AR270" s="363">
        <f t="shared" ref="AR270" si="745">AR269</f>
        <v>0</v>
      </c>
      <c r="AS270" s="267"/>
    </row>
    <row r="271" spans="1:45" hidden="1" outlineLevel="1">
      <c r="B271" s="275"/>
      <c r="C271" s="266"/>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364"/>
      <c r="AF271" s="364"/>
      <c r="AG271" s="364"/>
      <c r="AH271" s="364"/>
      <c r="AI271" s="364"/>
      <c r="AJ271" s="364"/>
      <c r="AK271" s="364"/>
      <c r="AL271" s="364"/>
      <c r="AM271" s="364"/>
      <c r="AN271" s="364"/>
      <c r="AO271" s="364"/>
      <c r="AP271" s="364"/>
      <c r="AQ271" s="364"/>
      <c r="AR271" s="364"/>
      <c r="AS271" s="267"/>
    </row>
    <row r="272" spans="1:45" ht="15.75" hidden="1" outlineLevel="1">
      <c r="B272" s="249" t="s">
        <v>107</v>
      </c>
      <c r="C272" s="250"/>
      <c r="D272" s="251"/>
      <c r="E272" s="251"/>
      <c r="F272" s="251"/>
      <c r="G272" s="251"/>
      <c r="H272" s="251"/>
      <c r="I272" s="251"/>
      <c r="J272" s="251"/>
      <c r="K272" s="251"/>
      <c r="L272" s="251"/>
      <c r="M272" s="251"/>
      <c r="N272" s="251"/>
      <c r="O272" s="251"/>
      <c r="P272" s="251"/>
      <c r="Q272" s="251"/>
      <c r="R272" s="251"/>
      <c r="S272" s="250"/>
      <c r="T272" s="250"/>
      <c r="U272" s="250"/>
      <c r="V272" s="250"/>
      <c r="W272" s="250"/>
      <c r="X272" s="250"/>
      <c r="Y272" s="250"/>
      <c r="Z272" s="250"/>
      <c r="AA272" s="250"/>
      <c r="AB272" s="250"/>
      <c r="AC272" s="250"/>
      <c r="AD272" s="250"/>
      <c r="AE272" s="366"/>
      <c r="AF272" s="366"/>
      <c r="AG272" s="366"/>
      <c r="AH272" s="366"/>
      <c r="AI272" s="366"/>
      <c r="AJ272" s="366"/>
      <c r="AK272" s="366"/>
      <c r="AL272" s="366"/>
      <c r="AM272" s="366"/>
      <c r="AN272" s="366"/>
      <c r="AO272" s="366"/>
      <c r="AP272" s="366"/>
      <c r="AQ272" s="366"/>
      <c r="AR272" s="366"/>
      <c r="AS272" s="253"/>
    </row>
    <row r="273" spans="1:46" hidden="1" outlineLevel="1">
      <c r="A273" s="458">
        <v>14</v>
      </c>
      <c r="B273" s="275" t="s">
        <v>108</v>
      </c>
      <c r="C273" s="252" t="s">
        <v>25</v>
      </c>
      <c r="D273" s="256"/>
      <c r="E273" s="256"/>
      <c r="F273" s="256"/>
      <c r="G273" s="256"/>
      <c r="H273" s="256"/>
      <c r="I273" s="256"/>
      <c r="J273" s="256"/>
      <c r="K273" s="256"/>
      <c r="L273" s="256"/>
      <c r="M273" s="256"/>
      <c r="N273" s="256"/>
      <c r="O273" s="256"/>
      <c r="P273" s="256"/>
      <c r="Q273" s="256">
        <v>12</v>
      </c>
      <c r="R273" s="256"/>
      <c r="S273" s="256"/>
      <c r="T273" s="256"/>
      <c r="U273" s="256"/>
      <c r="V273" s="256"/>
      <c r="W273" s="256"/>
      <c r="X273" s="256"/>
      <c r="Y273" s="256"/>
      <c r="Z273" s="256"/>
      <c r="AA273" s="256"/>
      <c r="AB273" s="256"/>
      <c r="AC273" s="256"/>
      <c r="AD273" s="256"/>
      <c r="AE273" s="362"/>
      <c r="AF273" s="362"/>
      <c r="AG273" s="362"/>
      <c r="AH273" s="362"/>
      <c r="AI273" s="362"/>
      <c r="AJ273" s="362"/>
      <c r="AK273" s="362"/>
      <c r="AL273" s="362"/>
      <c r="AM273" s="362"/>
      <c r="AN273" s="362"/>
      <c r="AO273" s="362"/>
      <c r="AP273" s="362"/>
      <c r="AQ273" s="362"/>
      <c r="AR273" s="362"/>
      <c r="AS273" s="257">
        <f>SUM(AE273:AR273)</f>
        <v>0</v>
      </c>
    </row>
    <row r="274" spans="1:46" hidden="1" outlineLevel="1">
      <c r="B274" s="255" t="s">
        <v>288</v>
      </c>
      <c r="C274" s="252" t="s">
        <v>163</v>
      </c>
      <c r="D274" s="256"/>
      <c r="E274" s="256"/>
      <c r="F274" s="256"/>
      <c r="G274" s="256"/>
      <c r="H274" s="256"/>
      <c r="I274" s="256"/>
      <c r="J274" s="256"/>
      <c r="K274" s="256"/>
      <c r="L274" s="256"/>
      <c r="M274" s="256"/>
      <c r="N274" s="256"/>
      <c r="O274" s="256"/>
      <c r="P274" s="256"/>
      <c r="Q274" s="256">
        <f>Q273</f>
        <v>12</v>
      </c>
      <c r="R274" s="256"/>
      <c r="S274" s="256"/>
      <c r="T274" s="256"/>
      <c r="U274" s="256"/>
      <c r="V274" s="256"/>
      <c r="W274" s="256"/>
      <c r="X274" s="256"/>
      <c r="Y274" s="256"/>
      <c r="Z274" s="256"/>
      <c r="AA274" s="256"/>
      <c r="AB274" s="256"/>
      <c r="AC274" s="256"/>
      <c r="AD274" s="256"/>
      <c r="AE274" s="363">
        <f>AE273</f>
        <v>0</v>
      </c>
      <c r="AF274" s="363">
        <f t="shared" ref="AF274" si="746">AF273</f>
        <v>0</v>
      </c>
      <c r="AG274" s="363">
        <f t="shared" ref="AG274" si="747">AG273</f>
        <v>0</v>
      </c>
      <c r="AH274" s="363">
        <f t="shared" ref="AH274" si="748">AH273</f>
        <v>0</v>
      </c>
      <c r="AI274" s="363">
        <f t="shared" ref="AI274" si="749">AI273</f>
        <v>0</v>
      </c>
      <c r="AJ274" s="363">
        <f t="shared" ref="AJ274" si="750">AJ273</f>
        <v>0</v>
      </c>
      <c r="AK274" s="363">
        <f t="shared" ref="AK274" si="751">AK273</f>
        <v>0</v>
      </c>
      <c r="AL274" s="363">
        <f t="shared" ref="AL274" si="752">AL273</f>
        <v>0</v>
      </c>
      <c r="AM274" s="363">
        <f t="shared" ref="AM274" si="753">AM273</f>
        <v>0</v>
      </c>
      <c r="AN274" s="363">
        <f t="shared" ref="AN274" si="754">AN273</f>
        <v>0</v>
      </c>
      <c r="AO274" s="363">
        <f t="shared" ref="AO274" si="755">AO273</f>
        <v>0</v>
      </c>
      <c r="AP274" s="363">
        <f t="shared" ref="AP274" si="756">AP273</f>
        <v>0</v>
      </c>
      <c r="AQ274" s="363">
        <f t="shared" ref="AQ274" si="757">AQ273</f>
        <v>0</v>
      </c>
      <c r="AR274" s="363">
        <f t="shared" ref="AR274" si="758">AR273</f>
        <v>0</v>
      </c>
      <c r="AS274" s="258"/>
    </row>
    <row r="275" spans="1:46" hidden="1" outlineLevel="1">
      <c r="B275" s="275"/>
      <c r="C275" s="266"/>
      <c r="D275" s="252"/>
      <c r="E275" s="252"/>
      <c r="F275" s="252"/>
      <c r="G275" s="252"/>
      <c r="H275" s="252"/>
      <c r="I275" s="252"/>
      <c r="J275" s="252"/>
      <c r="K275" s="252"/>
      <c r="L275" s="252"/>
      <c r="M275" s="252"/>
      <c r="N275" s="252"/>
      <c r="O275" s="252"/>
      <c r="P275" s="252"/>
      <c r="Q275" s="415"/>
      <c r="R275" s="252"/>
      <c r="S275" s="252"/>
      <c r="T275" s="252"/>
      <c r="U275" s="252"/>
      <c r="V275" s="252"/>
      <c r="W275" s="252"/>
      <c r="X275" s="252"/>
      <c r="Y275" s="252"/>
      <c r="Z275" s="252"/>
      <c r="AA275" s="252"/>
      <c r="AB275" s="252"/>
      <c r="AC275" s="252"/>
      <c r="AD275" s="252"/>
      <c r="AE275" s="364"/>
      <c r="AF275" s="364"/>
      <c r="AG275" s="364"/>
      <c r="AH275" s="364"/>
      <c r="AI275" s="364"/>
      <c r="AJ275" s="364"/>
      <c r="AK275" s="364"/>
      <c r="AL275" s="364"/>
      <c r="AM275" s="364"/>
      <c r="AN275" s="364"/>
      <c r="AO275" s="364"/>
      <c r="AP275" s="364"/>
      <c r="AQ275" s="364"/>
      <c r="AR275" s="364"/>
      <c r="AS275" s="262"/>
      <c r="AT275" s="545"/>
    </row>
    <row r="276" spans="1:46" s="244" customFormat="1" ht="15.75" hidden="1" outlineLevel="1">
      <c r="A276" s="458"/>
      <c r="B276" s="249" t="s">
        <v>486</v>
      </c>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64"/>
      <c r="AF276" s="364"/>
      <c r="AG276" s="364"/>
      <c r="AH276" s="364"/>
      <c r="AI276" s="364"/>
      <c r="AJ276" s="364"/>
      <c r="AK276" s="368"/>
      <c r="AL276" s="368"/>
      <c r="AM276" s="368"/>
      <c r="AN276" s="368"/>
      <c r="AO276" s="368"/>
      <c r="AP276" s="368"/>
      <c r="AQ276" s="368"/>
      <c r="AR276" s="368"/>
      <c r="AS276" s="454"/>
      <c r="AT276" s="546"/>
    </row>
    <row r="277" spans="1:46" hidden="1" outlineLevel="1">
      <c r="A277" s="458">
        <v>15</v>
      </c>
      <c r="B277" s="255" t="s">
        <v>491</v>
      </c>
      <c r="C277" s="252" t="s">
        <v>25</v>
      </c>
      <c r="D277" s="256"/>
      <c r="E277" s="256"/>
      <c r="F277" s="256"/>
      <c r="G277" s="256"/>
      <c r="H277" s="256"/>
      <c r="I277" s="256"/>
      <c r="J277" s="256"/>
      <c r="K277" s="256"/>
      <c r="L277" s="256"/>
      <c r="M277" s="256"/>
      <c r="N277" s="256"/>
      <c r="O277" s="256"/>
      <c r="P277" s="256"/>
      <c r="Q277" s="256">
        <v>0</v>
      </c>
      <c r="R277" s="256"/>
      <c r="S277" s="256"/>
      <c r="T277" s="256"/>
      <c r="U277" s="256"/>
      <c r="V277" s="256"/>
      <c r="W277" s="256"/>
      <c r="X277" s="256"/>
      <c r="Y277" s="256"/>
      <c r="Z277" s="256"/>
      <c r="AA277" s="256"/>
      <c r="AB277" s="256"/>
      <c r="AC277" s="256"/>
      <c r="AD277" s="256"/>
      <c r="AE277" s="362"/>
      <c r="AF277" s="362"/>
      <c r="AG277" s="362"/>
      <c r="AH277" s="362"/>
      <c r="AI277" s="362"/>
      <c r="AJ277" s="362"/>
      <c r="AK277" s="362"/>
      <c r="AL277" s="362"/>
      <c r="AM277" s="362"/>
      <c r="AN277" s="362"/>
      <c r="AO277" s="362"/>
      <c r="AP277" s="362"/>
      <c r="AQ277" s="362"/>
      <c r="AR277" s="362"/>
      <c r="AS277" s="257">
        <f>SUM(AE277:AR277)</f>
        <v>0</v>
      </c>
    </row>
    <row r="278" spans="1:46" hidden="1" outlineLevel="1">
      <c r="B278" s="255" t="s">
        <v>288</v>
      </c>
      <c r="C278" s="252" t="s">
        <v>163</v>
      </c>
      <c r="D278" s="256"/>
      <c r="E278" s="256"/>
      <c r="F278" s="256"/>
      <c r="G278" s="256"/>
      <c r="H278" s="256"/>
      <c r="I278" s="256"/>
      <c r="J278" s="256"/>
      <c r="K278" s="256"/>
      <c r="L278" s="256"/>
      <c r="M278" s="256"/>
      <c r="N278" s="256"/>
      <c r="O278" s="256"/>
      <c r="P278" s="256"/>
      <c r="Q278" s="256">
        <f>Q277</f>
        <v>0</v>
      </c>
      <c r="R278" s="256"/>
      <c r="S278" s="256"/>
      <c r="T278" s="256"/>
      <c r="U278" s="256"/>
      <c r="V278" s="256"/>
      <c r="W278" s="256"/>
      <c r="X278" s="256"/>
      <c r="Y278" s="256"/>
      <c r="Z278" s="256"/>
      <c r="AA278" s="256"/>
      <c r="AB278" s="256"/>
      <c r="AC278" s="256"/>
      <c r="AD278" s="256"/>
      <c r="AE278" s="363">
        <f>AE277</f>
        <v>0</v>
      </c>
      <c r="AF278" s="363">
        <f t="shared" ref="AF278:AR278" si="759">AF277</f>
        <v>0</v>
      </c>
      <c r="AG278" s="363">
        <f t="shared" si="759"/>
        <v>0</v>
      </c>
      <c r="AH278" s="363">
        <f t="shared" si="759"/>
        <v>0</v>
      </c>
      <c r="AI278" s="363">
        <f t="shared" si="759"/>
        <v>0</v>
      </c>
      <c r="AJ278" s="363">
        <f t="shared" si="759"/>
        <v>0</v>
      </c>
      <c r="AK278" s="363">
        <f t="shared" si="759"/>
        <v>0</v>
      </c>
      <c r="AL278" s="363">
        <f t="shared" si="759"/>
        <v>0</v>
      </c>
      <c r="AM278" s="363">
        <f t="shared" si="759"/>
        <v>0</v>
      </c>
      <c r="AN278" s="363">
        <f t="shared" si="759"/>
        <v>0</v>
      </c>
      <c r="AO278" s="363">
        <f t="shared" si="759"/>
        <v>0</v>
      </c>
      <c r="AP278" s="363">
        <f t="shared" si="759"/>
        <v>0</v>
      </c>
      <c r="AQ278" s="363">
        <f t="shared" si="759"/>
        <v>0</v>
      </c>
      <c r="AR278" s="363">
        <f t="shared" si="759"/>
        <v>0</v>
      </c>
      <c r="AS278" s="258"/>
    </row>
    <row r="279" spans="1:46" hidden="1" outlineLevel="1">
      <c r="B279" s="275"/>
      <c r="C279" s="266"/>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64"/>
      <c r="AF279" s="364"/>
      <c r="AG279" s="364"/>
      <c r="AH279" s="364"/>
      <c r="AI279" s="364"/>
      <c r="AJ279" s="364"/>
      <c r="AK279" s="364"/>
      <c r="AL279" s="364"/>
      <c r="AM279" s="364"/>
      <c r="AN279" s="364"/>
      <c r="AO279" s="364"/>
      <c r="AP279" s="364"/>
      <c r="AQ279" s="364"/>
      <c r="AR279" s="364"/>
      <c r="AS279" s="267"/>
    </row>
    <row r="280" spans="1:46" s="244" customFormat="1" hidden="1" outlineLevel="1">
      <c r="A280" s="458">
        <v>16</v>
      </c>
      <c r="B280" s="284" t="s">
        <v>487</v>
      </c>
      <c r="C280" s="252" t="s">
        <v>25</v>
      </c>
      <c r="D280" s="256"/>
      <c r="E280" s="256"/>
      <c r="F280" s="256"/>
      <c r="G280" s="256"/>
      <c r="H280" s="256"/>
      <c r="I280" s="256"/>
      <c r="J280" s="256"/>
      <c r="K280" s="256"/>
      <c r="L280" s="256"/>
      <c r="M280" s="256"/>
      <c r="N280" s="256"/>
      <c r="O280" s="256"/>
      <c r="P280" s="256"/>
      <c r="Q280" s="256">
        <v>0</v>
      </c>
      <c r="R280" s="256"/>
      <c r="S280" s="256"/>
      <c r="T280" s="256"/>
      <c r="U280" s="256"/>
      <c r="V280" s="256"/>
      <c r="W280" s="256"/>
      <c r="X280" s="256"/>
      <c r="Y280" s="256"/>
      <c r="Z280" s="256"/>
      <c r="AA280" s="256"/>
      <c r="AB280" s="256"/>
      <c r="AC280" s="256"/>
      <c r="AD280" s="256"/>
      <c r="AE280" s="362"/>
      <c r="AF280" s="362"/>
      <c r="AG280" s="362"/>
      <c r="AH280" s="362"/>
      <c r="AI280" s="362"/>
      <c r="AJ280" s="362"/>
      <c r="AK280" s="362"/>
      <c r="AL280" s="362"/>
      <c r="AM280" s="362"/>
      <c r="AN280" s="362"/>
      <c r="AO280" s="362"/>
      <c r="AP280" s="362"/>
      <c r="AQ280" s="362"/>
      <c r="AR280" s="362"/>
      <c r="AS280" s="257">
        <f>SUM(AE280:AR280)</f>
        <v>0</v>
      </c>
    </row>
    <row r="281" spans="1:46" s="244" customFormat="1" hidden="1" outlineLevel="1">
      <c r="A281" s="458"/>
      <c r="B281" s="284" t="s">
        <v>288</v>
      </c>
      <c r="C281" s="252" t="s">
        <v>163</v>
      </c>
      <c r="D281" s="256"/>
      <c r="E281" s="256"/>
      <c r="F281" s="256"/>
      <c r="G281" s="256"/>
      <c r="H281" s="256"/>
      <c r="I281" s="256"/>
      <c r="J281" s="256"/>
      <c r="K281" s="256"/>
      <c r="L281" s="256"/>
      <c r="M281" s="256"/>
      <c r="N281" s="256"/>
      <c r="O281" s="256"/>
      <c r="P281" s="256"/>
      <c r="Q281" s="256">
        <f>Q280</f>
        <v>0</v>
      </c>
      <c r="R281" s="256"/>
      <c r="S281" s="256"/>
      <c r="T281" s="256"/>
      <c r="U281" s="256"/>
      <c r="V281" s="256"/>
      <c r="W281" s="256"/>
      <c r="X281" s="256"/>
      <c r="Y281" s="256"/>
      <c r="Z281" s="256"/>
      <c r="AA281" s="256"/>
      <c r="AB281" s="256"/>
      <c r="AC281" s="256"/>
      <c r="AD281" s="256"/>
      <c r="AE281" s="363">
        <f>AE280</f>
        <v>0</v>
      </c>
      <c r="AF281" s="363">
        <f t="shared" ref="AF281:AR281" si="760">AF280</f>
        <v>0</v>
      </c>
      <c r="AG281" s="363">
        <f t="shared" si="760"/>
        <v>0</v>
      </c>
      <c r="AH281" s="363">
        <f t="shared" si="760"/>
        <v>0</v>
      </c>
      <c r="AI281" s="363">
        <f t="shared" si="760"/>
        <v>0</v>
      </c>
      <c r="AJ281" s="363">
        <f t="shared" si="760"/>
        <v>0</v>
      </c>
      <c r="AK281" s="363">
        <f t="shared" si="760"/>
        <v>0</v>
      </c>
      <c r="AL281" s="363">
        <f t="shared" si="760"/>
        <v>0</v>
      </c>
      <c r="AM281" s="363">
        <f t="shared" si="760"/>
        <v>0</v>
      </c>
      <c r="AN281" s="363">
        <f t="shared" si="760"/>
        <v>0</v>
      </c>
      <c r="AO281" s="363">
        <f t="shared" si="760"/>
        <v>0</v>
      </c>
      <c r="AP281" s="363">
        <f t="shared" si="760"/>
        <v>0</v>
      </c>
      <c r="AQ281" s="363">
        <f t="shared" si="760"/>
        <v>0</v>
      </c>
      <c r="AR281" s="363">
        <f t="shared" si="760"/>
        <v>0</v>
      </c>
      <c r="AS281" s="258"/>
    </row>
    <row r="282" spans="1:46" s="244" customFormat="1" hidden="1" outlineLevel="1">
      <c r="A282" s="458"/>
      <c r="B282" s="284"/>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c r="AA282" s="252"/>
      <c r="AB282" s="252"/>
      <c r="AC282" s="252"/>
      <c r="AD282" s="252"/>
      <c r="AE282" s="364"/>
      <c r="AF282" s="364"/>
      <c r="AG282" s="364"/>
      <c r="AH282" s="364"/>
      <c r="AI282" s="364"/>
      <c r="AJ282" s="364"/>
      <c r="AK282" s="368"/>
      <c r="AL282" s="368"/>
      <c r="AM282" s="368"/>
      <c r="AN282" s="368"/>
      <c r="AO282" s="368"/>
      <c r="AP282" s="368"/>
      <c r="AQ282" s="368"/>
      <c r="AR282" s="368"/>
      <c r="AS282" s="273"/>
    </row>
    <row r="283" spans="1:46" ht="15.75" outlineLevel="1">
      <c r="B283" s="456" t="s">
        <v>492</v>
      </c>
      <c r="C283" s="280"/>
      <c r="D283" s="251"/>
      <c r="E283" s="250"/>
      <c r="F283" s="250"/>
      <c r="G283" s="250"/>
      <c r="H283" s="250"/>
      <c r="I283" s="250"/>
      <c r="J283" s="250"/>
      <c r="K283" s="250"/>
      <c r="L283" s="250"/>
      <c r="M283" s="250"/>
      <c r="N283" s="250"/>
      <c r="O283" s="250"/>
      <c r="P283" s="250"/>
      <c r="Q283" s="252"/>
      <c r="R283" s="250"/>
      <c r="S283" s="250"/>
      <c r="T283" s="250"/>
      <c r="U283" s="250"/>
      <c r="V283" s="250"/>
      <c r="W283" s="250"/>
      <c r="X283" s="250"/>
      <c r="Y283" s="250"/>
      <c r="Z283" s="250"/>
      <c r="AA283" s="250"/>
      <c r="AB283" s="250"/>
      <c r="AC283" s="250"/>
      <c r="AD283" s="250"/>
      <c r="AE283" s="366"/>
      <c r="AF283" s="366"/>
      <c r="AG283" s="366"/>
      <c r="AH283" s="366"/>
      <c r="AI283" s="366"/>
      <c r="AJ283" s="366"/>
      <c r="AK283" s="366"/>
      <c r="AL283" s="366"/>
      <c r="AM283" s="366"/>
      <c r="AN283" s="366"/>
      <c r="AO283" s="366"/>
      <c r="AP283" s="366"/>
      <c r="AQ283" s="366"/>
      <c r="AR283" s="366"/>
      <c r="AS283" s="253"/>
    </row>
    <row r="284" spans="1:46" ht="30" outlineLevel="1">
      <c r="A284" s="458">
        <v>17</v>
      </c>
      <c r="B284" s="822" t="s">
        <v>1153</v>
      </c>
      <c r="C284" s="252" t="s">
        <v>25</v>
      </c>
      <c r="D284" s="256">
        <v>820</v>
      </c>
      <c r="E284" s="256">
        <v>820</v>
      </c>
      <c r="F284" s="256">
        <v>820</v>
      </c>
      <c r="G284" s="256">
        <v>820</v>
      </c>
      <c r="H284" s="256">
        <v>820</v>
      </c>
      <c r="I284" s="256">
        <v>820</v>
      </c>
      <c r="J284" s="256">
        <v>820</v>
      </c>
      <c r="K284" s="256">
        <v>820</v>
      </c>
      <c r="L284" s="256">
        <v>820</v>
      </c>
      <c r="M284" s="256">
        <v>820</v>
      </c>
      <c r="N284" s="256">
        <v>820</v>
      </c>
      <c r="O284" s="256">
        <v>820</v>
      </c>
      <c r="P284" s="256">
        <v>820</v>
      </c>
      <c r="Q284" s="252"/>
      <c r="R284" s="256">
        <v>0</v>
      </c>
      <c r="S284" s="256">
        <v>0</v>
      </c>
      <c r="T284" s="256">
        <v>0</v>
      </c>
      <c r="U284" s="256">
        <v>0</v>
      </c>
      <c r="V284" s="256">
        <v>0</v>
      </c>
      <c r="W284" s="256">
        <v>0</v>
      </c>
      <c r="X284" s="256">
        <v>0</v>
      </c>
      <c r="Y284" s="256">
        <v>0</v>
      </c>
      <c r="Z284" s="256">
        <v>0</v>
      </c>
      <c r="AA284" s="256">
        <v>0</v>
      </c>
      <c r="AB284" s="256">
        <v>0</v>
      </c>
      <c r="AC284" s="256">
        <v>0</v>
      </c>
      <c r="AD284" s="256">
        <v>0</v>
      </c>
      <c r="AE284" s="378">
        <v>1</v>
      </c>
      <c r="AF284" s="362"/>
      <c r="AG284" s="362"/>
      <c r="AH284" s="362"/>
      <c r="AI284" s="362"/>
      <c r="AJ284" s="362"/>
      <c r="AK284" s="362"/>
      <c r="AL284" s="367"/>
      <c r="AM284" s="367"/>
      <c r="AN284" s="367"/>
      <c r="AO284" s="367"/>
      <c r="AP284" s="367"/>
      <c r="AQ284" s="367"/>
      <c r="AR284" s="367"/>
      <c r="AS284" s="257">
        <f>SUM(AE284:AR284)</f>
        <v>1</v>
      </c>
    </row>
    <row r="285" spans="1:46" outlineLevel="1">
      <c r="B285" s="255" t="s">
        <v>288</v>
      </c>
      <c r="C285" s="252" t="s">
        <v>163</v>
      </c>
      <c r="D285" s="256"/>
      <c r="E285" s="256"/>
      <c r="F285" s="256"/>
      <c r="G285" s="256"/>
      <c r="H285" s="256"/>
      <c r="I285" s="256"/>
      <c r="J285" s="256"/>
      <c r="K285" s="256"/>
      <c r="L285" s="256"/>
      <c r="M285" s="256"/>
      <c r="N285" s="256"/>
      <c r="O285" s="256"/>
      <c r="P285" s="256"/>
      <c r="Q285" s="252"/>
      <c r="R285" s="256"/>
      <c r="S285" s="256"/>
      <c r="T285" s="256"/>
      <c r="U285" s="256"/>
      <c r="V285" s="256"/>
      <c r="W285" s="256"/>
      <c r="X285" s="256"/>
      <c r="Y285" s="256"/>
      <c r="Z285" s="256"/>
      <c r="AA285" s="256"/>
      <c r="AB285" s="256"/>
      <c r="AC285" s="256"/>
      <c r="AD285" s="256"/>
      <c r="AE285" s="363">
        <f>AE284</f>
        <v>1</v>
      </c>
      <c r="AF285" s="363">
        <f t="shared" ref="AF285:AR285" si="761">AF284</f>
        <v>0</v>
      </c>
      <c r="AG285" s="363">
        <f t="shared" si="761"/>
        <v>0</v>
      </c>
      <c r="AH285" s="363">
        <f t="shared" si="761"/>
        <v>0</v>
      </c>
      <c r="AI285" s="363">
        <f t="shared" si="761"/>
        <v>0</v>
      </c>
      <c r="AJ285" s="363">
        <f t="shared" si="761"/>
        <v>0</v>
      </c>
      <c r="AK285" s="363">
        <f t="shared" si="761"/>
        <v>0</v>
      </c>
      <c r="AL285" s="363">
        <f t="shared" si="761"/>
        <v>0</v>
      </c>
      <c r="AM285" s="363">
        <f t="shared" si="761"/>
        <v>0</v>
      </c>
      <c r="AN285" s="363">
        <f t="shared" si="761"/>
        <v>0</v>
      </c>
      <c r="AO285" s="363">
        <f t="shared" si="761"/>
        <v>0</v>
      </c>
      <c r="AP285" s="363">
        <f t="shared" si="761"/>
        <v>0</v>
      </c>
      <c r="AQ285" s="363">
        <f t="shared" si="761"/>
        <v>0</v>
      </c>
      <c r="AR285" s="363">
        <f t="shared" si="761"/>
        <v>0</v>
      </c>
      <c r="AS285" s="267"/>
    </row>
    <row r="286" spans="1:46" outlineLevel="1">
      <c r="B286" s="255"/>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c r="AC286" s="252"/>
      <c r="AD286" s="252"/>
      <c r="AE286" s="374"/>
      <c r="AF286" s="377"/>
      <c r="AG286" s="377"/>
      <c r="AH286" s="377"/>
      <c r="AI286" s="377"/>
      <c r="AJ286" s="377"/>
      <c r="AK286" s="377"/>
      <c r="AL286" s="377"/>
      <c r="AM286" s="377"/>
      <c r="AN286" s="377"/>
      <c r="AO286" s="377"/>
      <c r="AP286" s="377"/>
      <c r="AQ286" s="377"/>
      <c r="AR286" s="377"/>
      <c r="AS286" s="267"/>
    </row>
    <row r="287" spans="1:46" hidden="1" outlineLevel="1">
      <c r="A287" s="458">
        <v>18</v>
      </c>
      <c r="B287" s="274" t="s">
        <v>109</v>
      </c>
      <c r="C287" s="252" t="s">
        <v>25</v>
      </c>
      <c r="D287" s="256"/>
      <c r="E287" s="256"/>
      <c r="F287" s="256"/>
      <c r="G287" s="256"/>
      <c r="H287" s="256"/>
      <c r="I287" s="256"/>
      <c r="J287" s="256"/>
      <c r="K287" s="256"/>
      <c r="L287" s="256"/>
      <c r="M287" s="256"/>
      <c r="N287" s="256"/>
      <c r="O287" s="256"/>
      <c r="P287" s="256"/>
      <c r="Q287" s="256">
        <v>12</v>
      </c>
      <c r="R287" s="256"/>
      <c r="S287" s="256"/>
      <c r="T287" s="256"/>
      <c r="U287" s="256"/>
      <c r="V287" s="256"/>
      <c r="W287" s="256"/>
      <c r="X287" s="256"/>
      <c r="Y287" s="256"/>
      <c r="Z287" s="256"/>
      <c r="AA287" s="256"/>
      <c r="AB287" s="256"/>
      <c r="AC287" s="256"/>
      <c r="AD287" s="256"/>
      <c r="AE287" s="378"/>
      <c r="AF287" s="362"/>
      <c r="AG287" s="362"/>
      <c r="AH287" s="362"/>
      <c r="AI287" s="362"/>
      <c r="AJ287" s="362"/>
      <c r="AK287" s="362"/>
      <c r="AL287" s="367"/>
      <c r="AM287" s="367"/>
      <c r="AN287" s="367"/>
      <c r="AO287" s="367"/>
      <c r="AP287" s="367"/>
      <c r="AQ287" s="367"/>
      <c r="AR287" s="367"/>
      <c r="AS287" s="257">
        <f>SUM(AE287:AR287)</f>
        <v>0</v>
      </c>
    </row>
    <row r="288" spans="1:46" hidden="1" outlineLevel="1">
      <c r="B288" s="255" t="s">
        <v>288</v>
      </c>
      <c r="C288" s="252" t="s">
        <v>163</v>
      </c>
      <c r="D288" s="256"/>
      <c r="E288" s="256"/>
      <c r="F288" s="256"/>
      <c r="G288" s="256"/>
      <c r="H288" s="256"/>
      <c r="I288" s="256"/>
      <c r="J288" s="256"/>
      <c r="K288" s="256"/>
      <c r="L288" s="256"/>
      <c r="M288" s="256"/>
      <c r="N288" s="256"/>
      <c r="O288" s="256"/>
      <c r="P288" s="256"/>
      <c r="Q288" s="256">
        <f>Q287</f>
        <v>12</v>
      </c>
      <c r="R288" s="256"/>
      <c r="S288" s="256"/>
      <c r="T288" s="256"/>
      <c r="U288" s="256"/>
      <c r="V288" s="256"/>
      <c r="W288" s="256"/>
      <c r="X288" s="256"/>
      <c r="Y288" s="256"/>
      <c r="Z288" s="256"/>
      <c r="AA288" s="256"/>
      <c r="AB288" s="256"/>
      <c r="AC288" s="256"/>
      <c r="AD288" s="256"/>
      <c r="AE288" s="363">
        <f>AE287</f>
        <v>0</v>
      </c>
      <c r="AF288" s="363">
        <f t="shared" ref="AF288:AR288" si="762">AF287</f>
        <v>0</v>
      </c>
      <c r="AG288" s="363">
        <f t="shared" si="762"/>
        <v>0</v>
      </c>
      <c r="AH288" s="363">
        <f t="shared" si="762"/>
        <v>0</v>
      </c>
      <c r="AI288" s="363">
        <f t="shared" si="762"/>
        <v>0</v>
      </c>
      <c r="AJ288" s="363">
        <f t="shared" si="762"/>
        <v>0</v>
      </c>
      <c r="AK288" s="363">
        <f t="shared" si="762"/>
        <v>0</v>
      </c>
      <c r="AL288" s="363">
        <f t="shared" si="762"/>
        <v>0</v>
      </c>
      <c r="AM288" s="363">
        <f t="shared" si="762"/>
        <v>0</v>
      </c>
      <c r="AN288" s="363">
        <f t="shared" si="762"/>
        <v>0</v>
      </c>
      <c r="AO288" s="363">
        <f t="shared" si="762"/>
        <v>0</v>
      </c>
      <c r="AP288" s="363">
        <f t="shared" si="762"/>
        <v>0</v>
      </c>
      <c r="AQ288" s="363">
        <f t="shared" si="762"/>
        <v>0</v>
      </c>
      <c r="AR288" s="363">
        <f t="shared" si="762"/>
        <v>0</v>
      </c>
      <c r="AS288" s="267"/>
    </row>
    <row r="289" spans="1:45" hidden="1" outlineLevel="1">
      <c r="B289" s="28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c r="AA289" s="252"/>
      <c r="AB289" s="252"/>
      <c r="AC289" s="252"/>
      <c r="AD289" s="252"/>
      <c r="AE289" s="375"/>
      <c r="AF289" s="376"/>
      <c r="AG289" s="376"/>
      <c r="AH289" s="376"/>
      <c r="AI289" s="376"/>
      <c r="AJ289" s="376"/>
      <c r="AK289" s="376"/>
      <c r="AL289" s="376"/>
      <c r="AM289" s="376"/>
      <c r="AN289" s="376"/>
      <c r="AO289" s="376"/>
      <c r="AP289" s="376"/>
      <c r="AQ289" s="376"/>
      <c r="AR289" s="376"/>
      <c r="AS289" s="258"/>
    </row>
    <row r="290" spans="1:45" hidden="1" outlineLevel="1">
      <c r="A290" s="458">
        <v>19</v>
      </c>
      <c r="B290" s="274" t="s">
        <v>111</v>
      </c>
      <c r="C290" s="252" t="s">
        <v>25</v>
      </c>
      <c r="D290" s="256"/>
      <c r="E290" s="256"/>
      <c r="F290" s="256"/>
      <c r="G290" s="256"/>
      <c r="H290" s="256"/>
      <c r="I290" s="256"/>
      <c r="J290" s="256"/>
      <c r="K290" s="256"/>
      <c r="L290" s="256"/>
      <c r="M290" s="256"/>
      <c r="N290" s="256"/>
      <c r="O290" s="256"/>
      <c r="P290" s="256"/>
      <c r="Q290" s="256">
        <v>12</v>
      </c>
      <c r="R290" s="256"/>
      <c r="S290" s="256"/>
      <c r="T290" s="256"/>
      <c r="U290" s="256"/>
      <c r="V290" s="256"/>
      <c r="W290" s="256"/>
      <c r="X290" s="256"/>
      <c r="Y290" s="256"/>
      <c r="Z290" s="256"/>
      <c r="AA290" s="256"/>
      <c r="AB290" s="256"/>
      <c r="AC290" s="256"/>
      <c r="AD290" s="256"/>
      <c r="AE290" s="378"/>
      <c r="AF290" s="362"/>
      <c r="AG290" s="362"/>
      <c r="AH290" s="362"/>
      <c r="AI290" s="362"/>
      <c r="AJ290" s="362"/>
      <c r="AK290" s="362"/>
      <c r="AL290" s="367"/>
      <c r="AM290" s="367"/>
      <c r="AN290" s="367"/>
      <c r="AO290" s="367"/>
      <c r="AP290" s="367"/>
      <c r="AQ290" s="367"/>
      <c r="AR290" s="367"/>
      <c r="AS290" s="257">
        <f>SUM(AE290:AR290)</f>
        <v>0</v>
      </c>
    </row>
    <row r="291" spans="1:45" hidden="1" outlineLevel="1">
      <c r="B291" s="255" t="s">
        <v>288</v>
      </c>
      <c r="C291" s="252" t="s">
        <v>163</v>
      </c>
      <c r="D291" s="256"/>
      <c r="E291" s="256"/>
      <c r="F291" s="256"/>
      <c r="G291" s="256"/>
      <c r="H291" s="256"/>
      <c r="I291" s="256"/>
      <c r="J291" s="256"/>
      <c r="K291" s="256"/>
      <c r="L291" s="256"/>
      <c r="M291" s="256"/>
      <c r="N291" s="256"/>
      <c r="O291" s="256"/>
      <c r="P291" s="256"/>
      <c r="Q291" s="256">
        <f>Q290</f>
        <v>12</v>
      </c>
      <c r="R291" s="256"/>
      <c r="S291" s="256"/>
      <c r="T291" s="256"/>
      <c r="U291" s="256"/>
      <c r="V291" s="256"/>
      <c r="W291" s="256"/>
      <c r="X291" s="256"/>
      <c r="Y291" s="256"/>
      <c r="Z291" s="256"/>
      <c r="AA291" s="256"/>
      <c r="AB291" s="256"/>
      <c r="AC291" s="256"/>
      <c r="AD291" s="256"/>
      <c r="AE291" s="363">
        <f>AE290</f>
        <v>0</v>
      </c>
      <c r="AF291" s="363">
        <f t="shared" ref="AF291:AR291" si="763">AF290</f>
        <v>0</v>
      </c>
      <c r="AG291" s="363">
        <f t="shared" si="763"/>
        <v>0</v>
      </c>
      <c r="AH291" s="363">
        <f t="shared" si="763"/>
        <v>0</v>
      </c>
      <c r="AI291" s="363">
        <f t="shared" si="763"/>
        <v>0</v>
      </c>
      <c r="AJ291" s="363">
        <f t="shared" si="763"/>
        <v>0</v>
      </c>
      <c r="AK291" s="363">
        <f t="shared" si="763"/>
        <v>0</v>
      </c>
      <c r="AL291" s="363">
        <f t="shared" si="763"/>
        <v>0</v>
      </c>
      <c r="AM291" s="363">
        <f t="shared" si="763"/>
        <v>0</v>
      </c>
      <c r="AN291" s="363">
        <f t="shared" si="763"/>
        <v>0</v>
      </c>
      <c r="AO291" s="363">
        <f t="shared" si="763"/>
        <v>0</v>
      </c>
      <c r="AP291" s="363">
        <f t="shared" si="763"/>
        <v>0</v>
      </c>
      <c r="AQ291" s="363">
        <f t="shared" si="763"/>
        <v>0</v>
      </c>
      <c r="AR291" s="363">
        <f t="shared" si="763"/>
        <v>0</v>
      </c>
      <c r="AS291" s="258"/>
    </row>
    <row r="292" spans="1:45" hidden="1" outlineLevel="1">
      <c r="B292" s="28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364"/>
      <c r="AF292" s="364"/>
      <c r="AG292" s="364"/>
      <c r="AH292" s="364"/>
      <c r="AI292" s="364"/>
      <c r="AJ292" s="364"/>
      <c r="AK292" s="364"/>
      <c r="AL292" s="364"/>
      <c r="AM292" s="364"/>
      <c r="AN292" s="364"/>
      <c r="AO292" s="364"/>
      <c r="AP292" s="364"/>
      <c r="AQ292" s="364"/>
      <c r="AR292" s="364"/>
      <c r="AS292" s="267"/>
    </row>
    <row r="293" spans="1:45" hidden="1" outlineLevel="1">
      <c r="A293" s="458">
        <v>20</v>
      </c>
      <c r="B293" s="274" t="s">
        <v>110</v>
      </c>
      <c r="C293" s="252" t="s">
        <v>25</v>
      </c>
      <c r="D293" s="256"/>
      <c r="E293" s="256"/>
      <c r="F293" s="256"/>
      <c r="G293" s="256"/>
      <c r="H293" s="256"/>
      <c r="I293" s="256"/>
      <c r="J293" s="256"/>
      <c r="K293" s="256"/>
      <c r="L293" s="256"/>
      <c r="M293" s="256"/>
      <c r="N293" s="256"/>
      <c r="O293" s="256"/>
      <c r="P293" s="256"/>
      <c r="Q293" s="256">
        <v>12</v>
      </c>
      <c r="R293" s="256"/>
      <c r="S293" s="256"/>
      <c r="T293" s="256"/>
      <c r="U293" s="256"/>
      <c r="V293" s="256"/>
      <c r="W293" s="256"/>
      <c r="X293" s="256"/>
      <c r="Y293" s="256"/>
      <c r="Z293" s="256"/>
      <c r="AA293" s="256"/>
      <c r="AB293" s="256"/>
      <c r="AC293" s="256"/>
      <c r="AD293" s="256"/>
      <c r="AE293" s="378"/>
      <c r="AF293" s="362"/>
      <c r="AG293" s="362"/>
      <c r="AH293" s="362"/>
      <c r="AI293" s="362"/>
      <c r="AJ293" s="362"/>
      <c r="AK293" s="362"/>
      <c r="AL293" s="367"/>
      <c r="AM293" s="367"/>
      <c r="AN293" s="367"/>
      <c r="AO293" s="367"/>
      <c r="AP293" s="367"/>
      <c r="AQ293" s="367"/>
      <c r="AR293" s="367"/>
      <c r="AS293" s="257">
        <f>SUM(AE293:AR293)</f>
        <v>0</v>
      </c>
    </row>
    <row r="294" spans="1:45" hidden="1" outlineLevel="1">
      <c r="B294" s="255" t="s">
        <v>288</v>
      </c>
      <c r="C294" s="252" t="s">
        <v>163</v>
      </c>
      <c r="D294" s="256"/>
      <c r="E294" s="256"/>
      <c r="F294" s="256"/>
      <c r="G294" s="256"/>
      <c r="H294" s="256"/>
      <c r="I294" s="256"/>
      <c r="J294" s="256"/>
      <c r="K294" s="256"/>
      <c r="L294" s="256"/>
      <c r="M294" s="256"/>
      <c r="N294" s="256"/>
      <c r="O294" s="256"/>
      <c r="P294" s="256"/>
      <c r="Q294" s="256">
        <f>Q293</f>
        <v>12</v>
      </c>
      <c r="R294" s="256"/>
      <c r="S294" s="256"/>
      <c r="T294" s="256"/>
      <c r="U294" s="256"/>
      <c r="V294" s="256"/>
      <c r="W294" s="256"/>
      <c r="X294" s="256"/>
      <c r="Y294" s="256"/>
      <c r="Z294" s="256"/>
      <c r="AA294" s="256"/>
      <c r="AB294" s="256"/>
      <c r="AC294" s="256"/>
      <c r="AD294" s="256"/>
      <c r="AE294" s="363">
        <f t="shared" ref="AE294:AR294" si="764">AE293</f>
        <v>0</v>
      </c>
      <c r="AF294" s="363">
        <f t="shared" si="764"/>
        <v>0</v>
      </c>
      <c r="AG294" s="363">
        <f t="shared" si="764"/>
        <v>0</v>
      </c>
      <c r="AH294" s="363">
        <f t="shared" si="764"/>
        <v>0</v>
      </c>
      <c r="AI294" s="363">
        <f t="shared" si="764"/>
        <v>0</v>
      </c>
      <c r="AJ294" s="363">
        <f t="shared" si="764"/>
        <v>0</v>
      </c>
      <c r="AK294" s="363">
        <f t="shared" si="764"/>
        <v>0</v>
      </c>
      <c r="AL294" s="363">
        <f t="shared" si="764"/>
        <v>0</v>
      </c>
      <c r="AM294" s="363">
        <f t="shared" si="764"/>
        <v>0</v>
      </c>
      <c r="AN294" s="363">
        <f t="shared" si="764"/>
        <v>0</v>
      </c>
      <c r="AO294" s="363">
        <f t="shared" si="764"/>
        <v>0</v>
      </c>
      <c r="AP294" s="363">
        <f t="shared" si="764"/>
        <v>0</v>
      </c>
      <c r="AQ294" s="363">
        <f t="shared" si="764"/>
        <v>0</v>
      </c>
      <c r="AR294" s="363">
        <f t="shared" si="764"/>
        <v>0</v>
      </c>
      <c r="AS294" s="267"/>
    </row>
    <row r="295" spans="1:45" ht="15.75" hidden="1" outlineLevel="1">
      <c r="B295" s="283"/>
      <c r="C295" s="261"/>
      <c r="D295" s="252"/>
      <c r="E295" s="252"/>
      <c r="F295" s="252"/>
      <c r="G295" s="252"/>
      <c r="H295" s="252"/>
      <c r="I295" s="252"/>
      <c r="J295" s="252"/>
      <c r="K295" s="252"/>
      <c r="L295" s="252"/>
      <c r="M295" s="252"/>
      <c r="N295" s="252"/>
      <c r="O295" s="252"/>
      <c r="P295" s="252"/>
      <c r="Q295" s="261"/>
      <c r="R295" s="252"/>
      <c r="S295" s="252"/>
      <c r="T295" s="252"/>
      <c r="U295" s="252"/>
      <c r="V295" s="252"/>
      <c r="W295" s="252"/>
      <c r="X295" s="252"/>
      <c r="Y295" s="252"/>
      <c r="Z295" s="252"/>
      <c r="AA295" s="252"/>
      <c r="AB295" s="252"/>
      <c r="AC295" s="252"/>
      <c r="AD295" s="252"/>
      <c r="AE295" s="364"/>
      <c r="AF295" s="364"/>
      <c r="AG295" s="364"/>
      <c r="AH295" s="364"/>
      <c r="AI295" s="364"/>
      <c r="AJ295" s="364"/>
      <c r="AK295" s="364"/>
      <c r="AL295" s="364"/>
      <c r="AM295" s="364"/>
      <c r="AN295" s="364"/>
      <c r="AO295" s="364"/>
      <c r="AP295" s="364"/>
      <c r="AQ295" s="364"/>
      <c r="AR295" s="364"/>
      <c r="AS295" s="267"/>
    </row>
    <row r="296" spans="1:45" ht="15.75" outlineLevel="1">
      <c r="B296" s="455" t="s">
        <v>499</v>
      </c>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c r="AC296" s="252"/>
      <c r="AD296" s="252"/>
      <c r="AE296" s="374"/>
      <c r="AF296" s="377"/>
      <c r="AG296" s="377"/>
      <c r="AH296" s="377"/>
      <c r="AI296" s="377"/>
      <c r="AJ296" s="377"/>
      <c r="AK296" s="377"/>
      <c r="AL296" s="377"/>
      <c r="AM296" s="377"/>
      <c r="AN296" s="377"/>
      <c r="AO296" s="377"/>
      <c r="AP296" s="377"/>
      <c r="AQ296" s="377"/>
      <c r="AR296" s="377"/>
      <c r="AS296" s="267"/>
    </row>
    <row r="297" spans="1:45" ht="15.75" outlineLevel="1">
      <c r="B297" s="249" t="s">
        <v>495</v>
      </c>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374"/>
      <c r="AF297" s="377"/>
      <c r="AG297" s="377"/>
      <c r="AH297" s="377"/>
      <c r="AI297" s="377"/>
      <c r="AJ297" s="377"/>
      <c r="AK297" s="377"/>
      <c r="AL297" s="377"/>
      <c r="AM297" s="377"/>
      <c r="AN297" s="377"/>
      <c r="AO297" s="377"/>
      <c r="AP297" s="377"/>
      <c r="AQ297" s="377"/>
      <c r="AR297" s="377"/>
      <c r="AS297" s="267"/>
    </row>
    <row r="298" spans="1:45" outlineLevel="1">
      <c r="A298" s="458">
        <v>21</v>
      </c>
      <c r="B298" s="274" t="s">
        <v>113</v>
      </c>
      <c r="C298" s="252" t="s">
        <v>25</v>
      </c>
      <c r="D298" s="256">
        <v>5654091</v>
      </c>
      <c r="E298" s="256">
        <v>5654091</v>
      </c>
      <c r="F298" s="256">
        <v>5654091</v>
      </c>
      <c r="G298" s="256">
        <v>5654091</v>
      </c>
      <c r="H298" s="256">
        <v>5654091</v>
      </c>
      <c r="I298" s="256">
        <v>5654091</v>
      </c>
      <c r="J298" s="256">
        <v>5654091</v>
      </c>
      <c r="K298" s="256">
        <v>5653430</v>
      </c>
      <c r="L298" s="256">
        <v>5653430</v>
      </c>
      <c r="M298" s="256">
        <v>5633629</v>
      </c>
      <c r="N298" s="256">
        <v>5579643</v>
      </c>
      <c r="O298" s="256">
        <v>5577036</v>
      </c>
      <c r="P298" s="256">
        <v>5577036</v>
      </c>
      <c r="Q298" s="252"/>
      <c r="R298" s="256">
        <v>366</v>
      </c>
      <c r="S298" s="256">
        <v>366</v>
      </c>
      <c r="T298" s="256">
        <v>366</v>
      </c>
      <c r="U298" s="256">
        <v>366</v>
      </c>
      <c r="V298" s="256">
        <v>366</v>
      </c>
      <c r="W298" s="256">
        <v>366</v>
      </c>
      <c r="X298" s="256">
        <v>366</v>
      </c>
      <c r="Y298" s="256">
        <v>366</v>
      </c>
      <c r="Z298" s="256">
        <v>366</v>
      </c>
      <c r="AA298" s="256">
        <v>365</v>
      </c>
      <c r="AB298" s="256">
        <v>355</v>
      </c>
      <c r="AC298" s="256">
        <v>355</v>
      </c>
      <c r="AD298" s="256">
        <v>355</v>
      </c>
      <c r="AE298" s="362">
        <v>1</v>
      </c>
      <c r="AF298" s="362"/>
      <c r="AG298" s="362"/>
      <c r="AH298" s="362"/>
      <c r="AI298" s="362"/>
      <c r="AJ298" s="362"/>
      <c r="AK298" s="362"/>
      <c r="AL298" s="362"/>
      <c r="AM298" s="362"/>
      <c r="AN298" s="362"/>
      <c r="AO298" s="362"/>
      <c r="AP298" s="362"/>
      <c r="AQ298" s="362"/>
      <c r="AR298" s="362"/>
      <c r="AS298" s="257">
        <f>SUM(AE298:AR298)</f>
        <v>1</v>
      </c>
    </row>
    <row r="299" spans="1:45" outlineLevel="1">
      <c r="B299" s="255" t="s">
        <v>288</v>
      </c>
      <c r="C299" s="252" t="s">
        <v>163</v>
      </c>
      <c r="D299" s="256">
        <v>514682</v>
      </c>
      <c r="E299" s="256">
        <v>514682</v>
      </c>
      <c r="F299" s="256">
        <v>514682</v>
      </c>
      <c r="G299" s="256">
        <v>514682</v>
      </c>
      <c r="H299" s="256">
        <v>514682</v>
      </c>
      <c r="I299" s="256">
        <v>514682</v>
      </c>
      <c r="J299" s="256">
        <v>514682</v>
      </c>
      <c r="K299" s="256">
        <v>514641</v>
      </c>
      <c r="L299" s="256">
        <v>514641</v>
      </c>
      <c r="M299" s="256">
        <v>515382</v>
      </c>
      <c r="N299" s="256">
        <v>515664</v>
      </c>
      <c r="O299" s="256">
        <v>516137</v>
      </c>
      <c r="P299" s="256">
        <v>516137</v>
      </c>
      <c r="Q299" s="252"/>
      <c r="R299" s="256">
        <v>33</v>
      </c>
      <c r="S299" s="256">
        <v>33</v>
      </c>
      <c r="T299" s="256">
        <v>33</v>
      </c>
      <c r="U299" s="256">
        <v>33</v>
      </c>
      <c r="V299" s="256">
        <v>33</v>
      </c>
      <c r="W299" s="256">
        <v>33</v>
      </c>
      <c r="X299" s="256">
        <v>33</v>
      </c>
      <c r="Y299" s="256">
        <v>33</v>
      </c>
      <c r="Z299" s="256">
        <v>33</v>
      </c>
      <c r="AA299" s="256">
        <v>33</v>
      </c>
      <c r="AB299" s="256">
        <v>33</v>
      </c>
      <c r="AC299" s="256">
        <v>33</v>
      </c>
      <c r="AD299" s="256">
        <v>33</v>
      </c>
      <c r="AE299" s="363">
        <f>AE298</f>
        <v>1</v>
      </c>
      <c r="AF299" s="363">
        <f t="shared" ref="AF299" si="765">AF298</f>
        <v>0</v>
      </c>
      <c r="AG299" s="363">
        <f t="shared" ref="AG299" si="766">AG298</f>
        <v>0</v>
      </c>
      <c r="AH299" s="363">
        <f t="shared" ref="AH299" si="767">AH298</f>
        <v>0</v>
      </c>
      <c r="AI299" s="363">
        <f t="shared" ref="AI299" si="768">AI298</f>
        <v>0</v>
      </c>
      <c r="AJ299" s="363">
        <f t="shared" ref="AJ299" si="769">AJ298</f>
        <v>0</v>
      </c>
      <c r="AK299" s="363">
        <f t="shared" ref="AK299" si="770">AK298</f>
        <v>0</v>
      </c>
      <c r="AL299" s="363">
        <f t="shared" ref="AL299" si="771">AL298</f>
        <v>0</v>
      </c>
      <c r="AM299" s="363">
        <f t="shared" ref="AM299" si="772">AM298</f>
        <v>0</v>
      </c>
      <c r="AN299" s="363">
        <f t="shared" ref="AN299" si="773">AN298</f>
        <v>0</v>
      </c>
      <c r="AO299" s="363">
        <f t="shared" ref="AO299" si="774">AO298</f>
        <v>0</v>
      </c>
      <c r="AP299" s="363">
        <f t="shared" ref="AP299" si="775">AP298</f>
        <v>0</v>
      </c>
      <c r="AQ299" s="363">
        <f t="shared" ref="AQ299" si="776">AQ298</f>
        <v>0</v>
      </c>
      <c r="AR299" s="363">
        <f t="shared" ref="AR299" si="777">AR298</f>
        <v>0</v>
      </c>
      <c r="AS299" s="267"/>
    </row>
    <row r="300" spans="1:45" outlineLevel="1">
      <c r="B300" s="255"/>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c r="AA300" s="252"/>
      <c r="AB300" s="252"/>
      <c r="AC300" s="252"/>
      <c r="AD300" s="252"/>
      <c r="AE300" s="374"/>
      <c r="AF300" s="377"/>
      <c r="AG300" s="377"/>
      <c r="AH300" s="377"/>
      <c r="AI300" s="377"/>
      <c r="AJ300" s="377"/>
      <c r="AK300" s="377"/>
      <c r="AL300" s="377"/>
      <c r="AM300" s="377"/>
      <c r="AN300" s="377"/>
      <c r="AO300" s="377"/>
      <c r="AP300" s="377"/>
      <c r="AQ300" s="377"/>
      <c r="AR300" s="377"/>
      <c r="AS300" s="267"/>
    </row>
    <row r="301" spans="1:45" outlineLevel="1">
      <c r="A301" s="458">
        <v>22</v>
      </c>
      <c r="B301" s="274" t="s">
        <v>114</v>
      </c>
      <c r="C301" s="252" t="s">
        <v>25</v>
      </c>
      <c r="D301" s="256">
        <v>1580253</v>
      </c>
      <c r="E301" s="256">
        <v>1580253</v>
      </c>
      <c r="F301" s="256">
        <v>1580253</v>
      </c>
      <c r="G301" s="256">
        <v>1580253</v>
      </c>
      <c r="H301" s="256">
        <v>1580253</v>
      </c>
      <c r="I301" s="256">
        <v>1580253</v>
      </c>
      <c r="J301" s="256">
        <v>1580253</v>
      </c>
      <c r="K301" s="256">
        <v>1580253</v>
      </c>
      <c r="L301" s="256">
        <v>1580253</v>
      </c>
      <c r="M301" s="256">
        <v>1580253</v>
      </c>
      <c r="N301" s="256">
        <v>1580253</v>
      </c>
      <c r="O301" s="256">
        <v>1580253</v>
      </c>
      <c r="P301" s="256">
        <v>1580253</v>
      </c>
      <c r="Q301" s="252"/>
      <c r="R301" s="256">
        <v>472</v>
      </c>
      <c r="S301" s="256">
        <v>472</v>
      </c>
      <c r="T301" s="256">
        <v>472</v>
      </c>
      <c r="U301" s="256">
        <v>472</v>
      </c>
      <c r="V301" s="256">
        <v>472</v>
      </c>
      <c r="W301" s="256">
        <v>472</v>
      </c>
      <c r="X301" s="256">
        <v>472</v>
      </c>
      <c r="Y301" s="256">
        <v>472</v>
      </c>
      <c r="Z301" s="256">
        <v>472</v>
      </c>
      <c r="AA301" s="256">
        <v>472</v>
      </c>
      <c r="AB301" s="256">
        <v>472</v>
      </c>
      <c r="AC301" s="256">
        <v>472</v>
      </c>
      <c r="AD301" s="256">
        <v>472</v>
      </c>
      <c r="AE301" s="362">
        <v>1</v>
      </c>
      <c r="AF301" s="362"/>
      <c r="AG301" s="362"/>
      <c r="AH301" s="362"/>
      <c r="AI301" s="362"/>
      <c r="AJ301" s="362"/>
      <c r="AK301" s="362"/>
      <c r="AL301" s="362"/>
      <c r="AM301" s="362"/>
      <c r="AN301" s="362"/>
      <c r="AO301" s="362"/>
      <c r="AP301" s="362"/>
      <c r="AQ301" s="362"/>
      <c r="AR301" s="362"/>
      <c r="AS301" s="257">
        <f>SUM(AE301:AR301)</f>
        <v>1</v>
      </c>
    </row>
    <row r="302" spans="1:45" outlineLevel="1">
      <c r="B302" s="255" t="s">
        <v>288</v>
      </c>
      <c r="C302" s="252" t="s">
        <v>163</v>
      </c>
      <c r="D302" s="256">
        <v>9727</v>
      </c>
      <c r="E302" s="256">
        <v>9727</v>
      </c>
      <c r="F302" s="256">
        <v>9727</v>
      </c>
      <c r="G302" s="256">
        <v>9727</v>
      </c>
      <c r="H302" s="256">
        <v>9727</v>
      </c>
      <c r="I302" s="256">
        <v>9727</v>
      </c>
      <c r="J302" s="256">
        <v>9727</v>
      </c>
      <c r="K302" s="256">
        <v>9727</v>
      </c>
      <c r="L302" s="256">
        <v>9727</v>
      </c>
      <c r="M302" s="256">
        <v>9727</v>
      </c>
      <c r="N302" s="256">
        <v>9727</v>
      </c>
      <c r="O302" s="256">
        <v>9727</v>
      </c>
      <c r="P302" s="256">
        <v>9727</v>
      </c>
      <c r="Q302" s="252"/>
      <c r="R302" s="256">
        <v>3</v>
      </c>
      <c r="S302" s="256">
        <v>3</v>
      </c>
      <c r="T302" s="256">
        <v>3</v>
      </c>
      <c r="U302" s="256">
        <v>3</v>
      </c>
      <c r="V302" s="256">
        <v>3</v>
      </c>
      <c r="W302" s="256">
        <v>3</v>
      </c>
      <c r="X302" s="256">
        <v>3</v>
      </c>
      <c r="Y302" s="256">
        <v>3</v>
      </c>
      <c r="Z302" s="256">
        <v>3</v>
      </c>
      <c r="AA302" s="256">
        <v>3</v>
      </c>
      <c r="AB302" s="256">
        <v>3</v>
      </c>
      <c r="AC302" s="256">
        <v>3</v>
      </c>
      <c r="AD302" s="256">
        <v>3</v>
      </c>
      <c r="AE302" s="363">
        <f>AE301</f>
        <v>1</v>
      </c>
      <c r="AF302" s="363">
        <f t="shared" ref="AF302" si="778">AF301</f>
        <v>0</v>
      </c>
      <c r="AG302" s="363">
        <f t="shared" ref="AG302" si="779">AG301</f>
        <v>0</v>
      </c>
      <c r="AH302" s="363">
        <f t="shared" ref="AH302" si="780">AH301</f>
        <v>0</v>
      </c>
      <c r="AI302" s="363">
        <f t="shared" ref="AI302" si="781">AI301</f>
        <v>0</v>
      </c>
      <c r="AJ302" s="363">
        <f t="shared" ref="AJ302" si="782">AJ301</f>
        <v>0</v>
      </c>
      <c r="AK302" s="363">
        <f t="shared" ref="AK302" si="783">AK301</f>
        <v>0</v>
      </c>
      <c r="AL302" s="363">
        <f t="shared" ref="AL302" si="784">AL301</f>
        <v>0</v>
      </c>
      <c r="AM302" s="363">
        <f t="shared" ref="AM302" si="785">AM301</f>
        <v>0</v>
      </c>
      <c r="AN302" s="363">
        <f t="shared" ref="AN302" si="786">AN301</f>
        <v>0</v>
      </c>
      <c r="AO302" s="363">
        <f t="shared" ref="AO302" si="787">AO301</f>
        <v>0</v>
      </c>
      <c r="AP302" s="363">
        <f t="shared" ref="AP302" si="788">AP301</f>
        <v>0</v>
      </c>
      <c r="AQ302" s="363">
        <f t="shared" ref="AQ302" si="789">AQ301</f>
        <v>0</v>
      </c>
      <c r="AR302" s="363">
        <f t="shared" ref="AR302" si="790">AR301</f>
        <v>0</v>
      </c>
      <c r="AS302" s="267"/>
    </row>
    <row r="303" spans="1:45" outlineLevel="1">
      <c r="B303" s="255"/>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c r="AA303" s="252"/>
      <c r="AB303" s="252"/>
      <c r="AC303" s="252"/>
      <c r="AD303" s="252"/>
      <c r="AE303" s="374"/>
      <c r="AF303" s="377"/>
      <c r="AG303" s="377"/>
      <c r="AH303" s="377"/>
      <c r="AI303" s="377"/>
      <c r="AJ303" s="377"/>
      <c r="AK303" s="377"/>
      <c r="AL303" s="377"/>
      <c r="AM303" s="377"/>
      <c r="AN303" s="377"/>
      <c r="AO303" s="377"/>
      <c r="AP303" s="377"/>
      <c r="AQ303" s="377"/>
      <c r="AR303" s="377"/>
      <c r="AS303" s="267"/>
    </row>
    <row r="304" spans="1:45" hidden="1" outlineLevel="1">
      <c r="A304" s="458">
        <v>23</v>
      </c>
      <c r="B304" s="274" t="s">
        <v>115</v>
      </c>
      <c r="C304" s="252" t="s">
        <v>25</v>
      </c>
      <c r="D304" s="256"/>
      <c r="E304" s="256"/>
      <c r="F304" s="256"/>
      <c r="G304" s="256"/>
      <c r="H304" s="256"/>
      <c r="I304" s="256"/>
      <c r="J304" s="256"/>
      <c r="K304" s="256"/>
      <c r="L304" s="256"/>
      <c r="M304" s="256"/>
      <c r="N304" s="256"/>
      <c r="O304" s="256"/>
      <c r="P304" s="256"/>
      <c r="Q304" s="252"/>
      <c r="R304" s="256"/>
      <c r="S304" s="256"/>
      <c r="T304" s="256"/>
      <c r="U304" s="256"/>
      <c r="V304" s="256"/>
      <c r="W304" s="256"/>
      <c r="X304" s="256"/>
      <c r="Y304" s="256"/>
      <c r="Z304" s="256"/>
      <c r="AA304" s="256"/>
      <c r="AB304" s="256"/>
      <c r="AC304" s="256"/>
      <c r="AD304" s="256"/>
      <c r="AE304" s="362"/>
      <c r="AF304" s="362"/>
      <c r="AG304" s="362"/>
      <c r="AH304" s="362"/>
      <c r="AI304" s="362"/>
      <c r="AJ304" s="362"/>
      <c r="AK304" s="362"/>
      <c r="AL304" s="362"/>
      <c r="AM304" s="362"/>
      <c r="AN304" s="362"/>
      <c r="AO304" s="362"/>
      <c r="AP304" s="362"/>
      <c r="AQ304" s="362"/>
      <c r="AR304" s="362"/>
      <c r="AS304" s="257">
        <f>SUM(AE304:AR304)</f>
        <v>0</v>
      </c>
    </row>
    <row r="305" spans="1:45" hidden="1" outlineLevel="1">
      <c r="B305" s="255" t="s">
        <v>288</v>
      </c>
      <c r="C305" s="252" t="s">
        <v>163</v>
      </c>
      <c r="D305" s="256"/>
      <c r="E305" s="256"/>
      <c r="F305" s="256"/>
      <c r="G305" s="256"/>
      <c r="H305" s="256"/>
      <c r="I305" s="256"/>
      <c r="J305" s="256"/>
      <c r="K305" s="256"/>
      <c r="L305" s="256"/>
      <c r="M305" s="256"/>
      <c r="N305" s="256"/>
      <c r="O305" s="256"/>
      <c r="P305" s="256"/>
      <c r="Q305" s="252"/>
      <c r="R305" s="256"/>
      <c r="S305" s="256"/>
      <c r="T305" s="256"/>
      <c r="U305" s="256"/>
      <c r="V305" s="256"/>
      <c r="W305" s="256"/>
      <c r="X305" s="256"/>
      <c r="Y305" s="256"/>
      <c r="Z305" s="256"/>
      <c r="AA305" s="256"/>
      <c r="AB305" s="256"/>
      <c r="AC305" s="256"/>
      <c r="AD305" s="256"/>
      <c r="AE305" s="363">
        <f>AE304</f>
        <v>0</v>
      </c>
      <c r="AF305" s="363">
        <f t="shared" ref="AF305" si="791">AF304</f>
        <v>0</v>
      </c>
      <c r="AG305" s="363">
        <f t="shared" ref="AG305" si="792">AG304</f>
        <v>0</v>
      </c>
      <c r="AH305" s="363">
        <f t="shared" ref="AH305" si="793">AH304</f>
        <v>0</v>
      </c>
      <c r="AI305" s="363">
        <f t="shared" ref="AI305" si="794">AI304</f>
        <v>0</v>
      </c>
      <c r="AJ305" s="363">
        <f t="shared" ref="AJ305" si="795">AJ304</f>
        <v>0</v>
      </c>
      <c r="AK305" s="363">
        <f t="shared" ref="AK305" si="796">AK304</f>
        <v>0</v>
      </c>
      <c r="AL305" s="363">
        <f t="shared" ref="AL305" si="797">AL304</f>
        <v>0</v>
      </c>
      <c r="AM305" s="363">
        <f t="shared" ref="AM305" si="798">AM304</f>
        <v>0</v>
      </c>
      <c r="AN305" s="363">
        <f t="shared" ref="AN305" si="799">AN304</f>
        <v>0</v>
      </c>
      <c r="AO305" s="363">
        <f t="shared" ref="AO305" si="800">AO304</f>
        <v>0</v>
      </c>
      <c r="AP305" s="363">
        <f t="shared" ref="AP305" si="801">AP304</f>
        <v>0</v>
      </c>
      <c r="AQ305" s="363">
        <f t="shared" ref="AQ305" si="802">AQ304</f>
        <v>0</v>
      </c>
      <c r="AR305" s="363">
        <f t="shared" ref="AR305" si="803">AR304</f>
        <v>0</v>
      </c>
      <c r="AS305" s="267"/>
    </row>
    <row r="306" spans="1:45" hidden="1" outlineLevel="1">
      <c r="B306" s="28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c r="AA306" s="252"/>
      <c r="AB306" s="252"/>
      <c r="AC306" s="252"/>
      <c r="AD306" s="252"/>
      <c r="AE306" s="374"/>
      <c r="AF306" s="377"/>
      <c r="AG306" s="377"/>
      <c r="AH306" s="377"/>
      <c r="AI306" s="377"/>
      <c r="AJ306" s="377"/>
      <c r="AK306" s="377"/>
      <c r="AL306" s="377"/>
      <c r="AM306" s="377"/>
      <c r="AN306" s="377"/>
      <c r="AO306" s="377"/>
      <c r="AP306" s="377"/>
      <c r="AQ306" s="377"/>
      <c r="AR306" s="377"/>
      <c r="AS306" s="267"/>
    </row>
    <row r="307" spans="1:45" outlineLevel="1">
      <c r="A307" s="458">
        <v>24</v>
      </c>
      <c r="B307" s="274" t="s">
        <v>116</v>
      </c>
      <c r="C307" s="252" t="s">
        <v>25</v>
      </c>
      <c r="D307" s="256"/>
      <c r="E307" s="256"/>
      <c r="F307" s="256"/>
      <c r="G307" s="256"/>
      <c r="H307" s="256"/>
      <c r="I307" s="256"/>
      <c r="J307" s="256"/>
      <c r="K307" s="256"/>
      <c r="L307" s="256"/>
      <c r="M307" s="256"/>
      <c r="N307" s="256"/>
      <c r="O307" s="256"/>
      <c r="P307" s="256"/>
      <c r="Q307" s="252"/>
      <c r="R307" s="256"/>
      <c r="S307" s="256"/>
      <c r="T307" s="256"/>
      <c r="U307" s="256"/>
      <c r="V307" s="256"/>
      <c r="W307" s="256"/>
      <c r="X307" s="256"/>
      <c r="Y307" s="256"/>
      <c r="Z307" s="256"/>
      <c r="AA307" s="256"/>
      <c r="AB307" s="256"/>
      <c r="AC307" s="256"/>
      <c r="AD307" s="256"/>
      <c r="AE307" s="362">
        <v>1</v>
      </c>
      <c r="AF307" s="362"/>
      <c r="AG307" s="362"/>
      <c r="AH307" s="362"/>
      <c r="AI307" s="362"/>
      <c r="AJ307" s="362"/>
      <c r="AK307" s="362"/>
      <c r="AL307" s="362"/>
      <c r="AM307" s="362"/>
      <c r="AN307" s="362"/>
      <c r="AO307" s="362"/>
      <c r="AP307" s="362"/>
      <c r="AQ307" s="362"/>
      <c r="AR307" s="362"/>
      <c r="AS307" s="257">
        <f>SUM(AE307:AR307)</f>
        <v>1</v>
      </c>
    </row>
    <row r="308" spans="1:45" outlineLevel="1">
      <c r="B308" s="821" t="s">
        <v>1154</v>
      </c>
      <c r="C308" s="299" t="s">
        <v>1239</v>
      </c>
      <c r="D308" s="256">
        <v>2561.045096039772</v>
      </c>
      <c r="E308" s="256">
        <f>D308+($H308-$D308)/4</f>
        <v>2466.0190350721209</v>
      </c>
      <c r="F308" s="256">
        <f t="shared" ref="F308:G308" si="804">E308+($H308-$D308)/4</f>
        <v>2370.9929741044698</v>
      </c>
      <c r="G308" s="256">
        <f t="shared" si="804"/>
        <v>2275.9669131368187</v>
      </c>
      <c r="H308" s="256">
        <v>2180.9408521691671</v>
      </c>
      <c r="I308" s="256">
        <v>2169.491386511304</v>
      </c>
      <c r="J308" s="256">
        <v>2164.7477650904661</v>
      </c>
      <c r="K308" s="256">
        <v>2162.7974143871547</v>
      </c>
      <c r="L308" s="256">
        <v>2104.2337062221186</v>
      </c>
      <c r="M308" s="256">
        <v>1767.3596540512071</v>
      </c>
      <c r="N308" s="256">
        <v>1572.7308474226661</v>
      </c>
      <c r="O308" s="256">
        <v>1571.4116182398561</v>
      </c>
      <c r="P308" s="256">
        <v>1544.1853017807337</v>
      </c>
      <c r="Q308" s="252"/>
      <c r="R308" s="256"/>
      <c r="S308" s="256"/>
      <c r="T308" s="256"/>
      <c r="U308" s="256"/>
      <c r="V308" s="256"/>
      <c r="W308" s="256"/>
      <c r="X308" s="256"/>
      <c r="Y308" s="256"/>
      <c r="Z308" s="256"/>
      <c r="AA308" s="256"/>
      <c r="AB308" s="256"/>
      <c r="AC308" s="256"/>
      <c r="AD308" s="256"/>
      <c r="AE308" s="363">
        <f>AE307</f>
        <v>1</v>
      </c>
      <c r="AF308" s="363">
        <f t="shared" ref="AF308" si="805">AF307</f>
        <v>0</v>
      </c>
      <c r="AG308" s="363">
        <f t="shared" ref="AG308" si="806">AG307</f>
        <v>0</v>
      </c>
      <c r="AH308" s="363">
        <f t="shared" ref="AH308" si="807">AH307</f>
        <v>0</v>
      </c>
      <c r="AI308" s="363">
        <f t="shared" ref="AI308" si="808">AI307</f>
        <v>0</v>
      </c>
      <c r="AJ308" s="363">
        <f t="shared" ref="AJ308" si="809">AJ307</f>
        <v>0</v>
      </c>
      <c r="AK308" s="363">
        <f t="shared" ref="AK308" si="810">AK307</f>
        <v>0</v>
      </c>
      <c r="AL308" s="363">
        <f t="shared" ref="AL308" si="811">AL307</f>
        <v>0</v>
      </c>
      <c r="AM308" s="363">
        <f t="shared" ref="AM308" si="812">AM307</f>
        <v>0</v>
      </c>
      <c r="AN308" s="363">
        <f t="shared" ref="AN308" si="813">AN307</f>
        <v>0</v>
      </c>
      <c r="AO308" s="363">
        <f t="shared" ref="AO308" si="814">AO307</f>
        <v>0</v>
      </c>
      <c r="AP308" s="363">
        <f t="shared" ref="AP308" si="815">AP307</f>
        <v>0</v>
      </c>
      <c r="AQ308" s="363">
        <f t="shared" ref="AQ308" si="816">AQ307</f>
        <v>0</v>
      </c>
      <c r="AR308" s="363">
        <f t="shared" ref="AR308" si="817">AR307</f>
        <v>0</v>
      </c>
      <c r="AS308" s="267"/>
    </row>
    <row r="309" spans="1:45" outlineLevel="1">
      <c r="B309" s="255"/>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364"/>
      <c r="AF309" s="377"/>
      <c r="AG309" s="377"/>
      <c r="AH309" s="377"/>
      <c r="AI309" s="377"/>
      <c r="AJ309" s="377"/>
      <c r="AK309" s="377"/>
      <c r="AL309" s="377"/>
      <c r="AM309" s="377"/>
      <c r="AN309" s="377"/>
      <c r="AO309" s="377"/>
      <c r="AP309" s="377"/>
      <c r="AQ309" s="377"/>
      <c r="AR309" s="377"/>
      <c r="AS309" s="267"/>
    </row>
    <row r="310" spans="1:45" ht="15.75" outlineLevel="1">
      <c r="B310" s="249" t="s">
        <v>496</v>
      </c>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c r="AA310" s="252"/>
      <c r="AB310" s="252"/>
      <c r="AC310" s="252"/>
      <c r="AD310" s="252"/>
      <c r="AE310" s="364"/>
      <c r="AF310" s="377"/>
      <c r="AG310" s="377"/>
      <c r="AH310" s="377"/>
      <c r="AI310" s="377"/>
      <c r="AJ310" s="377"/>
      <c r="AK310" s="377"/>
      <c r="AL310" s="377"/>
      <c r="AM310" s="377"/>
      <c r="AN310" s="377"/>
      <c r="AO310" s="377"/>
      <c r="AP310" s="377"/>
      <c r="AQ310" s="377"/>
      <c r="AR310" s="377"/>
      <c r="AS310" s="267"/>
    </row>
    <row r="311" spans="1:45" outlineLevel="1">
      <c r="A311" s="458">
        <v>25</v>
      </c>
      <c r="B311" s="274" t="s">
        <v>117</v>
      </c>
      <c r="C311" s="252" t="s">
        <v>25</v>
      </c>
      <c r="D311" s="256">
        <v>13143</v>
      </c>
      <c r="E311" s="256">
        <v>13143</v>
      </c>
      <c r="F311" s="256">
        <v>13143</v>
      </c>
      <c r="G311" s="256">
        <v>13143</v>
      </c>
      <c r="H311" s="256">
        <v>13143</v>
      </c>
      <c r="I311" s="256">
        <v>13143</v>
      </c>
      <c r="J311" s="256">
        <v>13143</v>
      </c>
      <c r="K311" s="256">
        <v>13143</v>
      </c>
      <c r="L311" s="256">
        <v>13143</v>
      </c>
      <c r="M311" s="256">
        <v>13143</v>
      </c>
      <c r="N311" s="256">
        <v>3245</v>
      </c>
      <c r="O311" s="256">
        <v>0</v>
      </c>
      <c r="P311" s="256">
        <v>0</v>
      </c>
      <c r="Q311" s="256">
        <v>12</v>
      </c>
      <c r="R311" s="256">
        <v>2</v>
      </c>
      <c r="S311" s="256">
        <v>2</v>
      </c>
      <c r="T311" s="256">
        <v>2</v>
      </c>
      <c r="U311" s="256">
        <v>2</v>
      </c>
      <c r="V311" s="256">
        <v>2</v>
      </c>
      <c r="W311" s="256">
        <v>2</v>
      </c>
      <c r="X311" s="256">
        <v>2</v>
      </c>
      <c r="Y311" s="256">
        <v>2</v>
      </c>
      <c r="Z311" s="256">
        <v>2</v>
      </c>
      <c r="AA311" s="256">
        <v>2</v>
      </c>
      <c r="AB311" s="256">
        <v>0</v>
      </c>
      <c r="AC311" s="256">
        <v>0</v>
      </c>
      <c r="AD311" s="256">
        <v>0</v>
      </c>
      <c r="AE311" s="378"/>
      <c r="AF311" s="362"/>
      <c r="AG311" s="362">
        <v>1</v>
      </c>
      <c r="AH311" s="362"/>
      <c r="AI311" s="362"/>
      <c r="AJ311" s="362"/>
      <c r="AK311" s="362"/>
      <c r="AL311" s="362"/>
      <c r="AM311" s="367"/>
      <c r="AN311" s="367"/>
      <c r="AO311" s="367"/>
      <c r="AP311" s="367"/>
      <c r="AQ311" s="367"/>
      <c r="AR311" s="367"/>
      <c r="AS311" s="257">
        <f>SUM(AE311:AR311)</f>
        <v>1</v>
      </c>
    </row>
    <row r="312" spans="1:45" outlineLevel="1">
      <c r="B312" s="255" t="s">
        <v>288</v>
      </c>
      <c r="C312" s="252" t="s">
        <v>163</v>
      </c>
      <c r="D312" s="256">
        <v>13143</v>
      </c>
      <c r="E312" s="256">
        <v>13143</v>
      </c>
      <c r="F312" s="256">
        <v>13143</v>
      </c>
      <c r="G312" s="256">
        <v>13143</v>
      </c>
      <c r="H312" s="256">
        <v>13143</v>
      </c>
      <c r="I312" s="256">
        <v>13143</v>
      </c>
      <c r="J312" s="256">
        <v>13143</v>
      </c>
      <c r="K312" s="256">
        <v>13143</v>
      </c>
      <c r="L312" s="256">
        <v>13143</v>
      </c>
      <c r="M312" s="256">
        <v>13143</v>
      </c>
      <c r="N312" s="256">
        <v>3245</v>
      </c>
      <c r="O312" s="256">
        <v>0</v>
      </c>
      <c r="P312" s="256">
        <v>0</v>
      </c>
      <c r="Q312" s="256">
        <f>Q311</f>
        <v>12</v>
      </c>
      <c r="R312" s="256">
        <v>2</v>
      </c>
      <c r="S312" s="256">
        <v>2</v>
      </c>
      <c r="T312" s="256">
        <v>2</v>
      </c>
      <c r="U312" s="256">
        <v>2</v>
      </c>
      <c r="V312" s="256">
        <v>2</v>
      </c>
      <c r="W312" s="256">
        <v>2</v>
      </c>
      <c r="X312" s="256">
        <v>2</v>
      </c>
      <c r="Y312" s="256">
        <v>2</v>
      </c>
      <c r="Z312" s="256">
        <v>2</v>
      </c>
      <c r="AA312" s="256">
        <v>2</v>
      </c>
      <c r="AB312" s="256">
        <v>0</v>
      </c>
      <c r="AC312" s="256">
        <v>0</v>
      </c>
      <c r="AD312" s="256">
        <v>0</v>
      </c>
      <c r="AE312" s="363">
        <f>AE311</f>
        <v>0</v>
      </c>
      <c r="AF312" s="363">
        <f t="shared" ref="AF312" si="818">AF311</f>
        <v>0</v>
      </c>
      <c r="AG312" s="363">
        <f t="shared" ref="AG312" si="819">AG311</f>
        <v>1</v>
      </c>
      <c r="AH312" s="363">
        <f t="shared" ref="AH312" si="820">AH311</f>
        <v>0</v>
      </c>
      <c r="AI312" s="363">
        <f t="shared" ref="AI312" si="821">AI311</f>
        <v>0</v>
      </c>
      <c r="AJ312" s="363">
        <f t="shared" ref="AJ312" si="822">AJ311</f>
        <v>0</v>
      </c>
      <c r="AK312" s="363">
        <f t="shared" ref="AK312" si="823">AK311</f>
        <v>0</v>
      </c>
      <c r="AL312" s="363">
        <f t="shared" ref="AL312" si="824">AL311</f>
        <v>0</v>
      </c>
      <c r="AM312" s="363">
        <f t="shared" ref="AM312" si="825">AM311</f>
        <v>0</v>
      </c>
      <c r="AN312" s="363">
        <f t="shared" ref="AN312" si="826">AN311</f>
        <v>0</v>
      </c>
      <c r="AO312" s="363">
        <f t="shared" ref="AO312" si="827">AO311</f>
        <v>0</v>
      </c>
      <c r="AP312" s="363">
        <f t="shared" ref="AP312" si="828">AP311</f>
        <v>0</v>
      </c>
      <c r="AQ312" s="363">
        <f t="shared" ref="AQ312" si="829">AQ311</f>
        <v>0</v>
      </c>
      <c r="AR312" s="363">
        <f t="shared" ref="AR312" si="830">AR311</f>
        <v>0</v>
      </c>
      <c r="AS312" s="267"/>
    </row>
    <row r="313" spans="1:45" outlineLevel="1">
      <c r="B313" s="255"/>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c r="AA313" s="252"/>
      <c r="AB313" s="252"/>
      <c r="AC313" s="252"/>
      <c r="AD313" s="252"/>
      <c r="AE313" s="364"/>
      <c r="AF313" s="377"/>
      <c r="AG313" s="377"/>
      <c r="AH313" s="377"/>
      <c r="AI313" s="377"/>
      <c r="AJ313" s="377"/>
      <c r="AK313" s="377"/>
      <c r="AL313" s="377"/>
      <c r="AM313" s="377"/>
      <c r="AN313" s="377"/>
      <c r="AO313" s="377"/>
      <c r="AP313" s="377"/>
      <c r="AQ313" s="377"/>
      <c r="AR313" s="377"/>
      <c r="AS313" s="267"/>
    </row>
    <row r="314" spans="1:45" outlineLevel="1">
      <c r="A314" s="458">
        <v>26</v>
      </c>
      <c r="B314" s="274" t="s">
        <v>118</v>
      </c>
      <c r="C314" s="252" t="s">
        <v>25</v>
      </c>
      <c r="D314" s="256">
        <v>4382289</v>
      </c>
      <c r="E314" s="256">
        <v>4258689</v>
      </c>
      <c r="F314" s="256">
        <v>4258689</v>
      </c>
      <c r="G314" s="256">
        <v>4258689</v>
      </c>
      <c r="H314" s="256">
        <v>4258689</v>
      </c>
      <c r="I314" s="256">
        <v>4254220</v>
      </c>
      <c r="J314" s="256">
        <v>4254220</v>
      </c>
      <c r="K314" s="256">
        <v>4254220</v>
      </c>
      <c r="L314" s="256">
        <v>4183399</v>
      </c>
      <c r="M314" s="256">
        <v>4183399</v>
      </c>
      <c r="N314" s="256">
        <v>4074840</v>
      </c>
      <c r="O314" s="256">
        <v>2891075</v>
      </c>
      <c r="P314" s="256">
        <v>158233</v>
      </c>
      <c r="Q314" s="256">
        <v>12</v>
      </c>
      <c r="R314" s="256">
        <v>774</v>
      </c>
      <c r="S314" s="256">
        <v>750</v>
      </c>
      <c r="T314" s="256">
        <v>750</v>
      </c>
      <c r="U314" s="256">
        <v>750</v>
      </c>
      <c r="V314" s="256">
        <v>750</v>
      </c>
      <c r="W314" s="256">
        <v>749</v>
      </c>
      <c r="X314" s="256">
        <v>749</v>
      </c>
      <c r="Y314" s="256">
        <v>749</v>
      </c>
      <c r="Z314" s="256">
        <v>746</v>
      </c>
      <c r="AA314" s="256">
        <v>746</v>
      </c>
      <c r="AB314" s="256">
        <v>730</v>
      </c>
      <c r="AC314" s="256">
        <v>492</v>
      </c>
      <c r="AD314" s="256">
        <v>97</v>
      </c>
      <c r="AE314" s="378">
        <v>4.4261500152005719E-3</v>
      </c>
      <c r="AF314" s="362">
        <v>0.28624162451696622</v>
      </c>
      <c r="AG314" s="362">
        <v>0.75752879301758769</v>
      </c>
      <c r="AH314" s="362"/>
      <c r="AI314" s="362"/>
      <c r="AJ314" s="362"/>
      <c r="AK314" s="362"/>
      <c r="AL314" s="362"/>
      <c r="AM314" s="367"/>
      <c r="AN314" s="367"/>
      <c r="AO314" s="367"/>
      <c r="AP314" s="367"/>
      <c r="AQ314" s="367"/>
      <c r="AR314" s="367"/>
      <c r="AS314" s="257">
        <f>SUM(AE314:AR314)</f>
        <v>1.0481965675497544</v>
      </c>
    </row>
    <row r="315" spans="1:45" outlineLevel="1">
      <c r="B315" s="255" t="s">
        <v>1155</v>
      </c>
      <c r="C315" s="252" t="s">
        <v>163</v>
      </c>
      <c r="D315" s="256">
        <v>4132808</v>
      </c>
      <c r="E315" s="256">
        <v>4256408</v>
      </c>
      <c r="F315" s="256">
        <v>4589075</v>
      </c>
      <c r="G315" s="256">
        <v>4589075</v>
      </c>
      <c r="H315" s="256">
        <v>4589075</v>
      </c>
      <c r="I315" s="256">
        <v>4587029</v>
      </c>
      <c r="J315" s="256">
        <v>4587029</v>
      </c>
      <c r="K315" s="256">
        <v>4587029</v>
      </c>
      <c r="L315" s="256">
        <v>4586583</v>
      </c>
      <c r="M315" s="256">
        <v>4586583</v>
      </c>
      <c r="N315" s="256">
        <v>4505705</v>
      </c>
      <c r="O315" s="256">
        <v>2363151</v>
      </c>
      <c r="P315" s="256">
        <v>697623</v>
      </c>
      <c r="Q315" s="256">
        <f>Q314</f>
        <v>12</v>
      </c>
      <c r="R315" s="256">
        <v>826</v>
      </c>
      <c r="S315" s="256">
        <v>851</v>
      </c>
      <c r="T315" s="256">
        <v>985</v>
      </c>
      <c r="U315" s="256">
        <v>985</v>
      </c>
      <c r="V315" s="256">
        <v>985</v>
      </c>
      <c r="W315" s="256">
        <v>985</v>
      </c>
      <c r="X315" s="256">
        <v>985</v>
      </c>
      <c r="Y315" s="256">
        <v>985</v>
      </c>
      <c r="Z315" s="256">
        <v>985</v>
      </c>
      <c r="AA315" s="256">
        <v>985</v>
      </c>
      <c r="AB315" s="256">
        <v>976</v>
      </c>
      <c r="AC315" s="256">
        <v>249</v>
      </c>
      <c r="AD315" s="256">
        <v>85</v>
      </c>
      <c r="AE315" s="363"/>
      <c r="AF315" s="363">
        <v>0.13482897688628206</v>
      </c>
      <c r="AG315" s="363">
        <v>0.95083297119901755</v>
      </c>
      <c r="AH315" s="363">
        <f t="shared" ref="AH315:AH316" si="831">AH314</f>
        <v>0</v>
      </c>
      <c r="AI315" s="363">
        <f t="shared" ref="AI315:AI316" si="832">AI314</f>
        <v>0</v>
      </c>
      <c r="AJ315" s="363">
        <f t="shared" ref="AJ315:AJ316" si="833">AJ314</f>
        <v>0</v>
      </c>
      <c r="AK315" s="363">
        <f t="shared" ref="AK315:AK316" si="834">AK314</f>
        <v>0</v>
      </c>
      <c r="AL315" s="363">
        <f t="shared" ref="AL315:AL316" si="835">AL314</f>
        <v>0</v>
      </c>
      <c r="AM315" s="363">
        <f t="shared" ref="AM315:AM316" si="836">AM314</f>
        <v>0</v>
      </c>
      <c r="AN315" s="363">
        <f t="shared" ref="AN315:AN316" si="837">AN314</f>
        <v>0</v>
      </c>
      <c r="AO315" s="363">
        <f t="shared" ref="AO315:AO316" si="838">AO314</f>
        <v>0</v>
      </c>
      <c r="AP315" s="363">
        <f t="shared" ref="AP315:AP316" si="839">AP314</f>
        <v>0</v>
      </c>
      <c r="AQ315" s="363">
        <f t="shared" ref="AQ315:AQ316" si="840">AQ314</f>
        <v>0</v>
      </c>
      <c r="AR315" s="363">
        <f t="shared" ref="AR315:AR316" si="841">AR314</f>
        <v>0</v>
      </c>
      <c r="AS315" s="267"/>
    </row>
    <row r="316" spans="1:45" outlineLevel="1">
      <c r="B316" s="821" t="s">
        <v>1154</v>
      </c>
      <c r="C316" s="299" t="s">
        <v>1239</v>
      </c>
      <c r="D316" s="256">
        <v>66506.714970026806</v>
      </c>
      <c r="E316" s="256">
        <f t="shared" ref="E316:G316" si="842">D316+($H316-$D316)/4</f>
        <v>66424.494312173672</v>
      </c>
      <c r="F316" s="256">
        <f t="shared" si="842"/>
        <v>66342.273654320539</v>
      </c>
      <c r="G316" s="256">
        <f t="shared" si="842"/>
        <v>66260.052996467406</v>
      </c>
      <c r="H316" s="256">
        <v>66177.832338614273</v>
      </c>
      <c r="I316" s="256">
        <f>SUM(I314:I315)/SUM(H314:H315)*H316</f>
        <v>66129.102673391957</v>
      </c>
      <c r="J316" s="256">
        <f t="shared" ref="J316:P316" si="843">SUM(J314:J315)/SUM(I314:I315)*I316</f>
        <v>66129.102673391957</v>
      </c>
      <c r="K316" s="256">
        <f t="shared" si="843"/>
        <v>66129.102673391957</v>
      </c>
      <c r="L316" s="256">
        <f t="shared" si="843"/>
        <v>65596.053241097427</v>
      </c>
      <c r="M316" s="256">
        <f t="shared" si="843"/>
        <v>65596.053241097427</v>
      </c>
      <c r="N316" s="256">
        <f t="shared" si="843"/>
        <v>64179.138184962329</v>
      </c>
      <c r="O316" s="256">
        <f t="shared" si="843"/>
        <v>39299.566229070748</v>
      </c>
      <c r="P316" s="256">
        <f t="shared" si="843"/>
        <v>6401.4698938621159</v>
      </c>
      <c r="Q316" s="256">
        <f>Q315</f>
        <v>12</v>
      </c>
      <c r="R316" s="256">
        <f>(R315+R314)/(D315+D314)*D316</f>
        <v>12.496715416400177</v>
      </c>
      <c r="S316" s="256">
        <f t="shared" ref="S316:AD316" si="844">(S315+S314)/(E315+E314)*E316</f>
        <v>12.489066817887107</v>
      </c>
      <c r="T316" s="256">
        <f t="shared" si="844"/>
        <v>13.009371044508661</v>
      </c>
      <c r="U316" s="256">
        <f t="shared" si="844"/>
        <v>12.993248005809258</v>
      </c>
      <c r="V316" s="256">
        <f t="shared" si="844"/>
        <v>12.977124967109855</v>
      </c>
      <c r="W316" s="256">
        <f t="shared" si="844"/>
        <v>12.969645356177804</v>
      </c>
      <c r="X316" s="256">
        <f t="shared" si="844"/>
        <v>12.969645356177804</v>
      </c>
      <c r="Y316" s="256">
        <f t="shared" si="844"/>
        <v>12.969645356177804</v>
      </c>
      <c r="Z316" s="256">
        <f t="shared" si="844"/>
        <v>12.947206523381649</v>
      </c>
      <c r="AA316" s="256">
        <f t="shared" si="844"/>
        <v>12.947206523381649</v>
      </c>
      <c r="AB316" s="256">
        <f t="shared" si="844"/>
        <v>12.760216250080354</v>
      </c>
      <c r="AC316" s="256">
        <f t="shared" si="844"/>
        <v>5.5423917006503762</v>
      </c>
      <c r="AD316" s="256">
        <f t="shared" si="844"/>
        <v>1.3612891896334256</v>
      </c>
      <c r="AE316" s="363">
        <f>AE315</f>
        <v>0</v>
      </c>
      <c r="AF316" s="363">
        <f t="shared" ref="AF316" si="845">AF315</f>
        <v>0.13482897688628206</v>
      </c>
      <c r="AG316" s="363">
        <f t="shared" ref="AG316" si="846">AG315</f>
        <v>0.95083297119901755</v>
      </c>
      <c r="AH316" s="363">
        <f t="shared" si="831"/>
        <v>0</v>
      </c>
      <c r="AI316" s="363">
        <f t="shared" si="832"/>
        <v>0</v>
      </c>
      <c r="AJ316" s="363">
        <f t="shared" si="833"/>
        <v>0</v>
      </c>
      <c r="AK316" s="363">
        <f t="shared" si="834"/>
        <v>0</v>
      </c>
      <c r="AL316" s="363">
        <f t="shared" si="835"/>
        <v>0</v>
      </c>
      <c r="AM316" s="363">
        <f t="shared" si="836"/>
        <v>0</v>
      </c>
      <c r="AN316" s="363">
        <f t="shared" si="837"/>
        <v>0</v>
      </c>
      <c r="AO316" s="363">
        <f t="shared" si="838"/>
        <v>0</v>
      </c>
      <c r="AP316" s="363">
        <f t="shared" si="839"/>
        <v>0</v>
      </c>
      <c r="AQ316" s="363">
        <f t="shared" si="840"/>
        <v>0</v>
      </c>
      <c r="AR316" s="363">
        <f t="shared" si="841"/>
        <v>0</v>
      </c>
      <c r="AS316" s="267"/>
    </row>
    <row r="317" spans="1:45" outlineLevel="1">
      <c r="B317" s="255"/>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2"/>
      <c r="AE317" s="364"/>
      <c r="AF317" s="377"/>
      <c r="AG317" s="377"/>
      <c r="AH317" s="377"/>
      <c r="AI317" s="377"/>
      <c r="AJ317" s="377"/>
      <c r="AK317" s="377"/>
      <c r="AL317" s="377"/>
      <c r="AM317" s="377"/>
      <c r="AN317" s="377"/>
      <c r="AO317" s="377"/>
      <c r="AP317" s="377"/>
      <c r="AQ317" s="377"/>
      <c r="AR317" s="377"/>
      <c r="AS317" s="267"/>
    </row>
    <row r="318" spans="1:45" hidden="1" outlineLevel="1">
      <c r="A318" s="458">
        <v>27</v>
      </c>
      <c r="B318" s="274" t="s">
        <v>119</v>
      </c>
      <c r="C318" s="252" t="s">
        <v>25</v>
      </c>
      <c r="D318" s="256"/>
      <c r="E318" s="256"/>
      <c r="F318" s="256"/>
      <c r="G318" s="256"/>
      <c r="H318" s="256"/>
      <c r="I318" s="256"/>
      <c r="J318" s="256"/>
      <c r="K318" s="256"/>
      <c r="L318" s="256"/>
      <c r="M318" s="256"/>
      <c r="N318" s="256"/>
      <c r="O318" s="256"/>
      <c r="P318" s="256"/>
      <c r="Q318" s="256">
        <v>12</v>
      </c>
      <c r="R318" s="256"/>
      <c r="S318" s="256"/>
      <c r="T318" s="256"/>
      <c r="U318" s="256"/>
      <c r="V318" s="256"/>
      <c r="W318" s="256"/>
      <c r="X318" s="256"/>
      <c r="Y318" s="256"/>
      <c r="Z318" s="256"/>
      <c r="AA318" s="256"/>
      <c r="AB318" s="256"/>
      <c r="AC318" s="256"/>
      <c r="AD318" s="256"/>
      <c r="AE318" s="378"/>
      <c r="AF318" s="362"/>
      <c r="AG318" s="362"/>
      <c r="AH318" s="362"/>
      <c r="AI318" s="362"/>
      <c r="AJ318" s="362"/>
      <c r="AK318" s="362"/>
      <c r="AL318" s="362"/>
      <c r="AM318" s="367"/>
      <c r="AN318" s="367"/>
      <c r="AO318" s="367"/>
      <c r="AP318" s="367"/>
      <c r="AQ318" s="367"/>
      <c r="AR318" s="367"/>
      <c r="AS318" s="257">
        <f>SUM(AE318:AR318)</f>
        <v>0</v>
      </c>
    </row>
    <row r="319" spans="1:45" hidden="1" outlineLevel="1">
      <c r="B319" s="255" t="s">
        <v>288</v>
      </c>
      <c r="C319" s="252" t="s">
        <v>163</v>
      </c>
      <c r="D319" s="256"/>
      <c r="E319" s="256"/>
      <c r="F319" s="256"/>
      <c r="G319" s="256"/>
      <c r="H319" s="256"/>
      <c r="I319" s="256"/>
      <c r="J319" s="256"/>
      <c r="K319" s="256"/>
      <c r="L319" s="256"/>
      <c r="M319" s="256"/>
      <c r="N319" s="256"/>
      <c r="O319" s="256"/>
      <c r="P319" s="256"/>
      <c r="Q319" s="256">
        <f>Q318</f>
        <v>12</v>
      </c>
      <c r="R319" s="256"/>
      <c r="S319" s="256"/>
      <c r="T319" s="256"/>
      <c r="U319" s="256"/>
      <c r="V319" s="256"/>
      <c r="W319" s="256"/>
      <c r="X319" s="256"/>
      <c r="Y319" s="256"/>
      <c r="Z319" s="256"/>
      <c r="AA319" s="256"/>
      <c r="AB319" s="256"/>
      <c r="AC319" s="256"/>
      <c r="AD319" s="256"/>
      <c r="AE319" s="363">
        <f>AE318</f>
        <v>0</v>
      </c>
      <c r="AF319" s="363">
        <f t="shared" ref="AF319" si="847">AF318</f>
        <v>0</v>
      </c>
      <c r="AG319" s="363">
        <f t="shared" ref="AG319" si="848">AG318</f>
        <v>0</v>
      </c>
      <c r="AH319" s="363">
        <f t="shared" ref="AH319" si="849">AH318</f>
        <v>0</v>
      </c>
      <c r="AI319" s="363">
        <f t="shared" ref="AI319" si="850">AI318</f>
        <v>0</v>
      </c>
      <c r="AJ319" s="363">
        <f t="shared" ref="AJ319" si="851">AJ318</f>
        <v>0</v>
      </c>
      <c r="AK319" s="363">
        <f t="shared" ref="AK319" si="852">AK318</f>
        <v>0</v>
      </c>
      <c r="AL319" s="363">
        <f t="shared" ref="AL319" si="853">AL318</f>
        <v>0</v>
      </c>
      <c r="AM319" s="363">
        <f t="shared" ref="AM319" si="854">AM318</f>
        <v>0</v>
      </c>
      <c r="AN319" s="363">
        <f t="shared" ref="AN319" si="855">AN318</f>
        <v>0</v>
      </c>
      <c r="AO319" s="363">
        <f t="shared" ref="AO319" si="856">AO318</f>
        <v>0</v>
      </c>
      <c r="AP319" s="363">
        <f t="shared" ref="AP319" si="857">AP318</f>
        <v>0</v>
      </c>
      <c r="AQ319" s="363">
        <f t="shared" ref="AQ319" si="858">AQ318</f>
        <v>0</v>
      </c>
      <c r="AR319" s="363">
        <f t="shared" ref="AR319" si="859">AR318</f>
        <v>0</v>
      </c>
      <c r="AS319" s="267"/>
    </row>
    <row r="320" spans="1:45" hidden="1" outlineLevel="1">
      <c r="B320" s="255"/>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c r="AA320" s="252"/>
      <c r="AB320" s="252"/>
      <c r="AC320" s="252"/>
      <c r="AD320" s="252"/>
      <c r="AE320" s="364"/>
      <c r="AF320" s="377"/>
      <c r="AG320" s="377"/>
      <c r="AH320" s="377"/>
      <c r="AI320" s="377"/>
      <c r="AJ320" s="377"/>
      <c r="AK320" s="377"/>
      <c r="AL320" s="377"/>
      <c r="AM320" s="377"/>
      <c r="AN320" s="377"/>
      <c r="AO320" s="377"/>
      <c r="AP320" s="377"/>
      <c r="AQ320" s="377"/>
      <c r="AR320" s="377"/>
      <c r="AS320" s="267"/>
    </row>
    <row r="321" spans="1:45" ht="30" outlineLevel="1">
      <c r="A321" s="458">
        <v>28</v>
      </c>
      <c r="B321" s="274" t="s">
        <v>120</v>
      </c>
      <c r="C321" s="252" t="s">
        <v>25</v>
      </c>
      <c r="D321" s="256">
        <v>24692</v>
      </c>
      <c r="E321" s="256">
        <v>24692</v>
      </c>
      <c r="F321" s="256">
        <v>24692</v>
      </c>
      <c r="G321" s="256">
        <v>24692</v>
      </c>
      <c r="H321" s="256">
        <v>24692</v>
      </c>
      <c r="I321" s="256">
        <v>24692</v>
      </c>
      <c r="J321" s="256">
        <v>24692</v>
      </c>
      <c r="K321" s="256">
        <v>24692</v>
      </c>
      <c r="L321" s="256">
        <v>24692</v>
      </c>
      <c r="M321" s="256">
        <v>24692</v>
      </c>
      <c r="N321" s="256">
        <v>24692</v>
      </c>
      <c r="O321" s="256">
        <v>24692</v>
      </c>
      <c r="P321" s="256">
        <v>24692</v>
      </c>
      <c r="Q321" s="256">
        <v>12</v>
      </c>
      <c r="R321" s="256">
        <v>14</v>
      </c>
      <c r="S321" s="256">
        <v>14</v>
      </c>
      <c r="T321" s="256">
        <v>14</v>
      </c>
      <c r="U321" s="256">
        <v>14</v>
      </c>
      <c r="V321" s="256">
        <v>14</v>
      </c>
      <c r="W321" s="256">
        <v>14</v>
      </c>
      <c r="X321" s="256">
        <v>14</v>
      </c>
      <c r="Y321" s="256">
        <v>14</v>
      </c>
      <c r="Z321" s="256">
        <v>14</v>
      </c>
      <c r="AA321" s="256">
        <v>14</v>
      </c>
      <c r="AB321" s="256">
        <v>14</v>
      </c>
      <c r="AC321" s="256">
        <v>14</v>
      </c>
      <c r="AD321" s="256">
        <v>14</v>
      </c>
      <c r="AE321" s="378"/>
      <c r="AF321" s="362"/>
      <c r="AG321" s="362">
        <v>1</v>
      </c>
      <c r="AH321" s="362"/>
      <c r="AI321" s="362"/>
      <c r="AJ321" s="362"/>
      <c r="AK321" s="362"/>
      <c r="AL321" s="362"/>
      <c r="AM321" s="367"/>
      <c r="AN321" s="367"/>
      <c r="AO321" s="367"/>
      <c r="AP321" s="367"/>
      <c r="AQ321" s="367"/>
      <c r="AR321" s="367"/>
      <c r="AS321" s="257">
        <f>SUM(AE321:AR321)</f>
        <v>1</v>
      </c>
    </row>
    <row r="322" spans="1:45" outlineLevel="1">
      <c r="B322" s="255" t="s">
        <v>288</v>
      </c>
      <c r="C322" s="252" t="s">
        <v>163</v>
      </c>
      <c r="D322" s="256">
        <v>247814</v>
      </c>
      <c r="E322" s="256">
        <v>247814</v>
      </c>
      <c r="F322" s="256">
        <v>247814</v>
      </c>
      <c r="G322" s="256">
        <v>247814</v>
      </c>
      <c r="H322" s="256">
        <v>247814</v>
      </c>
      <c r="I322" s="256">
        <v>247814</v>
      </c>
      <c r="J322" s="256">
        <v>247814</v>
      </c>
      <c r="K322" s="256">
        <v>247814</v>
      </c>
      <c r="L322" s="256">
        <v>247814</v>
      </c>
      <c r="M322" s="256">
        <v>247814</v>
      </c>
      <c r="N322" s="256">
        <v>247814</v>
      </c>
      <c r="O322" s="256">
        <v>247814</v>
      </c>
      <c r="P322" s="256">
        <v>247814</v>
      </c>
      <c r="Q322" s="256">
        <f>Q321</f>
        <v>12</v>
      </c>
      <c r="R322" s="256">
        <v>61</v>
      </c>
      <c r="S322" s="256">
        <v>61</v>
      </c>
      <c r="T322" s="256">
        <v>61</v>
      </c>
      <c r="U322" s="256">
        <v>61</v>
      </c>
      <c r="V322" s="256">
        <v>61</v>
      </c>
      <c r="W322" s="256">
        <v>61</v>
      </c>
      <c r="X322" s="256">
        <v>61</v>
      </c>
      <c r="Y322" s="256">
        <v>61</v>
      </c>
      <c r="Z322" s="256">
        <v>61</v>
      </c>
      <c r="AA322" s="256">
        <v>61</v>
      </c>
      <c r="AB322" s="256">
        <v>61</v>
      </c>
      <c r="AC322" s="256">
        <v>61</v>
      </c>
      <c r="AD322" s="256">
        <v>61</v>
      </c>
      <c r="AE322" s="363">
        <f>AE321</f>
        <v>0</v>
      </c>
      <c r="AF322" s="363">
        <v>1</v>
      </c>
      <c r="AG322" s="363"/>
      <c r="AH322" s="363">
        <f t="shared" ref="AH322" si="860">AH321</f>
        <v>0</v>
      </c>
      <c r="AI322" s="363">
        <f t="shared" ref="AI322" si="861">AI321</f>
        <v>0</v>
      </c>
      <c r="AJ322" s="363">
        <f t="shared" ref="AJ322" si="862">AJ321</f>
        <v>0</v>
      </c>
      <c r="AK322" s="363">
        <f t="shared" ref="AK322" si="863">AK321</f>
        <v>0</v>
      </c>
      <c r="AL322" s="363">
        <f t="shared" ref="AL322" si="864">AL321</f>
        <v>0</v>
      </c>
      <c r="AM322" s="363">
        <f t="shared" ref="AM322" si="865">AM321</f>
        <v>0</v>
      </c>
      <c r="AN322" s="363">
        <f t="shared" ref="AN322" si="866">AN321</f>
        <v>0</v>
      </c>
      <c r="AO322" s="363">
        <f t="shared" ref="AO322" si="867">AO321</f>
        <v>0</v>
      </c>
      <c r="AP322" s="363">
        <f t="shared" ref="AP322" si="868">AP321</f>
        <v>0</v>
      </c>
      <c r="AQ322" s="363">
        <f t="shared" ref="AQ322" si="869">AQ321</f>
        <v>0</v>
      </c>
      <c r="AR322" s="363">
        <f t="shared" ref="AR322" si="870">AR321</f>
        <v>0</v>
      </c>
      <c r="AS322" s="267"/>
    </row>
    <row r="323" spans="1:45" outlineLevel="1">
      <c r="B323" s="255"/>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c r="AA323" s="252"/>
      <c r="AB323" s="252"/>
      <c r="AC323" s="252"/>
      <c r="AD323" s="252"/>
      <c r="AE323" s="364"/>
      <c r="AF323" s="377"/>
      <c r="AG323" s="377"/>
      <c r="AH323" s="377"/>
      <c r="AI323" s="377"/>
      <c r="AJ323" s="377"/>
      <c r="AK323" s="377"/>
      <c r="AL323" s="377"/>
      <c r="AM323" s="377"/>
      <c r="AN323" s="377"/>
      <c r="AO323" s="377"/>
      <c r="AP323" s="377"/>
      <c r="AQ323" s="377"/>
      <c r="AR323" s="377"/>
      <c r="AS323" s="267"/>
    </row>
    <row r="324" spans="1:45" ht="30" hidden="1" outlineLevel="1">
      <c r="A324" s="458">
        <v>29</v>
      </c>
      <c r="B324" s="274" t="s">
        <v>121</v>
      </c>
      <c r="C324" s="252" t="s">
        <v>25</v>
      </c>
      <c r="D324" s="256"/>
      <c r="E324" s="256"/>
      <c r="F324" s="256"/>
      <c r="G324" s="256"/>
      <c r="H324" s="256"/>
      <c r="I324" s="256"/>
      <c r="J324" s="256"/>
      <c r="K324" s="256"/>
      <c r="L324" s="256"/>
      <c r="M324" s="256"/>
      <c r="N324" s="256"/>
      <c r="O324" s="256"/>
      <c r="P324" s="256"/>
      <c r="Q324" s="256">
        <v>3</v>
      </c>
      <c r="R324" s="256"/>
      <c r="S324" s="256"/>
      <c r="T324" s="256"/>
      <c r="U324" s="256"/>
      <c r="V324" s="256"/>
      <c r="W324" s="256"/>
      <c r="X324" s="256"/>
      <c r="Y324" s="256"/>
      <c r="Z324" s="256"/>
      <c r="AA324" s="256"/>
      <c r="AB324" s="256"/>
      <c r="AC324" s="256"/>
      <c r="AD324" s="256"/>
      <c r="AE324" s="378"/>
      <c r="AF324" s="362"/>
      <c r="AG324" s="362"/>
      <c r="AH324" s="362"/>
      <c r="AI324" s="362"/>
      <c r="AJ324" s="362"/>
      <c r="AK324" s="362"/>
      <c r="AL324" s="362"/>
      <c r="AM324" s="367"/>
      <c r="AN324" s="367"/>
      <c r="AO324" s="367"/>
      <c r="AP324" s="367"/>
      <c r="AQ324" s="367"/>
      <c r="AR324" s="367"/>
      <c r="AS324" s="257">
        <f>SUM(AE324:AR324)</f>
        <v>0</v>
      </c>
    </row>
    <row r="325" spans="1:45" hidden="1" outlineLevel="1">
      <c r="B325" s="255" t="s">
        <v>288</v>
      </c>
      <c r="C325" s="252" t="s">
        <v>163</v>
      </c>
      <c r="D325" s="256"/>
      <c r="E325" s="256"/>
      <c r="F325" s="256"/>
      <c r="G325" s="256"/>
      <c r="H325" s="256"/>
      <c r="I325" s="256"/>
      <c r="J325" s="256"/>
      <c r="K325" s="256"/>
      <c r="L325" s="256"/>
      <c r="M325" s="256"/>
      <c r="N325" s="256"/>
      <c r="O325" s="256"/>
      <c r="P325" s="256"/>
      <c r="Q325" s="256">
        <f>Q324</f>
        <v>3</v>
      </c>
      <c r="R325" s="256"/>
      <c r="S325" s="256"/>
      <c r="T325" s="256"/>
      <c r="U325" s="256"/>
      <c r="V325" s="256"/>
      <c r="W325" s="256"/>
      <c r="X325" s="256"/>
      <c r="Y325" s="256"/>
      <c r="Z325" s="256"/>
      <c r="AA325" s="256"/>
      <c r="AB325" s="256"/>
      <c r="AC325" s="256"/>
      <c r="AD325" s="256"/>
      <c r="AE325" s="363">
        <f>AE324</f>
        <v>0</v>
      </c>
      <c r="AF325" s="363">
        <f t="shared" ref="AF325" si="871">AF324</f>
        <v>0</v>
      </c>
      <c r="AG325" s="363">
        <f t="shared" ref="AG325" si="872">AG324</f>
        <v>0</v>
      </c>
      <c r="AH325" s="363">
        <f t="shared" ref="AH325" si="873">AH324</f>
        <v>0</v>
      </c>
      <c r="AI325" s="363">
        <f t="shared" ref="AI325" si="874">AI324</f>
        <v>0</v>
      </c>
      <c r="AJ325" s="363">
        <f t="shared" ref="AJ325" si="875">AJ324</f>
        <v>0</v>
      </c>
      <c r="AK325" s="363">
        <f t="shared" ref="AK325" si="876">AK324</f>
        <v>0</v>
      </c>
      <c r="AL325" s="363">
        <f t="shared" ref="AL325" si="877">AL324</f>
        <v>0</v>
      </c>
      <c r="AM325" s="363">
        <f t="shared" ref="AM325" si="878">AM324</f>
        <v>0</v>
      </c>
      <c r="AN325" s="363">
        <f t="shared" ref="AN325" si="879">AN324</f>
        <v>0</v>
      </c>
      <c r="AO325" s="363">
        <f t="shared" ref="AO325" si="880">AO324</f>
        <v>0</v>
      </c>
      <c r="AP325" s="363">
        <f t="shared" ref="AP325" si="881">AP324</f>
        <v>0</v>
      </c>
      <c r="AQ325" s="363">
        <f t="shared" ref="AQ325" si="882">AQ324</f>
        <v>0</v>
      </c>
      <c r="AR325" s="363">
        <f t="shared" ref="AR325" si="883">AR324</f>
        <v>0</v>
      </c>
      <c r="AS325" s="267"/>
    </row>
    <row r="326" spans="1:45" hidden="1" outlineLevel="1">
      <c r="B326" s="255"/>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364"/>
      <c r="AF326" s="377"/>
      <c r="AG326" s="377"/>
      <c r="AH326" s="377"/>
      <c r="AI326" s="377"/>
      <c r="AJ326" s="377"/>
      <c r="AK326" s="377"/>
      <c r="AL326" s="377"/>
      <c r="AM326" s="377"/>
      <c r="AN326" s="377"/>
      <c r="AO326" s="377"/>
      <c r="AP326" s="377"/>
      <c r="AQ326" s="377"/>
      <c r="AR326" s="377"/>
      <c r="AS326" s="267"/>
    </row>
    <row r="327" spans="1:45" ht="30" outlineLevel="1">
      <c r="A327" s="458">
        <v>30</v>
      </c>
      <c r="B327" s="274" t="s">
        <v>122</v>
      </c>
      <c r="C327" s="252" t="s">
        <v>25</v>
      </c>
      <c r="D327" s="256"/>
      <c r="E327" s="256"/>
      <c r="F327" s="256"/>
      <c r="G327" s="256"/>
      <c r="H327" s="256"/>
      <c r="I327" s="256"/>
      <c r="J327" s="256"/>
      <c r="K327" s="256"/>
      <c r="L327" s="256"/>
      <c r="M327" s="256"/>
      <c r="N327" s="256"/>
      <c r="O327" s="256"/>
      <c r="P327" s="256"/>
      <c r="Q327" s="256">
        <v>12</v>
      </c>
      <c r="R327" s="256"/>
      <c r="S327" s="256"/>
      <c r="T327" s="256"/>
      <c r="U327" s="256"/>
      <c r="V327" s="256"/>
      <c r="W327" s="256"/>
      <c r="X327" s="256"/>
      <c r="Y327" s="256"/>
      <c r="Z327" s="256"/>
      <c r="AA327" s="256"/>
      <c r="AB327" s="256"/>
      <c r="AC327" s="256"/>
      <c r="AD327" s="256"/>
      <c r="AE327" s="378"/>
      <c r="AF327" s="362"/>
      <c r="AG327" s="362">
        <v>1</v>
      </c>
      <c r="AH327" s="362"/>
      <c r="AI327" s="362"/>
      <c r="AJ327" s="362"/>
      <c r="AK327" s="362"/>
      <c r="AL327" s="362"/>
      <c r="AM327" s="367"/>
      <c r="AN327" s="367"/>
      <c r="AO327" s="367"/>
      <c r="AP327" s="367"/>
      <c r="AQ327" s="367"/>
      <c r="AR327" s="367"/>
      <c r="AS327" s="257">
        <f>SUM(AE327:AR327)</f>
        <v>1</v>
      </c>
    </row>
    <row r="328" spans="1:45" outlineLevel="1">
      <c r="B328" s="255" t="s">
        <v>288</v>
      </c>
      <c r="C328" s="252" t="s">
        <v>163</v>
      </c>
      <c r="D328" s="256">
        <v>2903805</v>
      </c>
      <c r="E328" s="256">
        <v>2903805</v>
      </c>
      <c r="F328" s="256">
        <v>2903805</v>
      </c>
      <c r="G328" s="256">
        <v>2903805</v>
      </c>
      <c r="H328" s="256">
        <v>2903805</v>
      </c>
      <c r="I328" s="256">
        <v>2903805</v>
      </c>
      <c r="J328" s="256">
        <v>2903805</v>
      </c>
      <c r="K328" s="256">
        <v>2903805</v>
      </c>
      <c r="L328" s="256">
        <v>2903805</v>
      </c>
      <c r="M328" s="256">
        <v>2903805</v>
      </c>
      <c r="N328" s="256">
        <v>2903805</v>
      </c>
      <c r="O328" s="256">
        <v>2903805</v>
      </c>
      <c r="P328" s="256">
        <v>2903805</v>
      </c>
      <c r="Q328" s="256">
        <f>Q327</f>
        <v>12</v>
      </c>
      <c r="R328" s="256">
        <v>384</v>
      </c>
      <c r="S328" s="256">
        <v>384</v>
      </c>
      <c r="T328" s="256">
        <v>384</v>
      </c>
      <c r="U328" s="256">
        <v>384</v>
      </c>
      <c r="V328" s="256">
        <v>384</v>
      </c>
      <c r="W328" s="256">
        <v>384</v>
      </c>
      <c r="X328" s="256">
        <v>384</v>
      </c>
      <c r="Y328" s="256">
        <v>384</v>
      </c>
      <c r="Z328" s="256">
        <v>384</v>
      </c>
      <c r="AA328" s="256">
        <v>384</v>
      </c>
      <c r="AB328" s="256">
        <v>384</v>
      </c>
      <c r="AC328" s="256">
        <v>384</v>
      </c>
      <c r="AD328" s="256">
        <v>384</v>
      </c>
      <c r="AE328" s="363">
        <f>AE327</f>
        <v>0</v>
      </c>
      <c r="AF328" s="363">
        <f t="shared" ref="AF328" si="884">AF327</f>
        <v>0</v>
      </c>
      <c r="AG328" s="363">
        <f t="shared" ref="AG328" si="885">AG327</f>
        <v>1</v>
      </c>
      <c r="AH328" s="363">
        <f t="shared" ref="AH328" si="886">AH327</f>
        <v>0</v>
      </c>
      <c r="AI328" s="363">
        <f t="shared" ref="AI328" si="887">AI327</f>
        <v>0</v>
      </c>
      <c r="AJ328" s="363">
        <f t="shared" ref="AJ328" si="888">AJ327</f>
        <v>0</v>
      </c>
      <c r="AK328" s="363">
        <f t="shared" ref="AK328" si="889">AK327</f>
        <v>0</v>
      </c>
      <c r="AL328" s="363">
        <f t="shared" ref="AL328" si="890">AL327</f>
        <v>0</v>
      </c>
      <c r="AM328" s="363">
        <f t="shared" ref="AM328" si="891">AM327</f>
        <v>0</v>
      </c>
      <c r="AN328" s="363">
        <f t="shared" ref="AN328" si="892">AN327</f>
        <v>0</v>
      </c>
      <c r="AO328" s="363">
        <f t="shared" ref="AO328" si="893">AO327</f>
        <v>0</v>
      </c>
      <c r="AP328" s="363">
        <f t="shared" ref="AP328" si="894">AP327</f>
        <v>0</v>
      </c>
      <c r="AQ328" s="363">
        <f t="shared" ref="AQ328" si="895">AQ327</f>
        <v>0</v>
      </c>
      <c r="AR328" s="363">
        <f t="shared" ref="AR328" si="896">AR327</f>
        <v>0</v>
      </c>
      <c r="AS328" s="267"/>
    </row>
    <row r="329" spans="1:45" outlineLevel="1">
      <c r="B329" s="255"/>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364"/>
      <c r="AF329" s="377"/>
      <c r="AG329" s="377"/>
      <c r="AH329" s="377"/>
      <c r="AI329" s="377"/>
      <c r="AJ329" s="377"/>
      <c r="AK329" s="377"/>
      <c r="AL329" s="377"/>
      <c r="AM329" s="377"/>
      <c r="AN329" s="377"/>
      <c r="AO329" s="377"/>
      <c r="AP329" s="377"/>
      <c r="AQ329" s="377"/>
      <c r="AR329" s="377"/>
      <c r="AS329" s="267"/>
    </row>
    <row r="330" spans="1:45" hidden="1" outlineLevel="1">
      <c r="A330" s="458">
        <v>31</v>
      </c>
      <c r="B330" s="274" t="s">
        <v>123</v>
      </c>
      <c r="C330" s="252" t="s">
        <v>25</v>
      </c>
      <c r="D330" s="256"/>
      <c r="E330" s="256"/>
      <c r="F330" s="256"/>
      <c r="G330" s="256"/>
      <c r="H330" s="256"/>
      <c r="I330" s="256"/>
      <c r="J330" s="256"/>
      <c r="K330" s="256"/>
      <c r="L330" s="256"/>
      <c r="M330" s="256"/>
      <c r="N330" s="256"/>
      <c r="O330" s="256"/>
      <c r="P330" s="256"/>
      <c r="Q330" s="256">
        <v>12</v>
      </c>
      <c r="R330" s="256"/>
      <c r="S330" s="256"/>
      <c r="T330" s="256"/>
      <c r="U330" s="256"/>
      <c r="V330" s="256"/>
      <c r="W330" s="256"/>
      <c r="X330" s="256"/>
      <c r="Y330" s="256"/>
      <c r="Z330" s="256"/>
      <c r="AA330" s="256"/>
      <c r="AB330" s="256"/>
      <c r="AC330" s="256"/>
      <c r="AD330" s="256"/>
      <c r="AE330" s="378"/>
      <c r="AF330" s="362"/>
      <c r="AG330" s="362"/>
      <c r="AH330" s="362"/>
      <c r="AI330" s="362"/>
      <c r="AJ330" s="362"/>
      <c r="AK330" s="362"/>
      <c r="AL330" s="362"/>
      <c r="AM330" s="367"/>
      <c r="AN330" s="367"/>
      <c r="AO330" s="367"/>
      <c r="AP330" s="367"/>
      <c r="AQ330" s="367"/>
      <c r="AR330" s="367"/>
      <c r="AS330" s="257">
        <f>SUM(AE330:AR330)</f>
        <v>0</v>
      </c>
    </row>
    <row r="331" spans="1:45" hidden="1" outlineLevel="1">
      <c r="B331" s="255" t="s">
        <v>288</v>
      </c>
      <c r="C331" s="252" t="s">
        <v>163</v>
      </c>
      <c r="D331" s="256"/>
      <c r="E331" s="256"/>
      <c r="F331" s="256"/>
      <c r="G331" s="256"/>
      <c r="H331" s="256"/>
      <c r="I331" s="256"/>
      <c r="J331" s="256"/>
      <c r="K331" s="256"/>
      <c r="L331" s="256"/>
      <c r="M331" s="256"/>
      <c r="N331" s="256"/>
      <c r="O331" s="256"/>
      <c r="P331" s="256"/>
      <c r="Q331" s="256">
        <f>Q330</f>
        <v>12</v>
      </c>
      <c r="R331" s="256"/>
      <c r="S331" s="256"/>
      <c r="T331" s="256"/>
      <c r="U331" s="256"/>
      <c r="V331" s="256"/>
      <c r="W331" s="256"/>
      <c r="X331" s="256"/>
      <c r="Y331" s="256"/>
      <c r="Z331" s="256"/>
      <c r="AA331" s="256"/>
      <c r="AB331" s="256"/>
      <c r="AC331" s="256"/>
      <c r="AD331" s="256"/>
      <c r="AE331" s="363">
        <f>AE330</f>
        <v>0</v>
      </c>
      <c r="AF331" s="363">
        <f t="shared" ref="AF331" si="897">AF330</f>
        <v>0</v>
      </c>
      <c r="AG331" s="363">
        <f t="shared" ref="AG331" si="898">AG330</f>
        <v>0</v>
      </c>
      <c r="AH331" s="363">
        <f t="shared" ref="AH331" si="899">AH330</f>
        <v>0</v>
      </c>
      <c r="AI331" s="363">
        <f t="shared" ref="AI331" si="900">AI330</f>
        <v>0</v>
      </c>
      <c r="AJ331" s="363">
        <f t="shared" ref="AJ331" si="901">AJ330</f>
        <v>0</v>
      </c>
      <c r="AK331" s="363">
        <f t="shared" ref="AK331" si="902">AK330</f>
        <v>0</v>
      </c>
      <c r="AL331" s="363">
        <f t="shared" ref="AL331" si="903">AL330</f>
        <v>0</v>
      </c>
      <c r="AM331" s="363">
        <f t="shared" ref="AM331" si="904">AM330</f>
        <v>0</v>
      </c>
      <c r="AN331" s="363">
        <f t="shared" ref="AN331" si="905">AN330</f>
        <v>0</v>
      </c>
      <c r="AO331" s="363">
        <f t="shared" ref="AO331" si="906">AO330</f>
        <v>0</v>
      </c>
      <c r="AP331" s="363">
        <f t="shared" ref="AP331" si="907">AP330</f>
        <v>0</v>
      </c>
      <c r="AQ331" s="363">
        <f t="shared" ref="AQ331" si="908">AQ330</f>
        <v>0</v>
      </c>
      <c r="AR331" s="363">
        <f t="shared" ref="AR331" si="909">AR330</f>
        <v>0</v>
      </c>
      <c r="AS331" s="267"/>
    </row>
    <row r="332" spans="1:45" hidden="1" outlineLevel="1">
      <c r="B332" s="274"/>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364"/>
      <c r="AF332" s="377"/>
      <c r="AG332" s="377"/>
      <c r="AH332" s="377"/>
      <c r="AI332" s="377"/>
      <c r="AJ332" s="377"/>
      <c r="AK332" s="377"/>
      <c r="AL332" s="377"/>
      <c r="AM332" s="377"/>
      <c r="AN332" s="377"/>
      <c r="AO332" s="377"/>
      <c r="AP332" s="377"/>
      <c r="AQ332" s="377"/>
      <c r="AR332" s="377"/>
      <c r="AS332" s="267"/>
    </row>
    <row r="333" spans="1:45" outlineLevel="1">
      <c r="A333" s="458">
        <v>32</v>
      </c>
      <c r="B333" s="274" t="s">
        <v>124</v>
      </c>
      <c r="C333" s="252" t="s">
        <v>25</v>
      </c>
      <c r="D333" s="256"/>
      <c r="E333" s="256"/>
      <c r="F333" s="256"/>
      <c r="G333" s="256"/>
      <c r="H333" s="256"/>
      <c r="I333" s="256"/>
      <c r="J333" s="256"/>
      <c r="K333" s="256"/>
      <c r="L333" s="256"/>
      <c r="M333" s="256"/>
      <c r="N333" s="256"/>
      <c r="O333" s="256"/>
      <c r="P333" s="256"/>
      <c r="Q333" s="256">
        <v>12</v>
      </c>
      <c r="R333" s="256"/>
      <c r="S333" s="256"/>
      <c r="T333" s="256"/>
      <c r="U333" s="256"/>
      <c r="V333" s="256"/>
      <c r="W333" s="256"/>
      <c r="X333" s="256"/>
      <c r="Y333" s="256"/>
      <c r="Z333" s="256"/>
      <c r="AA333" s="256"/>
      <c r="AB333" s="256"/>
      <c r="AC333" s="256"/>
      <c r="AD333" s="256"/>
      <c r="AE333" s="378"/>
      <c r="AF333" s="362"/>
      <c r="AG333" s="362">
        <v>1</v>
      </c>
      <c r="AH333" s="362"/>
      <c r="AI333" s="362"/>
      <c r="AJ333" s="362"/>
      <c r="AK333" s="362"/>
      <c r="AL333" s="362"/>
      <c r="AM333" s="367"/>
      <c r="AN333" s="367"/>
      <c r="AO333" s="367"/>
      <c r="AP333" s="367"/>
      <c r="AQ333" s="367"/>
      <c r="AR333" s="367"/>
      <c r="AS333" s="257">
        <f>SUM(AE333:AR333)</f>
        <v>1</v>
      </c>
    </row>
    <row r="334" spans="1:45" outlineLevel="1">
      <c r="B334" s="255" t="s">
        <v>288</v>
      </c>
      <c r="C334" s="252" t="s">
        <v>163</v>
      </c>
      <c r="D334" s="256">
        <v>12650</v>
      </c>
      <c r="E334" s="256">
        <v>12650</v>
      </c>
      <c r="F334" s="256">
        <v>12650</v>
      </c>
      <c r="G334" s="256">
        <v>12650</v>
      </c>
      <c r="H334" s="256">
        <v>12650</v>
      </c>
      <c r="I334" s="256">
        <v>12650</v>
      </c>
      <c r="J334" s="256">
        <v>12650</v>
      </c>
      <c r="K334" s="256">
        <v>12650</v>
      </c>
      <c r="L334" s="256">
        <v>12650</v>
      </c>
      <c r="M334" s="256">
        <v>12650</v>
      </c>
      <c r="N334" s="256">
        <v>12650</v>
      </c>
      <c r="O334" s="256">
        <v>12650</v>
      </c>
      <c r="P334" s="256">
        <v>0</v>
      </c>
      <c r="Q334" s="256">
        <f>Q333</f>
        <v>12</v>
      </c>
      <c r="R334" s="256">
        <v>0</v>
      </c>
      <c r="S334" s="256">
        <v>0</v>
      </c>
      <c r="T334" s="256">
        <v>0</v>
      </c>
      <c r="U334" s="256">
        <v>0</v>
      </c>
      <c r="V334" s="256">
        <v>0</v>
      </c>
      <c r="W334" s="256">
        <v>0</v>
      </c>
      <c r="X334" s="256">
        <v>0</v>
      </c>
      <c r="Y334" s="256">
        <v>0</v>
      </c>
      <c r="Z334" s="256">
        <v>0</v>
      </c>
      <c r="AA334" s="256">
        <v>0</v>
      </c>
      <c r="AB334" s="256">
        <v>0</v>
      </c>
      <c r="AC334" s="256">
        <v>0</v>
      </c>
      <c r="AD334" s="256">
        <v>0</v>
      </c>
      <c r="AE334" s="363">
        <f>AE333</f>
        <v>0</v>
      </c>
      <c r="AF334" s="363">
        <f t="shared" ref="AF334" si="910">AF333</f>
        <v>0</v>
      </c>
      <c r="AG334" s="363">
        <f t="shared" ref="AG334" si="911">AG333</f>
        <v>1</v>
      </c>
      <c r="AH334" s="363">
        <f t="shared" ref="AH334" si="912">AH333</f>
        <v>0</v>
      </c>
      <c r="AI334" s="363">
        <f t="shared" ref="AI334" si="913">AI333</f>
        <v>0</v>
      </c>
      <c r="AJ334" s="363">
        <f t="shared" ref="AJ334" si="914">AJ333</f>
        <v>0</v>
      </c>
      <c r="AK334" s="363">
        <f t="shared" ref="AK334" si="915">AK333</f>
        <v>0</v>
      </c>
      <c r="AL334" s="363">
        <f t="shared" ref="AL334" si="916">AL333</f>
        <v>0</v>
      </c>
      <c r="AM334" s="363">
        <f t="shared" ref="AM334" si="917">AM333</f>
        <v>0</v>
      </c>
      <c r="AN334" s="363">
        <f t="shared" ref="AN334" si="918">AN333</f>
        <v>0</v>
      </c>
      <c r="AO334" s="363">
        <f t="shared" ref="AO334" si="919">AO333</f>
        <v>0</v>
      </c>
      <c r="AP334" s="363">
        <f t="shared" ref="AP334" si="920">AP333</f>
        <v>0</v>
      </c>
      <c r="AQ334" s="363">
        <f t="shared" ref="AQ334" si="921">AQ333</f>
        <v>0</v>
      </c>
      <c r="AR334" s="363">
        <f t="shared" ref="AR334" si="922">AR333</f>
        <v>0</v>
      </c>
      <c r="AS334" s="267"/>
    </row>
    <row r="335" spans="1:45" outlineLevel="1">
      <c r="B335" s="274"/>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c r="AC335" s="252"/>
      <c r="AD335" s="252"/>
      <c r="AE335" s="364"/>
      <c r="AF335" s="377"/>
      <c r="AG335" s="377"/>
      <c r="AH335" s="377"/>
      <c r="AI335" s="377"/>
      <c r="AJ335" s="377"/>
      <c r="AK335" s="377"/>
      <c r="AL335" s="377"/>
      <c r="AM335" s="377"/>
      <c r="AN335" s="377"/>
      <c r="AO335" s="377"/>
      <c r="AP335" s="377"/>
      <c r="AQ335" s="377"/>
      <c r="AR335" s="377"/>
      <c r="AS335" s="267"/>
    </row>
    <row r="336" spans="1:45" ht="15.75" outlineLevel="1">
      <c r="B336" s="249" t="s">
        <v>497</v>
      </c>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364"/>
      <c r="AF336" s="377"/>
      <c r="AG336" s="377"/>
      <c r="AH336" s="377"/>
      <c r="AI336" s="377"/>
      <c r="AJ336" s="377"/>
      <c r="AK336" s="377"/>
      <c r="AL336" s="377"/>
      <c r="AM336" s="377"/>
      <c r="AN336" s="377"/>
      <c r="AO336" s="377"/>
      <c r="AP336" s="377"/>
      <c r="AQ336" s="377"/>
      <c r="AR336" s="377"/>
      <c r="AS336" s="267"/>
    </row>
    <row r="337" spans="1:45" ht="30" outlineLevel="1">
      <c r="A337" s="458">
        <v>33</v>
      </c>
      <c r="B337" s="822" t="s">
        <v>1156</v>
      </c>
      <c r="C337" s="252" t="s">
        <v>25</v>
      </c>
      <c r="D337" s="256">
        <v>174</v>
      </c>
      <c r="E337" s="256">
        <v>174</v>
      </c>
      <c r="F337" s="256">
        <v>174</v>
      </c>
      <c r="G337" s="256">
        <v>174</v>
      </c>
      <c r="H337" s="256">
        <v>174</v>
      </c>
      <c r="I337" s="256">
        <v>174</v>
      </c>
      <c r="J337" s="256">
        <v>174</v>
      </c>
      <c r="K337" s="256">
        <v>174</v>
      </c>
      <c r="L337" s="256">
        <v>174</v>
      </c>
      <c r="M337" s="256">
        <v>174</v>
      </c>
      <c r="N337" s="256">
        <v>0</v>
      </c>
      <c r="O337" s="256">
        <v>0</v>
      </c>
      <c r="P337" s="256">
        <v>0</v>
      </c>
      <c r="Q337" s="252"/>
      <c r="R337" s="256">
        <v>0</v>
      </c>
      <c r="S337" s="256">
        <v>0</v>
      </c>
      <c r="T337" s="256">
        <v>0</v>
      </c>
      <c r="U337" s="256">
        <v>0</v>
      </c>
      <c r="V337" s="256">
        <v>0</v>
      </c>
      <c r="W337" s="256">
        <v>0</v>
      </c>
      <c r="X337" s="256">
        <v>0</v>
      </c>
      <c r="Y337" s="256">
        <v>0</v>
      </c>
      <c r="Z337" s="256">
        <v>0</v>
      </c>
      <c r="AA337" s="256">
        <v>0</v>
      </c>
      <c r="AB337" s="256">
        <v>0</v>
      </c>
      <c r="AC337" s="256">
        <v>0</v>
      </c>
      <c r="AD337" s="256">
        <v>0</v>
      </c>
      <c r="AE337" s="378">
        <v>1</v>
      </c>
      <c r="AF337" s="362"/>
      <c r="AG337" s="362"/>
      <c r="AH337" s="362"/>
      <c r="AI337" s="362"/>
      <c r="AJ337" s="362"/>
      <c r="AK337" s="362"/>
      <c r="AL337" s="362"/>
      <c r="AM337" s="367"/>
      <c r="AN337" s="367"/>
      <c r="AO337" s="367"/>
      <c r="AP337" s="367"/>
      <c r="AQ337" s="367"/>
      <c r="AR337" s="367"/>
      <c r="AS337" s="257">
        <f>SUM(AE337:AR337)</f>
        <v>1</v>
      </c>
    </row>
    <row r="338" spans="1:45" outlineLevel="1">
      <c r="B338" s="255" t="s">
        <v>288</v>
      </c>
      <c r="C338" s="252" t="s">
        <v>163</v>
      </c>
      <c r="D338" s="256"/>
      <c r="E338" s="256"/>
      <c r="F338" s="256"/>
      <c r="G338" s="256"/>
      <c r="H338" s="256"/>
      <c r="I338" s="256"/>
      <c r="J338" s="256"/>
      <c r="K338" s="256"/>
      <c r="L338" s="256"/>
      <c r="M338" s="256"/>
      <c r="N338" s="256"/>
      <c r="O338" s="256"/>
      <c r="P338" s="256"/>
      <c r="Q338" s="252"/>
      <c r="R338" s="256"/>
      <c r="S338" s="256"/>
      <c r="T338" s="256"/>
      <c r="U338" s="256"/>
      <c r="V338" s="256"/>
      <c r="W338" s="256"/>
      <c r="X338" s="256"/>
      <c r="Y338" s="256"/>
      <c r="Z338" s="256"/>
      <c r="AA338" s="256"/>
      <c r="AB338" s="256"/>
      <c r="AC338" s="256"/>
      <c r="AD338" s="256"/>
      <c r="AE338" s="363">
        <f>AE337</f>
        <v>1</v>
      </c>
      <c r="AF338" s="363">
        <f t="shared" ref="AF338" si="923">AF337</f>
        <v>0</v>
      </c>
      <c r="AG338" s="363">
        <f t="shared" ref="AG338" si="924">AG337</f>
        <v>0</v>
      </c>
      <c r="AH338" s="363">
        <f t="shared" ref="AH338" si="925">AH337</f>
        <v>0</v>
      </c>
      <c r="AI338" s="363">
        <f t="shared" ref="AI338" si="926">AI337</f>
        <v>0</v>
      </c>
      <c r="AJ338" s="363">
        <f t="shared" ref="AJ338" si="927">AJ337</f>
        <v>0</v>
      </c>
      <c r="AK338" s="363">
        <f t="shared" ref="AK338" si="928">AK337</f>
        <v>0</v>
      </c>
      <c r="AL338" s="363">
        <f t="shared" ref="AL338" si="929">AL337</f>
        <v>0</v>
      </c>
      <c r="AM338" s="363">
        <f t="shared" ref="AM338" si="930">AM337</f>
        <v>0</v>
      </c>
      <c r="AN338" s="363">
        <f t="shared" ref="AN338" si="931">AN337</f>
        <v>0</v>
      </c>
      <c r="AO338" s="363">
        <f t="shared" ref="AO338" si="932">AO337</f>
        <v>0</v>
      </c>
      <c r="AP338" s="363">
        <f t="shared" ref="AP338" si="933">AP337</f>
        <v>0</v>
      </c>
      <c r="AQ338" s="363">
        <f t="shared" ref="AQ338" si="934">AQ337</f>
        <v>0</v>
      </c>
      <c r="AR338" s="363">
        <f t="shared" ref="AR338" si="935">AR337</f>
        <v>0</v>
      </c>
      <c r="AS338" s="267"/>
    </row>
    <row r="339" spans="1:45" outlineLevel="1">
      <c r="B339" s="274"/>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364"/>
      <c r="AF339" s="377"/>
      <c r="AG339" s="377"/>
      <c r="AH339" s="377"/>
      <c r="AI339" s="377"/>
      <c r="AJ339" s="377"/>
      <c r="AK339" s="377"/>
      <c r="AL339" s="377"/>
      <c r="AM339" s="377"/>
      <c r="AN339" s="377"/>
      <c r="AO339" s="377"/>
      <c r="AP339" s="377"/>
      <c r="AQ339" s="377"/>
      <c r="AR339" s="377"/>
      <c r="AS339" s="267"/>
    </row>
    <row r="340" spans="1:45" hidden="1" outlineLevel="1">
      <c r="A340" s="458">
        <v>34</v>
      </c>
      <c r="B340" s="274" t="s">
        <v>126</v>
      </c>
      <c r="C340" s="252" t="s">
        <v>25</v>
      </c>
      <c r="D340" s="256"/>
      <c r="E340" s="256"/>
      <c r="F340" s="256"/>
      <c r="G340" s="256"/>
      <c r="H340" s="256"/>
      <c r="I340" s="256"/>
      <c r="J340" s="256"/>
      <c r="K340" s="256"/>
      <c r="L340" s="256"/>
      <c r="M340" s="256"/>
      <c r="N340" s="256"/>
      <c r="O340" s="256"/>
      <c r="P340" s="256"/>
      <c r="Q340" s="256">
        <v>0</v>
      </c>
      <c r="R340" s="256"/>
      <c r="S340" s="256"/>
      <c r="T340" s="256"/>
      <c r="U340" s="256"/>
      <c r="V340" s="256"/>
      <c r="W340" s="256"/>
      <c r="X340" s="256"/>
      <c r="Y340" s="256"/>
      <c r="Z340" s="256"/>
      <c r="AA340" s="256"/>
      <c r="AB340" s="256"/>
      <c r="AC340" s="256"/>
      <c r="AD340" s="256"/>
      <c r="AE340" s="378"/>
      <c r="AF340" s="362"/>
      <c r="AG340" s="362"/>
      <c r="AH340" s="362"/>
      <c r="AI340" s="362"/>
      <c r="AJ340" s="362"/>
      <c r="AK340" s="362"/>
      <c r="AL340" s="362"/>
      <c r="AM340" s="367"/>
      <c r="AN340" s="367"/>
      <c r="AO340" s="367"/>
      <c r="AP340" s="367"/>
      <c r="AQ340" s="367"/>
      <c r="AR340" s="367"/>
      <c r="AS340" s="257">
        <f>SUM(AE340:AR340)</f>
        <v>0</v>
      </c>
    </row>
    <row r="341" spans="1:45" hidden="1" outlineLevel="1">
      <c r="B341" s="255" t="s">
        <v>288</v>
      </c>
      <c r="C341" s="252" t="s">
        <v>163</v>
      </c>
      <c r="D341" s="256"/>
      <c r="E341" s="256"/>
      <c r="F341" s="256"/>
      <c r="G341" s="256"/>
      <c r="H341" s="256"/>
      <c r="I341" s="256"/>
      <c r="J341" s="256"/>
      <c r="K341" s="256"/>
      <c r="L341" s="256"/>
      <c r="M341" s="256"/>
      <c r="N341" s="256"/>
      <c r="O341" s="256"/>
      <c r="P341" s="256"/>
      <c r="Q341" s="256">
        <f>Q340</f>
        <v>0</v>
      </c>
      <c r="R341" s="256"/>
      <c r="S341" s="256"/>
      <c r="T341" s="256"/>
      <c r="U341" s="256"/>
      <c r="V341" s="256"/>
      <c r="W341" s="256"/>
      <c r="X341" s="256"/>
      <c r="Y341" s="256"/>
      <c r="Z341" s="256"/>
      <c r="AA341" s="256"/>
      <c r="AB341" s="256"/>
      <c r="AC341" s="256"/>
      <c r="AD341" s="256"/>
      <c r="AE341" s="363">
        <f>AE340</f>
        <v>0</v>
      </c>
      <c r="AF341" s="363">
        <f t="shared" ref="AF341" si="936">AF340</f>
        <v>0</v>
      </c>
      <c r="AG341" s="363">
        <f t="shared" ref="AG341" si="937">AG340</f>
        <v>0</v>
      </c>
      <c r="AH341" s="363">
        <f t="shared" ref="AH341" si="938">AH340</f>
        <v>0</v>
      </c>
      <c r="AI341" s="363">
        <f t="shared" ref="AI341" si="939">AI340</f>
        <v>0</v>
      </c>
      <c r="AJ341" s="363">
        <f t="shared" ref="AJ341" si="940">AJ340</f>
        <v>0</v>
      </c>
      <c r="AK341" s="363">
        <f t="shared" ref="AK341" si="941">AK340</f>
        <v>0</v>
      </c>
      <c r="AL341" s="363">
        <f t="shared" ref="AL341" si="942">AL340</f>
        <v>0</v>
      </c>
      <c r="AM341" s="363">
        <f t="shared" ref="AM341" si="943">AM340</f>
        <v>0</v>
      </c>
      <c r="AN341" s="363">
        <f t="shared" ref="AN341" si="944">AN340</f>
        <v>0</v>
      </c>
      <c r="AO341" s="363">
        <f t="shared" ref="AO341" si="945">AO340</f>
        <v>0</v>
      </c>
      <c r="AP341" s="363">
        <f t="shared" ref="AP341" si="946">AP340</f>
        <v>0</v>
      </c>
      <c r="AQ341" s="363">
        <f t="shared" ref="AQ341" si="947">AQ340</f>
        <v>0</v>
      </c>
      <c r="AR341" s="363">
        <f t="shared" ref="AR341" si="948">AR340</f>
        <v>0</v>
      </c>
      <c r="AS341" s="267"/>
    </row>
    <row r="342" spans="1:45" hidden="1" outlineLevel="1">
      <c r="B342" s="274"/>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364"/>
      <c r="AF342" s="377"/>
      <c r="AG342" s="377"/>
      <c r="AH342" s="377"/>
      <c r="AI342" s="377"/>
      <c r="AJ342" s="377"/>
      <c r="AK342" s="377"/>
      <c r="AL342" s="377"/>
      <c r="AM342" s="377"/>
      <c r="AN342" s="377"/>
      <c r="AO342" s="377"/>
      <c r="AP342" s="377"/>
      <c r="AQ342" s="377"/>
      <c r="AR342" s="377"/>
      <c r="AS342" s="267"/>
    </row>
    <row r="343" spans="1:45" hidden="1" outlineLevel="1">
      <c r="A343" s="458">
        <v>35</v>
      </c>
      <c r="B343" s="274" t="s">
        <v>127</v>
      </c>
      <c r="C343" s="252" t="s">
        <v>25</v>
      </c>
      <c r="D343" s="256"/>
      <c r="E343" s="256"/>
      <c r="F343" s="256"/>
      <c r="G343" s="256"/>
      <c r="H343" s="256"/>
      <c r="I343" s="256"/>
      <c r="J343" s="256"/>
      <c r="K343" s="256"/>
      <c r="L343" s="256"/>
      <c r="M343" s="256"/>
      <c r="N343" s="256"/>
      <c r="O343" s="256"/>
      <c r="P343" s="256"/>
      <c r="Q343" s="256">
        <v>0</v>
      </c>
      <c r="R343" s="256"/>
      <c r="S343" s="256"/>
      <c r="T343" s="256"/>
      <c r="U343" s="256"/>
      <c r="V343" s="256"/>
      <c r="W343" s="256"/>
      <c r="X343" s="256"/>
      <c r="Y343" s="256"/>
      <c r="Z343" s="256"/>
      <c r="AA343" s="256"/>
      <c r="AB343" s="256"/>
      <c r="AC343" s="256"/>
      <c r="AD343" s="256"/>
      <c r="AE343" s="378"/>
      <c r="AF343" s="362"/>
      <c r="AG343" s="362"/>
      <c r="AH343" s="362"/>
      <c r="AI343" s="362"/>
      <c r="AJ343" s="362"/>
      <c r="AK343" s="362"/>
      <c r="AL343" s="362"/>
      <c r="AM343" s="367"/>
      <c r="AN343" s="367"/>
      <c r="AO343" s="367"/>
      <c r="AP343" s="367"/>
      <c r="AQ343" s="367"/>
      <c r="AR343" s="367"/>
      <c r="AS343" s="257">
        <f>SUM(AE343:AR343)</f>
        <v>0</v>
      </c>
    </row>
    <row r="344" spans="1:45" hidden="1" outlineLevel="1">
      <c r="B344" s="255" t="s">
        <v>288</v>
      </c>
      <c r="C344" s="252" t="s">
        <v>163</v>
      </c>
      <c r="D344" s="256"/>
      <c r="E344" s="256"/>
      <c r="F344" s="256"/>
      <c r="G344" s="256"/>
      <c r="H344" s="256"/>
      <c r="I344" s="256"/>
      <c r="J344" s="256"/>
      <c r="K344" s="256"/>
      <c r="L344" s="256"/>
      <c r="M344" s="256"/>
      <c r="N344" s="256"/>
      <c r="O344" s="256"/>
      <c r="P344" s="256"/>
      <c r="Q344" s="256">
        <f>Q343</f>
        <v>0</v>
      </c>
      <c r="R344" s="256"/>
      <c r="S344" s="256"/>
      <c r="T344" s="256"/>
      <c r="U344" s="256"/>
      <c r="V344" s="256"/>
      <c r="W344" s="256"/>
      <c r="X344" s="256"/>
      <c r="Y344" s="256"/>
      <c r="Z344" s="256"/>
      <c r="AA344" s="256"/>
      <c r="AB344" s="256"/>
      <c r="AC344" s="256"/>
      <c r="AD344" s="256"/>
      <c r="AE344" s="363">
        <f>AE343</f>
        <v>0</v>
      </c>
      <c r="AF344" s="363">
        <f t="shared" ref="AF344" si="949">AF343</f>
        <v>0</v>
      </c>
      <c r="AG344" s="363">
        <f t="shared" ref="AG344" si="950">AG343</f>
        <v>0</v>
      </c>
      <c r="AH344" s="363">
        <f t="shared" ref="AH344" si="951">AH343</f>
        <v>0</v>
      </c>
      <c r="AI344" s="363">
        <f t="shared" ref="AI344" si="952">AI343</f>
        <v>0</v>
      </c>
      <c r="AJ344" s="363">
        <f t="shared" ref="AJ344" si="953">AJ343</f>
        <v>0</v>
      </c>
      <c r="AK344" s="363">
        <f t="shared" ref="AK344" si="954">AK343</f>
        <v>0</v>
      </c>
      <c r="AL344" s="363">
        <f t="shared" ref="AL344" si="955">AL343</f>
        <v>0</v>
      </c>
      <c r="AM344" s="363">
        <f t="shared" ref="AM344" si="956">AM343</f>
        <v>0</v>
      </c>
      <c r="AN344" s="363">
        <f t="shared" ref="AN344" si="957">AN343</f>
        <v>0</v>
      </c>
      <c r="AO344" s="363">
        <f t="shared" ref="AO344" si="958">AO343</f>
        <v>0</v>
      </c>
      <c r="AP344" s="363">
        <f t="shared" ref="AP344" si="959">AP343</f>
        <v>0</v>
      </c>
      <c r="AQ344" s="363">
        <f t="shared" ref="AQ344" si="960">AQ343</f>
        <v>0</v>
      </c>
      <c r="AR344" s="363">
        <f t="shared" ref="AR344" si="961">AR343</f>
        <v>0</v>
      </c>
      <c r="AS344" s="267"/>
    </row>
    <row r="345" spans="1:45" hidden="1" outlineLevel="1">
      <c r="B345" s="255"/>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64"/>
      <c r="AF345" s="377"/>
      <c r="AG345" s="377"/>
      <c r="AH345" s="377"/>
      <c r="AI345" s="377"/>
      <c r="AJ345" s="377"/>
      <c r="AK345" s="377"/>
      <c r="AL345" s="377"/>
      <c r="AM345" s="377"/>
      <c r="AN345" s="377"/>
      <c r="AO345" s="377"/>
      <c r="AP345" s="377"/>
      <c r="AQ345" s="377"/>
      <c r="AR345" s="377"/>
      <c r="AS345" s="267"/>
    </row>
    <row r="346" spans="1:45" ht="15.75" hidden="1" outlineLevel="1">
      <c r="B346" s="249" t="s">
        <v>498</v>
      </c>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64"/>
      <c r="AF346" s="377"/>
      <c r="AG346" s="377"/>
      <c r="AH346" s="377"/>
      <c r="AI346" s="377"/>
      <c r="AJ346" s="377"/>
      <c r="AK346" s="377"/>
      <c r="AL346" s="377"/>
      <c r="AM346" s="377"/>
      <c r="AN346" s="377"/>
      <c r="AO346" s="377"/>
      <c r="AP346" s="377"/>
      <c r="AQ346" s="377"/>
      <c r="AR346" s="377"/>
      <c r="AS346" s="267"/>
    </row>
    <row r="347" spans="1:45" ht="45" hidden="1" outlineLevel="1">
      <c r="A347" s="458">
        <v>36</v>
      </c>
      <c r="B347" s="274" t="s">
        <v>128</v>
      </c>
      <c r="C347" s="252" t="s">
        <v>25</v>
      </c>
      <c r="D347" s="256"/>
      <c r="E347" s="256"/>
      <c r="F347" s="256"/>
      <c r="G347" s="256"/>
      <c r="H347" s="256"/>
      <c r="I347" s="256"/>
      <c r="J347" s="256"/>
      <c r="K347" s="256"/>
      <c r="L347" s="256"/>
      <c r="M347" s="256"/>
      <c r="N347" s="256"/>
      <c r="O347" s="256"/>
      <c r="P347" s="256"/>
      <c r="Q347" s="256">
        <v>12</v>
      </c>
      <c r="R347" s="256"/>
      <c r="S347" s="256"/>
      <c r="T347" s="256"/>
      <c r="U347" s="256"/>
      <c r="V347" s="256"/>
      <c r="W347" s="256"/>
      <c r="X347" s="256"/>
      <c r="Y347" s="256"/>
      <c r="Z347" s="256"/>
      <c r="AA347" s="256"/>
      <c r="AB347" s="256"/>
      <c r="AC347" s="256"/>
      <c r="AD347" s="256"/>
      <c r="AE347" s="378"/>
      <c r="AF347" s="362"/>
      <c r="AG347" s="362"/>
      <c r="AH347" s="362"/>
      <c r="AI347" s="362"/>
      <c r="AJ347" s="362"/>
      <c r="AK347" s="362"/>
      <c r="AL347" s="362"/>
      <c r="AM347" s="367"/>
      <c r="AN347" s="367"/>
      <c r="AO347" s="367"/>
      <c r="AP347" s="367"/>
      <c r="AQ347" s="367"/>
      <c r="AR347" s="367"/>
      <c r="AS347" s="257">
        <f>SUM(AE347:AR347)</f>
        <v>0</v>
      </c>
    </row>
    <row r="348" spans="1:45" hidden="1" outlineLevel="1">
      <c r="B348" s="255" t="s">
        <v>288</v>
      </c>
      <c r="C348" s="252" t="s">
        <v>163</v>
      </c>
      <c r="D348" s="256"/>
      <c r="E348" s="256"/>
      <c r="F348" s="256"/>
      <c r="G348" s="256"/>
      <c r="H348" s="256"/>
      <c r="I348" s="256"/>
      <c r="J348" s="256"/>
      <c r="K348" s="256"/>
      <c r="L348" s="256"/>
      <c r="M348" s="256"/>
      <c r="N348" s="256"/>
      <c r="O348" s="256"/>
      <c r="P348" s="256"/>
      <c r="Q348" s="256">
        <f>Q347</f>
        <v>12</v>
      </c>
      <c r="R348" s="256"/>
      <c r="S348" s="256"/>
      <c r="T348" s="256"/>
      <c r="U348" s="256"/>
      <c r="V348" s="256"/>
      <c r="W348" s="256"/>
      <c r="X348" s="256"/>
      <c r="Y348" s="256"/>
      <c r="Z348" s="256"/>
      <c r="AA348" s="256"/>
      <c r="AB348" s="256"/>
      <c r="AC348" s="256"/>
      <c r="AD348" s="256"/>
      <c r="AE348" s="363">
        <f>AE347</f>
        <v>0</v>
      </c>
      <c r="AF348" s="363">
        <f t="shared" ref="AF348" si="962">AF347</f>
        <v>0</v>
      </c>
      <c r="AG348" s="363">
        <f t="shared" ref="AG348" si="963">AG347</f>
        <v>0</v>
      </c>
      <c r="AH348" s="363">
        <f t="shared" ref="AH348" si="964">AH347</f>
        <v>0</v>
      </c>
      <c r="AI348" s="363">
        <f t="shared" ref="AI348" si="965">AI347</f>
        <v>0</v>
      </c>
      <c r="AJ348" s="363">
        <f t="shared" ref="AJ348" si="966">AJ347</f>
        <v>0</v>
      </c>
      <c r="AK348" s="363">
        <f t="shared" ref="AK348" si="967">AK347</f>
        <v>0</v>
      </c>
      <c r="AL348" s="363">
        <f t="shared" ref="AL348" si="968">AL347</f>
        <v>0</v>
      </c>
      <c r="AM348" s="363">
        <f t="shared" ref="AM348" si="969">AM347</f>
        <v>0</v>
      </c>
      <c r="AN348" s="363">
        <f t="shared" ref="AN348" si="970">AN347</f>
        <v>0</v>
      </c>
      <c r="AO348" s="363">
        <f t="shared" ref="AO348" si="971">AO347</f>
        <v>0</v>
      </c>
      <c r="AP348" s="363">
        <f t="shared" ref="AP348" si="972">AP347</f>
        <v>0</v>
      </c>
      <c r="AQ348" s="363">
        <f t="shared" ref="AQ348" si="973">AQ347</f>
        <v>0</v>
      </c>
      <c r="AR348" s="363">
        <f t="shared" ref="AR348" si="974">AR347</f>
        <v>0</v>
      </c>
      <c r="AS348" s="267"/>
    </row>
    <row r="349" spans="1:45" hidden="1" outlineLevel="1">
      <c r="B349" s="274"/>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364"/>
      <c r="AF349" s="377"/>
      <c r="AG349" s="377"/>
      <c r="AH349" s="377"/>
      <c r="AI349" s="377"/>
      <c r="AJ349" s="377"/>
      <c r="AK349" s="377"/>
      <c r="AL349" s="377"/>
      <c r="AM349" s="377"/>
      <c r="AN349" s="377"/>
      <c r="AO349" s="377"/>
      <c r="AP349" s="377"/>
      <c r="AQ349" s="377"/>
      <c r="AR349" s="377"/>
      <c r="AS349" s="267"/>
    </row>
    <row r="350" spans="1:45" hidden="1" outlineLevel="1">
      <c r="A350" s="458">
        <v>37</v>
      </c>
      <c r="B350" s="274" t="s">
        <v>129</v>
      </c>
      <c r="C350" s="252" t="s">
        <v>25</v>
      </c>
      <c r="D350" s="256"/>
      <c r="E350" s="256"/>
      <c r="F350" s="256"/>
      <c r="G350" s="256"/>
      <c r="H350" s="256"/>
      <c r="I350" s="256"/>
      <c r="J350" s="256"/>
      <c r="K350" s="256"/>
      <c r="L350" s="256"/>
      <c r="M350" s="256"/>
      <c r="N350" s="256"/>
      <c r="O350" s="256"/>
      <c r="P350" s="256"/>
      <c r="Q350" s="256">
        <v>12</v>
      </c>
      <c r="R350" s="256"/>
      <c r="S350" s="256"/>
      <c r="T350" s="256"/>
      <c r="U350" s="256"/>
      <c r="V350" s="256"/>
      <c r="W350" s="256"/>
      <c r="X350" s="256"/>
      <c r="Y350" s="256"/>
      <c r="Z350" s="256"/>
      <c r="AA350" s="256"/>
      <c r="AB350" s="256"/>
      <c r="AC350" s="256"/>
      <c r="AD350" s="256"/>
      <c r="AE350" s="378"/>
      <c r="AF350" s="362"/>
      <c r="AG350" s="362"/>
      <c r="AH350" s="362"/>
      <c r="AI350" s="362"/>
      <c r="AJ350" s="362"/>
      <c r="AK350" s="362"/>
      <c r="AL350" s="362"/>
      <c r="AM350" s="367"/>
      <c r="AN350" s="367"/>
      <c r="AO350" s="367"/>
      <c r="AP350" s="367"/>
      <c r="AQ350" s="367"/>
      <c r="AR350" s="367"/>
      <c r="AS350" s="257">
        <f>SUM(AE350:AR350)</f>
        <v>0</v>
      </c>
    </row>
    <row r="351" spans="1:45" hidden="1" outlineLevel="1">
      <c r="B351" s="255" t="s">
        <v>288</v>
      </c>
      <c r="C351" s="252" t="s">
        <v>163</v>
      </c>
      <c r="D351" s="256"/>
      <c r="E351" s="256"/>
      <c r="F351" s="256"/>
      <c r="G351" s="256"/>
      <c r="H351" s="256"/>
      <c r="I351" s="256"/>
      <c r="J351" s="256"/>
      <c r="K351" s="256"/>
      <c r="L351" s="256"/>
      <c r="M351" s="256"/>
      <c r="N351" s="256"/>
      <c r="O351" s="256"/>
      <c r="P351" s="256"/>
      <c r="Q351" s="256">
        <f>Q350</f>
        <v>12</v>
      </c>
      <c r="R351" s="256"/>
      <c r="S351" s="256"/>
      <c r="T351" s="256"/>
      <c r="U351" s="256"/>
      <c r="V351" s="256"/>
      <c r="W351" s="256"/>
      <c r="X351" s="256"/>
      <c r="Y351" s="256"/>
      <c r="Z351" s="256"/>
      <c r="AA351" s="256"/>
      <c r="AB351" s="256"/>
      <c r="AC351" s="256"/>
      <c r="AD351" s="256"/>
      <c r="AE351" s="363">
        <f>AE350</f>
        <v>0</v>
      </c>
      <c r="AF351" s="363">
        <f t="shared" ref="AF351" si="975">AF350</f>
        <v>0</v>
      </c>
      <c r="AG351" s="363">
        <f t="shared" ref="AG351" si="976">AG350</f>
        <v>0</v>
      </c>
      <c r="AH351" s="363">
        <f t="shared" ref="AH351" si="977">AH350</f>
        <v>0</v>
      </c>
      <c r="AI351" s="363">
        <f t="shared" ref="AI351" si="978">AI350</f>
        <v>0</v>
      </c>
      <c r="AJ351" s="363">
        <f t="shared" ref="AJ351" si="979">AJ350</f>
        <v>0</v>
      </c>
      <c r="AK351" s="363">
        <f t="shared" ref="AK351" si="980">AK350</f>
        <v>0</v>
      </c>
      <c r="AL351" s="363">
        <f t="shared" ref="AL351" si="981">AL350</f>
        <v>0</v>
      </c>
      <c r="AM351" s="363">
        <f t="shared" ref="AM351" si="982">AM350</f>
        <v>0</v>
      </c>
      <c r="AN351" s="363">
        <f t="shared" ref="AN351" si="983">AN350</f>
        <v>0</v>
      </c>
      <c r="AO351" s="363">
        <f t="shared" ref="AO351" si="984">AO350</f>
        <v>0</v>
      </c>
      <c r="AP351" s="363">
        <f t="shared" ref="AP351" si="985">AP350</f>
        <v>0</v>
      </c>
      <c r="AQ351" s="363">
        <f t="shared" ref="AQ351" si="986">AQ350</f>
        <v>0</v>
      </c>
      <c r="AR351" s="363">
        <f t="shared" ref="AR351" si="987">AR350</f>
        <v>0</v>
      </c>
      <c r="AS351" s="267"/>
    </row>
    <row r="352" spans="1:45" hidden="1" outlineLevel="1">
      <c r="B352" s="274"/>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364"/>
      <c r="AF352" s="377"/>
      <c r="AG352" s="377"/>
      <c r="AH352" s="377"/>
      <c r="AI352" s="377"/>
      <c r="AJ352" s="377"/>
      <c r="AK352" s="377"/>
      <c r="AL352" s="377"/>
      <c r="AM352" s="377"/>
      <c r="AN352" s="377"/>
      <c r="AO352" s="377"/>
      <c r="AP352" s="377"/>
      <c r="AQ352" s="377"/>
      <c r="AR352" s="377"/>
      <c r="AS352" s="267"/>
    </row>
    <row r="353" spans="1:45" hidden="1" outlineLevel="1">
      <c r="A353" s="458">
        <v>38</v>
      </c>
      <c r="B353" s="274" t="s">
        <v>130</v>
      </c>
      <c r="C353" s="252" t="s">
        <v>25</v>
      </c>
      <c r="D353" s="256"/>
      <c r="E353" s="256"/>
      <c r="F353" s="256"/>
      <c r="G353" s="256"/>
      <c r="H353" s="256"/>
      <c r="I353" s="256"/>
      <c r="J353" s="256"/>
      <c r="K353" s="256"/>
      <c r="L353" s="256"/>
      <c r="M353" s="256"/>
      <c r="N353" s="256"/>
      <c r="O353" s="256"/>
      <c r="P353" s="256"/>
      <c r="Q353" s="256">
        <v>12</v>
      </c>
      <c r="R353" s="256"/>
      <c r="S353" s="256"/>
      <c r="T353" s="256"/>
      <c r="U353" s="256"/>
      <c r="V353" s="256"/>
      <c r="W353" s="256"/>
      <c r="X353" s="256"/>
      <c r="Y353" s="256"/>
      <c r="Z353" s="256"/>
      <c r="AA353" s="256"/>
      <c r="AB353" s="256"/>
      <c r="AC353" s="256"/>
      <c r="AD353" s="256"/>
      <c r="AE353" s="378"/>
      <c r="AF353" s="362"/>
      <c r="AG353" s="362"/>
      <c r="AH353" s="362"/>
      <c r="AI353" s="362"/>
      <c r="AJ353" s="362"/>
      <c r="AK353" s="362"/>
      <c r="AL353" s="362"/>
      <c r="AM353" s="367"/>
      <c r="AN353" s="367"/>
      <c r="AO353" s="367"/>
      <c r="AP353" s="367"/>
      <c r="AQ353" s="367"/>
      <c r="AR353" s="367"/>
      <c r="AS353" s="257">
        <f>SUM(AE353:AR353)</f>
        <v>0</v>
      </c>
    </row>
    <row r="354" spans="1:45" hidden="1" outlineLevel="1">
      <c r="B354" s="255" t="s">
        <v>288</v>
      </c>
      <c r="C354" s="252" t="s">
        <v>163</v>
      </c>
      <c r="D354" s="256"/>
      <c r="E354" s="256"/>
      <c r="F354" s="256"/>
      <c r="G354" s="256"/>
      <c r="H354" s="256"/>
      <c r="I354" s="256"/>
      <c r="J354" s="256"/>
      <c r="K354" s="256"/>
      <c r="L354" s="256"/>
      <c r="M354" s="256"/>
      <c r="N354" s="256"/>
      <c r="O354" s="256"/>
      <c r="P354" s="256"/>
      <c r="Q354" s="256">
        <f>Q353</f>
        <v>12</v>
      </c>
      <c r="R354" s="256"/>
      <c r="S354" s="256"/>
      <c r="T354" s="256"/>
      <c r="U354" s="256"/>
      <c r="V354" s="256"/>
      <c r="W354" s="256"/>
      <c r="X354" s="256"/>
      <c r="Y354" s="256"/>
      <c r="Z354" s="256"/>
      <c r="AA354" s="256"/>
      <c r="AB354" s="256"/>
      <c r="AC354" s="256"/>
      <c r="AD354" s="256"/>
      <c r="AE354" s="363">
        <f>AE353</f>
        <v>0</v>
      </c>
      <c r="AF354" s="363">
        <f t="shared" ref="AF354" si="988">AF353</f>
        <v>0</v>
      </c>
      <c r="AG354" s="363">
        <f t="shared" ref="AG354" si="989">AG353</f>
        <v>0</v>
      </c>
      <c r="AH354" s="363">
        <f t="shared" ref="AH354" si="990">AH353</f>
        <v>0</v>
      </c>
      <c r="AI354" s="363">
        <f t="shared" ref="AI354" si="991">AI353</f>
        <v>0</v>
      </c>
      <c r="AJ354" s="363">
        <f t="shared" ref="AJ354" si="992">AJ353</f>
        <v>0</v>
      </c>
      <c r="AK354" s="363">
        <f t="shared" ref="AK354" si="993">AK353</f>
        <v>0</v>
      </c>
      <c r="AL354" s="363">
        <f t="shared" ref="AL354" si="994">AL353</f>
        <v>0</v>
      </c>
      <c r="AM354" s="363">
        <f t="shared" ref="AM354" si="995">AM353</f>
        <v>0</v>
      </c>
      <c r="AN354" s="363">
        <f t="shared" ref="AN354" si="996">AN353</f>
        <v>0</v>
      </c>
      <c r="AO354" s="363">
        <f t="shared" ref="AO354" si="997">AO353</f>
        <v>0</v>
      </c>
      <c r="AP354" s="363">
        <f t="shared" ref="AP354" si="998">AP353</f>
        <v>0</v>
      </c>
      <c r="AQ354" s="363">
        <f t="shared" ref="AQ354" si="999">AQ353</f>
        <v>0</v>
      </c>
      <c r="AR354" s="363">
        <f t="shared" ref="AR354" si="1000">AR353</f>
        <v>0</v>
      </c>
      <c r="AS354" s="267"/>
    </row>
    <row r="355" spans="1:45" hidden="1" outlineLevel="1">
      <c r="B355" s="274"/>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c r="AA355" s="252"/>
      <c r="AB355" s="252"/>
      <c r="AC355" s="252"/>
      <c r="AD355" s="252"/>
      <c r="AE355" s="364"/>
      <c r="AF355" s="377"/>
      <c r="AG355" s="377"/>
      <c r="AH355" s="377"/>
      <c r="AI355" s="377"/>
      <c r="AJ355" s="377"/>
      <c r="AK355" s="377"/>
      <c r="AL355" s="377"/>
      <c r="AM355" s="377"/>
      <c r="AN355" s="377"/>
      <c r="AO355" s="377"/>
      <c r="AP355" s="377"/>
      <c r="AQ355" s="377"/>
      <c r="AR355" s="377"/>
      <c r="AS355" s="267"/>
    </row>
    <row r="356" spans="1:45" ht="30" hidden="1" outlineLevel="1">
      <c r="A356" s="458">
        <v>39</v>
      </c>
      <c r="B356" s="274" t="s">
        <v>131</v>
      </c>
      <c r="C356" s="252" t="s">
        <v>25</v>
      </c>
      <c r="D356" s="256"/>
      <c r="E356" s="256"/>
      <c r="F356" s="256"/>
      <c r="G356" s="256"/>
      <c r="H356" s="256"/>
      <c r="I356" s="256"/>
      <c r="J356" s="256"/>
      <c r="K356" s="256"/>
      <c r="L356" s="256"/>
      <c r="M356" s="256"/>
      <c r="N356" s="256"/>
      <c r="O356" s="256"/>
      <c r="P356" s="256"/>
      <c r="Q356" s="256">
        <v>12</v>
      </c>
      <c r="R356" s="256"/>
      <c r="S356" s="256"/>
      <c r="T356" s="256"/>
      <c r="U356" s="256"/>
      <c r="V356" s="256"/>
      <c r="W356" s="256"/>
      <c r="X356" s="256"/>
      <c r="Y356" s="256"/>
      <c r="Z356" s="256"/>
      <c r="AA356" s="256"/>
      <c r="AB356" s="256"/>
      <c r="AC356" s="256"/>
      <c r="AD356" s="256"/>
      <c r="AE356" s="378"/>
      <c r="AF356" s="362"/>
      <c r="AG356" s="362"/>
      <c r="AH356" s="362"/>
      <c r="AI356" s="362"/>
      <c r="AJ356" s="362"/>
      <c r="AK356" s="362"/>
      <c r="AL356" s="362"/>
      <c r="AM356" s="367"/>
      <c r="AN356" s="367"/>
      <c r="AO356" s="367"/>
      <c r="AP356" s="367"/>
      <c r="AQ356" s="367"/>
      <c r="AR356" s="367"/>
      <c r="AS356" s="257">
        <f>SUM(AE356:AR356)</f>
        <v>0</v>
      </c>
    </row>
    <row r="357" spans="1:45" hidden="1" outlineLevel="1">
      <c r="B357" s="255" t="s">
        <v>288</v>
      </c>
      <c r="C357" s="252" t="s">
        <v>163</v>
      </c>
      <c r="D357" s="256"/>
      <c r="E357" s="256"/>
      <c r="F357" s="256"/>
      <c r="G357" s="256"/>
      <c r="H357" s="256"/>
      <c r="I357" s="256"/>
      <c r="J357" s="256"/>
      <c r="K357" s="256"/>
      <c r="L357" s="256"/>
      <c r="M357" s="256"/>
      <c r="N357" s="256"/>
      <c r="O357" s="256"/>
      <c r="P357" s="256"/>
      <c r="Q357" s="256">
        <f>Q356</f>
        <v>12</v>
      </c>
      <c r="R357" s="256"/>
      <c r="S357" s="256"/>
      <c r="T357" s="256"/>
      <c r="U357" s="256"/>
      <c r="V357" s="256"/>
      <c r="W357" s="256"/>
      <c r="X357" s="256"/>
      <c r="Y357" s="256"/>
      <c r="Z357" s="256"/>
      <c r="AA357" s="256"/>
      <c r="AB357" s="256"/>
      <c r="AC357" s="256"/>
      <c r="AD357" s="256"/>
      <c r="AE357" s="363">
        <f>AE356</f>
        <v>0</v>
      </c>
      <c r="AF357" s="363">
        <f t="shared" ref="AF357" si="1001">AF356</f>
        <v>0</v>
      </c>
      <c r="AG357" s="363">
        <f t="shared" ref="AG357" si="1002">AG356</f>
        <v>0</v>
      </c>
      <c r="AH357" s="363">
        <f t="shared" ref="AH357" si="1003">AH356</f>
        <v>0</v>
      </c>
      <c r="AI357" s="363">
        <f t="shared" ref="AI357" si="1004">AI356</f>
        <v>0</v>
      </c>
      <c r="AJ357" s="363">
        <f t="shared" ref="AJ357" si="1005">AJ356</f>
        <v>0</v>
      </c>
      <c r="AK357" s="363">
        <f t="shared" ref="AK357" si="1006">AK356</f>
        <v>0</v>
      </c>
      <c r="AL357" s="363">
        <f t="shared" ref="AL357" si="1007">AL356</f>
        <v>0</v>
      </c>
      <c r="AM357" s="363">
        <f t="shared" ref="AM357" si="1008">AM356</f>
        <v>0</v>
      </c>
      <c r="AN357" s="363">
        <f t="shared" ref="AN357" si="1009">AN356</f>
        <v>0</v>
      </c>
      <c r="AO357" s="363">
        <f t="shared" ref="AO357" si="1010">AO356</f>
        <v>0</v>
      </c>
      <c r="AP357" s="363">
        <f t="shared" ref="AP357" si="1011">AP356</f>
        <v>0</v>
      </c>
      <c r="AQ357" s="363">
        <f t="shared" ref="AQ357" si="1012">AQ356</f>
        <v>0</v>
      </c>
      <c r="AR357" s="363">
        <f t="shared" ref="AR357" si="1013">AR356</f>
        <v>0</v>
      </c>
      <c r="AS357" s="267"/>
    </row>
    <row r="358" spans="1:45" hidden="1" outlineLevel="1">
      <c r="B358" s="274"/>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c r="AC358" s="252"/>
      <c r="AD358" s="252"/>
      <c r="AE358" s="364"/>
      <c r="AF358" s="377"/>
      <c r="AG358" s="377"/>
      <c r="AH358" s="377"/>
      <c r="AI358" s="377"/>
      <c r="AJ358" s="377"/>
      <c r="AK358" s="377"/>
      <c r="AL358" s="377"/>
      <c r="AM358" s="377"/>
      <c r="AN358" s="377"/>
      <c r="AO358" s="377"/>
      <c r="AP358" s="377"/>
      <c r="AQ358" s="377"/>
      <c r="AR358" s="377"/>
      <c r="AS358" s="267"/>
    </row>
    <row r="359" spans="1:45" ht="30" hidden="1" outlineLevel="1">
      <c r="A359" s="458">
        <v>40</v>
      </c>
      <c r="B359" s="274" t="s">
        <v>132</v>
      </c>
      <c r="C359" s="252" t="s">
        <v>25</v>
      </c>
      <c r="D359" s="256"/>
      <c r="E359" s="256"/>
      <c r="F359" s="256"/>
      <c r="G359" s="256"/>
      <c r="H359" s="256"/>
      <c r="I359" s="256"/>
      <c r="J359" s="256"/>
      <c r="K359" s="256"/>
      <c r="L359" s="256"/>
      <c r="M359" s="256"/>
      <c r="N359" s="256"/>
      <c r="O359" s="256"/>
      <c r="P359" s="256"/>
      <c r="Q359" s="256">
        <v>12</v>
      </c>
      <c r="R359" s="256"/>
      <c r="S359" s="256"/>
      <c r="T359" s="256"/>
      <c r="U359" s="256"/>
      <c r="V359" s="256"/>
      <c r="W359" s="256"/>
      <c r="X359" s="256"/>
      <c r="Y359" s="256"/>
      <c r="Z359" s="256"/>
      <c r="AA359" s="256"/>
      <c r="AB359" s="256"/>
      <c r="AC359" s="256"/>
      <c r="AD359" s="256"/>
      <c r="AE359" s="378"/>
      <c r="AF359" s="362"/>
      <c r="AG359" s="362"/>
      <c r="AH359" s="362"/>
      <c r="AI359" s="362"/>
      <c r="AJ359" s="362"/>
      <c r="AK359" s="362"/>
      <c r="AL359" s="362"/>
      <c r="AM359" s="367"/>
      <c r="AN359" s="367"/>
      <c r="AO359" s="367"/>
      <c r="AP359" s="367"/>
      <c r="AQ359" s="367"/>
      <c r="AR359" s="367"/>
      <c r="AS359" s="257">
        <f>SUM(AE359:AR359)</f>
        <v>0</v>
      </c>
    </row>
    <row r="360" spans="1:45" hidden="1" outlineLevel="1">
      <c r="B360" s="255" t="s">
        <v>288</v>
      </c>
      <c r="C360" s="252" t="s">
        <v>163</v>
      </c>
      <c r="D360" s="256"/>
      <c r="E360" s="256"/>
      <c r="F360" s="256"/>
      <c r="G360" s="256"/>
      <c r="H360" s="256"/>
      <c r="I360" s="256"/>
      <c r="J360" s="256"/>
      <c r="K360" s="256"/>
      <c r="L360" s="256"/>
      <c r="M360" s="256"/>
      <c r="N360" s="256"/>
      <c r="O360" s="256"/>
      <c r="P360" s="256"/>
      <c r="Q360" s="256">
        <f>Q359</f>
        <v>12</v>
      </c>
      <c r="R360" s="256"/>
      <c r="S360" s="256"/>
      <c r="T360" s="256"/>
      <c r="U360" s="256"/>
      <c r="V360" s="256"/>
      <c r="W360" s="256"/>
      <c r="X360" s="256"/>
      <c r="Y360" s="256"/>
      <c r="Z360" s="256"/>
      <c r="AA360" s="256"/>
      <c r="AB360" s="256"/>
      <c r="AC360" s="256"/>
      <c r="AD360" s="256"/>
      <c r="AE360" s="363">
        <f>AE359</f>
        <v>0</v>
      </c>
      <c r="AF360" s="363">
        <f t="shared" ref="AF360" si="1014">AF359</f>
        <v>0</v>
      </c>
      <c r="AG360" s="363">
        <f t="shared" ref="AG360" si="1015">AG359</f>
        <v>0</v>
      </c>
      <c r="AH360" s="363">
        <f t="shared" ref="AH360" si="1016">AH359</f>
        <v>0</v>
      </c>
      <c r="AI360" s="363">
        <f t="shared" ref="AI360" si="1017">AI359</f>
        <v>0</v>
      </c>
      <c r="AJ360" s="363">
        <f t="shared" ref="AJ360" si="1018">AJ359</f>
        <v>0</v>
      </c>
      <c r="AK360" s="363">
        <f t="shared" ref="AK360" si="1019">AK359</f>
        <v>0</v>
      </c>
      <c r="AL360" s="363">
        <f t="shared" ref="AL360" si="1020">AL359</f>
        <v>0</v>
      </c>
      <c r="AM360" s="363">
        <f t="shared" ref="AM360" si="1021">AM359</f>
        <v>0</v>
      </c>
      <c r="AN360" s="363">
        <f t="shared" ref="AN360" si="1022">AN359</f>
        <v>0</v>
      </c>
      <c r="AO360" s="363">
        <f t="shared" ref="AO360" si="1023">AO359</f>
        <v>0</v>
      </c>
      <c r="AP360" s="363">
        <f t="shared" ref="AP360" si="1024">AP359</f>
        <v>0</v>
      </c>
      <c r="AQ360" s="363">
        <f t="shared" ref="AQ360" si="1025">AQ359</f>
        <v>0</v>
      </c>
      <c r="AR360" s="363">
        <f t="shared" ref="AR360" si="1026">AR359</f>
        <v>0</v>
      </c>
      <c r="AS360" s="267"/>
    </row>
    <row r="361" spans="1:45" hidden="1" outlineLevel="1">
      <c r="B361" s="274"/>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c r="AA361" s="252"/>
      <c r="AB361" s="252"/>
      <c r="AC361" s="252"/>
      <c r="AD361" s="252"/>
      <c r="AE361" s="364"/>
      <c r="AF361" s="377"/>
      <c r="AG361" s="377"/>
      <c r="AH361" s="377"/>
      <c r="AI361" s="377"/>
      <c r="AJ361" s="377"/>
      <c r="AK361" s="377"/>
      <c r="AL361" s="377"/>
      <c r="AM361" s="377"/>
      <c r="AN361" s="377"/>
      <c r="AO361" s="377"/>
      <c r="AP361" s="377"/>
      <c r="AQ361" s="377"/>
      <c r="AR361" s="377"/>
      <c r="AS361" s="267"/>
    </row>
    <row r="362" spans="1:45" ht="30" hidden="1" outlineLevel="1">
      <c r="A362" s="458">
        <v>41</v>
      </c>
      <c r="B362" s="274" t="s">
        <v>133</v>
      </c>
      <c r="C362" s="252" t="s">
        <v>25</v>
      </c>
      <c r="D362" s="256"/>
      <c r="E362" s="256"/>
      <c r="F362" s="256"/>
      <c r="G362" s="256"/>
      <c r="H362" s="256"/>
      <c r="I362" s="256"/>
      <c r="J362" s="256"/>
      <c r="K362" s="256"/>
      <c r="L362" s="256"/>
      <c r="M362" s="256"/>
      <c r="N362" s="256"/>
      <c r="O362" s="256"/>
      <c r="P362" s="256"/>
      <c r="Q362" s="256">
        <v>12</v>
      </c>
      <c r="R362" s="256"/>
      <c r="S362" s="256"/>
      <c r="T362" s="256"/>
      <c r="U362" s="256"/>
      <c r="V362" s="256"/>
      <c r="W362" s="256"/>
      <c r="X362" s="256"/>
      <c r="Y362" s="256"/>
      <c r="Z362" s="256"/>
      <c r="AA362" s="256"/>
      <c r="AB362" s="256"/>
      <c r="AC362" s="256"/>
      <c r="AD362" s="256"/>
      <c r="AE362" s="378"/>
      <c r="AF362" s="362"/>
      <c r="AG362" s="362"/>
      <c r="AH362" s="362"/>
      <c r="AI362" s="362"/>
      <c r="AJ362" s="362"/>
      <c r="AK362" s="362"/>
      <c r="AL362" s="362"/>
      <c r="AM362" s="367"/>
      <c r="AN362" s="367"/>
      <c r="AO362" s="367"/>
      <c r="AP362" s="367"/>
      <c r="AQ362" s="367"/>
      <c r="AR362" s="367"/>
      <c r="AS362" s="257">
        <f>SUM(AE362:AR362)</f>
        <v>0</v>
      </c>
    </row>
    <row r="363" spans="1:45" hidden="1" outlineLevel="1">
      <c r="B363" s="255" t="s">
        <v>288</v>
      </c>
      <c r="C363" s="252" t="s">
        <v>163</v>
      </c>
      <c r="D363" s="256"/>
      <c r="E363" s="256"/>
      <c r="F363" s="256"/>
      <c r="G363" s="256"/>
      <c r="H363" s="256"/>
      <c r="I363" s="256"/>
      <c r="J363" s="256"/>
      <c r="K363" s="256"/>
      <c r="L363" s="256"/>
      <c r="M363" s="256"/>
      <c r="N363" s="256"/>
      <c r="O363" s="256"/>
      <c r="P363" s="256"/>
      <c r="Q363" s="256">
        <f>Q362</f>
        <v>12</v>
      </c>
      <c r="R363" s="256"/>
      <c r="S363" s="256"/>
      <c r="T363" s="256"/>
      <c r="U363" s="256"/>
      <c r="V363" s="256"/>
      <c r="W363" s="256"/>
      <c r="X363" s="256"/>
      <c r="Y363" s="256"/>
      <c r="Z363" s="256"/>
      <c r="AA363" s="256"/>
      <c r="AB363" s="256"/>
      <c r="AC363" s="256"/>
      <c r="AD363" s="256"/>
      <c r="AE363" s="363">
        <f>AE362</f>
        <v>0</v>
      </c>
      <c r="AF363" s="363">
        <f t="shared" ref="AF363" si="1027">AF362</f>
        <v>0</v>
      </c>
      <c r="AG363" s="363">
        <f t="shared" ref="AG363" si="1028">AG362</f>
        <v>0</v>
      </c>
      <c r="AH363" s="363">
        <f t="shared" ref="AH363" si="1029">AH362</f>
        <v>0</v>
      </c>
      <c r="AI363" s="363">
        <f t="shared" ref="AI363" si="1030">AI362</f>
        <v>0</v>
      </c>
      <c r="AJ363" s="363">
        <f t="shared" ref="AJ363" si="1031">AJ362</f>
        <v>0</v>
      </c>
      <c r="AK363" s="363">
        <f t="shared" ref="AK363" si="1032">AK362</f>
        <v>0</v>
      </c>
      <c r="AL363" s="363">
        <f t="shared" ref="AL363" si="1033">AL362</f>
        <v>0</v>
      </c>
      <c r="AM363" s="363">
        <f t="shared" ref="AM363" si="1034">AM362</f>
        <v>0</v>
      </c>
      <c r="AN363" s="363">
        <f t="shared" ref="AN363" si="1035">AN362</f>
        <v>0</v>
      </c>
      <c r="AO363" s="363">
        <f t="shared" ref="AO363" si="1036">AO362</f>
        <v>0</v>
      </c>
      <c r="AP363" s="363">
        <f t="shared" ref="AP363" si="1037">AP362</f>
        <v>0</v>
      </c>
      <c r="AQ363" s="363">
        <f t="shared" ref="AQ363" si="1038">AQ362</f>
        <v>0</v>
      </c>
      <c r="AR363" s="363">
        <f t="shared" ref="AR363" si="1039">AR362</f>
        <v>0</v>
      </c>
      <c r="AS363" s="267"/>
    </row>
    <row r="364" spans="1:45" hidden="1" outlineLevel="1">
      <c r="B364" s="274"/>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c r="AA364" s="252"/>
      <c r="AB364" s="252"/>
      <c r="AC364" s="252"/>
      <c r="AD364" s="252"/>
      <c r="AE364" s="364"/>
      <c r="AF364" s="377"/>
      <c r="AG364" s="377"/>
      <c r="AH364" s="377"/>
      <c r="AI364" s="377"/>
      <c r="AJ364" s="377"/>
      <c r="AK364" s="377"/>
      <c r="AL364" s="377"/>
      <c r="AM364" s="377"/>
      <c r="AN364" s="377"/>
      <c r="AO364" s="377"/>
      <c r="AP364" s="377"/>
      <c r="AQ364" s="377"/>
      <c r="AR364" s="377"/>
      <c r="AS364" s="267"/>
    </row>
    <row r="365" spans="1:45" ht="30" hidden="1" outlineLevel="1">
      <c r="A365" s="458">
        <v>42</v>
      </c>
      <c r="B365" s="274" t="s">
        <v>134</v>
      </c>
      <c r="C365" s="252" t="s">
        <v>25</v>
      </c>
      <c r="D365" s="256"/>
      <c r="E365" s="256"/>
      <c r="F365" s="256"/>
      <c r="G365" s="256"/>
      <c r="H365" s="256"/>
      <c r="I365" s="256"/>
      <c r="J365" s="256"/>
      <c r="K365" s="256"/>
      <c r="L365" s="256"/>
      <c r="M365" s="256"/>
      <c r="N365" s="256"/>
      <c r="O365" s="256"/>
      <c r="P365" s="256"/>
      <c r="Q365" s="252"/>
      <c r="R365" s="256"/>
      <c r="S365" s="256"/>
      <c r="T365" s="256"/>
      <c r="U365" s="256"/>
      <c r="V365" s="256"/>
      <c r="W365" s="256"/>
      <c r="X365" s="256"/>
      <c r="Y365" s="256"/>
      <c r="Z365" s="256"/>
      <c r="AA365" s="256"/>
      <c r="AB365" s="256"/>
      <c r="AC365" s="256"/>
      <c r="AD365" s="256"/>
      <c r="AE365" s="378"/>
      <c r="AF365" s="362"/>
      <c r="AG365" s="362"/>
      <c r="AH365" s="362"/>
      <c r="AI365" s="362"/>
      <c r="AJ365" s="362"/>
      <c r="AK365" s="362"/>
      <c r="AL365" s="362"/>
      <c r="AM365" s="367"/>
      <c r="AN365" s="367"/>
      <c r="AO365" s="367"/>
      <c r="AP365" s="367"/>
      <c r="AQ365" s="367"/>
      <c r="AR365" s="367"/>
      <c r="AS365" s="257">
        <f>SUM(AE365:AR365)</f>
        <v>0</v>
      </c>
    </row>
    <row r="366" spans="1:45" hidden="1" outlineLevel="1">
      <c r="B366" s="255" t="s">
        <v>288</v>
      </c>
      <c r="C366" s="252" t="s">
        <v>163</v>
      </c>
      <c r="D366" s="256"/>
      <c r="E366" s="256"/>
      <c r="F366" s="256"/>
      <c r="G366" s="256"/>
      <c r="H366" s="256"/>
      <c r="I366" s="256"/>
      <c r="J366" s="256"/>
      <c r="K366" s="256"/>
      <c r="L366" s="256"/>
      <c r="M366" s="256"/>
      <c r="N366" s="256"/>
      <c r="O366" s="256"/>
      <c r="P366" s="256"/>
      <c r="Q366" s="415"/>
      <c r="R366" s="256"/>
      <c r="S366" s="256"/>
      <c r="T366" s="256"/>
      <c r="U366" s="256"/>
      <c r="V366" s="256"/>
      <c r="W366" s="256"/>
      <c r="X366" s="256"/>
      <c r="Y366" s="256"/>
      <c r="Z366" s="256"/>
      <c r="AA366" s="256"/>
      <c r="AB366" s="256"/>
      <c r="AC366" s="256"/>
      <c r="AD366" s="256"/>
      <c r="AE366" s="363">
        <f>AE365</f>
        <v>0</v>
      </c>
      <c r="AF366" s="363">
        <f t="shared" ref="AF366" si="1040">AF365</f>
        <v>0</v>
      </c>
      <c r="AG366" s="363">
        <f t="shared" ref="AG366" si="1041">AG365</f>
        <v>0</v>
      </c>
      <c r="AH366" s="363">
        <f t="shared" ref="AH366" si="1042">AH365</f>
        <v>0</v>
      </c>
      <c r="AI366" s="363">
        <f t="shared" ref="AI366" si="1043">AI365</f>
        <v>0</v>
      </c>
      <c r="AJ366" s="363">
        <f t="shared" ref="AJ366" si="1044">AJ365</f>
        <v>0</v>
      </c>
      <c r="AK366" s="363">
        <f t="shared" ref="AK366" si="1045">AK365</f>
        <v>0</v>
      </c>
      <c r="AL366" s="363">
        <f t="shared" ref="AL366" si="1046">AL365</f>
        <v>0</v>
      </c>
      <c r="AM366" s="363">
        <f t="shared" ref="AM366" si="1047">AM365</f>
        <v>0</v>
      </c>
      <c r="AN366" s="363">
        <f t="shared" ref="AN366" si="1048">AN365</f>
        <v>0</v>
      </c>
      <c r="AO366" s="363">
        <f t="shared" ref="AO366" si="1049">AO365</f>
        <v>0</v>
      </c>
      <c r="AP366" s="363">
        <f t="shared" ref="AP366" si="1050">AP365</f>
        <v>0</v>
      </c>
      <c r="AQ366" s="363">
        <f t="shared" ref="AQ366" si="1051">AQ365</f>
        <v>0</v>
      </c>
      <c r="AR366" s="363">
        <f t="shared" ref="AR366" si="1052">AR365</f>
        <v>0</v>
      </c>
      <c r="AS366" s="267"/>
    </row>
    <row r="367" spans="1:45" hidden="1" outlineLevel="1">
      <c r="B367" s="274"/>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c r="AA367" s="252"/>
      <c r="AB367" s="252"/>
      <c r="AC367" s="252"/>
      <c r="AD367" s="252"/>
      <c r="AE367" s="364"/>
      <c r="AF367" s="377"/>
      <c r="AG367" s="377"/>
      <c r="AH367" s="377"/>
      <c r="AI367" s="377"/>
      <c r="AJ367" s="377"/>
      <c r="AK367" s="377"/>
      <c r="AL367" s="377"/>
      <c r="AM367" s="377"/>
      <c r="AN367" s="377"/>
      <c r="AO367" s="377"/>
      <c r="AP367" s="377"/>
      <c r="AQ367" s="377"/>
      <c r="AR367" s="377"/>
      <c r="AS367" s="267"/>
    </row>
    <row r="368" spans="1:45" hidden="1" outlineLevel="1">
      <c r="A368" s="458">
        <v>43</v>
      </c>
      <c r="B368" s="274" t="s">
        <v>135</v>
      </c>
      <c r="C368" s="252" t="s">
        <v>25</v>
      </c>
      <c r="D368" s="256"/>
      <c r="E368" s="256"/>
      <c r="F368" s="256"/>
      <c r="G368" s="256"/>
      <c r="H368" s="256"/>
      <c r="I368" s="256"/>
      <c r="J368" s="256"/>
      <c r="K368" s="256"/>
      <c r="L368" s="256"/>
      <c r="M368" s="256"/>
      <c r="N368" s="256"/>
      <c r="O368" s="256"/>
      <c r="P368" s="256"/>
      <c r="Q368" s="256">
        <v>12</v>
      </c>
      <c r="R368" s="256"/>
      <c r="S368" s="256"/>
      <c r="T368" s="256"/>
      <c r="U368" s="256"/>
      <c r="V368" s="256"/>
      <c r="W368" s="256"/>
      <c r="X368" s="256"/>
      <c r="Y368" s="256"/>
      <c r="Z368" s="256"/>
      <c r="AA368" s="256"/>
      <c r="AB368" s="256"/>
      <c r="AC368" s="256"/>
      <c r="AD368" s="256"/>
      <c r="AE368" s="378"/>
      <c r="AF368" s="362"/>
      <c r="AG368" s="362"/>
      <c r="AH368" s="362"/>
      <c r="AI368" s="362"/>
      <c r="AJ368" s="362"/>
      <c r="AK368" s="362"/>
      <c r="AL368" s="362"/>
      <c r="AM368" s="367"/>
      <c r="AN368" s="367"/>
      <c r="AO368" s="367"/>
      <c r="AP368" s="367"/>
      <c r="AQ368" s="367"/>
      <c r="AR368" s="367"/>
      <c r="AS368" s="257">
        <f>SUM(AE368:AR368)</f>
        <v>0</v>
      </c>
    </row>
    <row r="369" spans="1:45" hidden="1" outlineLevel="1">
      <c r="B369" s="255" t="s">
        <v>288</v>
      </c>
      <c r="C369" s="252" t="s">
        <v>163</v>
      </c>
      <c r="D369" s="256"/>
      <c r="E369" s="256"/>
      <c r="F369" s="256"/>
      <c r="G369" s="256"/>
      <c r="H369" s="256"/>
      <c r="I369" s="256"/>
      <c r="J369" s="256"/>
      <c r="K369" s="256"/>
      <c r="L369" s="256"/>
      <c r="M369" s="256"/>
      <c r="N369" s="256"/>
      <c r="O369" s="256"/>
      <c r="P369" s="256"/>
      <c r="Q369" s="256">
        <f>Q368</f>
        <v>12</v>
      </c>
      <c r="R369" s="256"/>
      <c r="S369" s="256"/>
      <c r="T369" s="256"/>
      <c r="U369" s="256"/>
      <c r="V369" s="256"/>
      <c r="W369" s="256"/>
      <c r="X369" s="256"/>
      <c r="Y369" s="256"/>
      <c r="Z369" s="256"/>
      <c r="AA369" s="256"/>
      <c r="AB369" s="256"/>
      <c r="AC369" s="256"/>
      <c r="AD369" s="256"/>
      <c r="AE369" s="363">
        <f>AE368</f>
        <v>0</v>
      </c>
      <c r="AF369" s="363">
        <f t="shared" ref="AF369" si="1053">AF368</f>
        <v>0</v>
      </c>
      <c r="AG369" s="363">
        <f t="shared" ref="AG369" si="1054">AG368</f>
        <v>0</v>
      </c>
      <c r="AH369" s="363">
        <f t="shared" ref="AH369" si="1055">AH368</f>
        <v>0</v>
      </c>
      <c r="AI369" s="363">
        <f t="shared" ref="AI369" si="1056">AI368</f>
        <v>0</v>
      </c>
      <c r="AJ369" s="363">
        <f t="shared" ref="AJ369" si="1057">AJ368</f>
        <v>0</v>
      </c>
      <c r="AK369" s="363">
        <f t="shared" ref="AK369" si="1058">AK368</f>
        <v>0</v>
      </c>
      <c r="AL369" s="363">
        <f t="shared" ref="AL369" si="1059">AL368</f>
        <v>0</v>
      </c>
      <c r="AM369" s="363">
        <f t="shared" ref="AM369" si="1060">AM368</f>
        <v>0</v>
      </c>
      <c r="AN369" s="363">
        <f t="shared" ref="AN369" si="1061">AN368</f>
        <v>0</v>
      </c>
      <c r="AO369" s="363">
        <f t="shared" ref="AO369" si="1062">AO368</f>
        <v>0</v>
      </c>
      <c r="AP369" s="363">
        <f t="shared" ref="AP369" si="1063">AP368</f>
        <v>0</v>
      </c>
      <c r="AQ369" s="363">
        <f t="shared" ref="AQ369" si="1064">AQ368</f>
        <v>0</v>
      </c>
      <c r="AR369" s="363">
        <f t="shared" ref="AR369" si="1065">AR368</f>
        <v>0</v>
      </c>
      <c r="AS369" s="267"/>
    </row>
    <row r="370" spans="1:45" hidden="1" outlineLevel="1">
      <c r="B370" s="274"/>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c r="AA370" s="252"/>
      <c r="AB370" s="252"/>
      <c r="AC370" s="252"/>
      <c r="AD370" s="252"/>
      <c r="AE370" s="364"/>
      <c r="AF370" s="377"/>
      <c r="AG370" s="377"/>
      <c r="AH370" s="377"/>
      <c r="AI370" s="377"/>
      <c r="AJ370" s="377"/>
      <c r="AK370" s="377"/>
      <c r="AL370" s="377"/>
      <c r="AM370" s="377"/>
      <c r="AN370" s="377"/>
      <c r="AO370" s="377"/>
      <c r="AP370" s="377"/>
      <c r="AQ370" s="377"/>
      <c r="AR370" s="377"/>
      <c r="AS370" s="267"/>
    </row>
    <row r="371" spans="1:45" ht="30" hidden="1" outlineLevel="1">
      <c r="A371" s="458">
        <v>44</v>
      </c>
      <c r="B371" s="274" t="s">
        <v>136</v>
      </c>
      <c r="C371" s="252" t="s">
        <v>25</v>
      </c>
      <c r="D371" s="256"/>
      <c r="E371" s="256"/>
      <c r="F371" s="256"/>
      <c r="G371" s="256"/>
      <c r="H371" s="256"/>
      <c r="I371" s="256"/>
      <c r="J371" s="256"/>
      <c r="K371" s="256"/>
      <c r="L371" s="256"/>
      <c r="M371" s="256"/>
      <c r="N371" s="256"/>
      <c r="O371" s="256"/>
      <c r="P371" s="256"/>
      <c r="Q371" s="256">
        <v>12</v>
      </c>
      <c r="R371" s="256"/>
      <c r="S371" s="256"/>
      <c r="T371" s="256"/>
      <c r="U371" s="256"/>
      <c r="V371" s="256"/>
      <c r="W371" s="256"/>
      <c r="X371" s="256"/>
      <c r="Y371" s="256"/>
      <c r="Z371" s="256"/>
      <c r="AA371" s="256"/>
      <c r="AB371" s="256"/>
      <c r="AC371" s="256"/>
      <c r="AD371" s="256"/>
      <c r="AE371" s="378"/>
      <c r="AF371" s="362"/>
      <c r="AG371" s="362"/>
      <c r="AH371" s="362"/>
      <c r="AI371" s="362"/>
      <c r="AJ371" s="362"/>
      <c r="AK371" s="362"/>
      <c r="AL371" s="362"/>
      <c r="AM371" s="367"/>
      <c r="AN371" s="367"/>
      <c r="AO371" s="367"/>
      <c r="AP371" s="367"/>
      <c r="AQ371" s="367"/>
      <c r="AR371" s="367"/>
      <c r="AS371" s="257">
        <f>SUM(AE371:AR371)</f>
        <v>0</v>
      </c>
    </row>
    <row r="372" spans="1:45" hidden="1" outlineLevel="1">
      <c r="B372" s="255" t="s">
        <v>288</v>
      </c>
      <c r="C372" s="252" t="s">
        <v>163</v>
      </c>
      <c r="D372" s="256"/>
      <c r="E372" s="256"/>
      <c r="F372" s="256"/>
      <c r="G372" s="256"/>
      <c r="H372" s="256"/>
      <c r="I372" s="256"/>
      <c r="J372" s="256"/>
      <c r="K372" s="256"/>
      <c r="L372" s="256"/>
      <c r="M372" s="256"/>
      <c r="N372" s="256"/>
      <c r="O372" s="256"/>
      <c r="P372" s="256"/>
      <c r="Q372" s="256">
        <f>Q371</f>
        <v>12</v>
      </c>
      <c r="R372" s="256"/>
      <c r="S372" s="256"/>
      <c r="T372" s="256"/>
      <c r="U372" s="256"/>
      <c r="V372" s="256"/>
      <c r="W372" s="256"/>
      <c r="X372" s="256"/>
      <c r="Y372" s="256"/>
      <c r="Z372" s="256"/>
      <c r="AA372" s="256"/>
      <c r="AB372" s="256"/>
      <c r="AC372" s="256"/>
      <c r="AD372" s="256"/>
      <c r="AE372" s="363">
        <f>AE371</f>
        <v>0</v>
      </c>
      <c r="AF372" s="363">
        <f t="shared" ref="AF372" si="1066">AF371</f>
        <v>0</v>
      </c>
      <c r="AG372" s="363">
        <f t="shared" ref="AG372" si="1067">AG371</f>
        <v>0</v>
      </c>
      <c r="AH372" s="363">
        <f t="shared" ref="AH372" si="1068">AH371</f>
        <v>0</v>
      </c>
      <c r="AI372" s="363">
        <f t="shared" ref="AI372" si="1069">AI371</f>
        <v>0</v>
      </c>
      <c r="AJ372" s="363">
        <f t="shared" ref="AJ372" si="1070">AJ371</f>
        <v>0</v>
      </c>
      <c r="AK372" s="363">
        <f t="shared" ref="AK372" si="1071">AK371</f>
        <v>0</v>
      </c>
      <c r="AL372" s="363">
        <f t="shared" ref="AL372" si="1072">AL371</f>
        <v>0</v>
      </c>
      <c r="AM372" s="363">
        <f t="shared" ref="AM372" si="1073">AM371</f>
        <v>0</v>
      </c>
      <c r="AN372" s="363">
        <f t="shared" ref="AN372" si="1074">AN371</f>
        <v>0</v>
      </c>
      <c r="AO372" s="363">
        <f t="shared" ref="AO372" si="1075">AO371</f>
        <v>0</v>
      </c>
      <c r="AP372" s="363">
        <f t="shared" ref="AP372" si="1076">AP371</f>
        <v>0</v>
      </c>
      <c r="AQ372" s="363">
        <f t="shared" ref="AQ372" si="1077">AQ371</f>
        <v>0</v>
      </c>
      <c r="AR372" s="363">
        <f t="shared" ref="AR372" si="1078">AR371</f>
        <v>0</v>
      </c>
      <c r="AS372" s="267"/>
    </row>
    <row r="373" spans="1:45" hidden="1" outlineLevel="1">
      <c r="B373" s="274"/>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c r="AA373" s="252"/>
      <c r="AB373" s="252"/>
      <c r="AC373" s="252"/>
      <c r="AD373" s="252"/>
      <c r="AE373" s="364"/>
      <c r="AF373" s="377"/>
      <c r="AG373" s="377"/>
      <c r="AH373" s="377"/>
      <c r="AI373" s="377"/>
      <c r="AJ373" s="377"/>
      <c r="AK373" s="377"/>
      <c r="AL373" s="377"/>
      <c r="AM373" s="377"/>
      <c r="AN373" s="377"/>
      <c r="AO373" s="377"/>
      <c r="AP373" s="377"/>
      <c r="AQ373" s="377"/>
      <c r="AR373" s="377"/>
      <c r="AS373" s="267"/>
    </row>
    <row r="374" spans="1:45" ht="30" hidden="1" outlineLevel="1">
      <c r="A374" s="458">
        <v>45</v>
      </c>
      <c r="B374" s="274" t="s">
        <v>137</v>
      </c>
      <c r="C374" s="252" t="s">
        <v>25</v>
      </c>
      <c r="D374" s="256"/>
      <c r="E374" s="256"/>
      <c r="F374" s="256"/>
      <c r="G374" s="256"/>
      <c r="H374" s="256"/>
      <c r="I374" s="256"/>
      <c r="J374" s="256"/>
      <c r="K374" s="256"/>
      <c r="L374" s="256"/>
      <c r="M374" s="256"/>
      <c r="N374" s="256"/>
      <c r="O374" s="256"/>
      <c r="P374" s="256"/>
      <c r="Q374" s="256">
        <v>12</v>
      </c>
      <c r="R374" s="256"/>
      <c r="S374" s="256"/>
      <c r="T374" s="256"/>
      <c r="U374" s="256"/>
      <c r="V374" s="256"/>
      <c r="W374" s="256"/>
      <c r="X374" s="256"/>
      <c r="Y374" s="256"/>
      <c r="Z374" s="256"/>
      <c r="AA374" s="256"/>
      <c r="AB374" s="256"/>
      <c r="AC374" s="256"/>
      <c r="AD374" s="256"/>
      <c r="AE374" s="378"/>
      <c r="AF374" s="362"/>
      <c r="AG374" s="362"/>
      <c r="AH374" s="362"/>
      <c r="AI374" s="362"/>
      <c r="AJ374" s="362"/>
      <c r="AK374" s="362"/>
      <c r="AL374" s="362"/>
      <c r="AM374" s="367"/>
      <c r="AN374" s="367"/>
      <c r="AO374" s="367"/>
      <c r="AP374" s="367"/>
      <c r="AQ374" s="367"/>
      <c r="AR374" s="367"/>
      <c r="AS374" s="257">
        <f>SUM(AE374:AR374)</f>
        <v>0</v>
      </c>
    </row>
    <row r="375" spans="1:45" hidden="1" outlineLevel="1">
      <c r="B375" s="255" t="s">
        <v>288</v>
      </c>
      <c r="C375" s="252" t="s">
        <v>163</v>
      </c>
      <c r="D375" s="256"/>
      <c r="E375" s="256"/>
      <c r="F375" s="256"/>
      <c r="G375" s="256"/>
      <c r="H375" s="256"/>
      <c r="I375" s="256"/>
      <c r="J375" s="256"/>
      <c r="K375" s="256"/>
      <c r="L375" s="256"/>
      <c r="M375" s="256"/>
      <c r="N375" s="256"/>
      <c r="O375" s="256"/>
      <c r="P375" s="256"/>
      <c r="Q375" s="256">
        <f>Q374</f>
        <v>12</v>
      </c>
      <c r="R375" s="256"/>
      <c r="S375" s="256"/>
      <c r="T375" s="256"/>
      <c r="U375" s="256"/>
      <c r="V375" s="256"/>
      <c r="W375" s="256"/>
      <c r="X375" s="256"/>
      <c r="Y375" s="256"/>
      <c r="Z375" s="256"/>
      <c r="AA375" s="256"/>
      <c r="AB375" s="256"/>
      <c r="AC375" s="256"/>
      <c r="AD375" s="256"/>
      <c r="AE375" s="363">
        <f>AE374</f>
        <v>0</v>
      </c>
      <c r="AF375" s="363">
        <f t="shared" ref="AF375" si="1079">AF374</f>
        <v>0</v>
      </c>
      <c r="AG375" s="363">
        <f t="shared" ref="AG375" si="1080">AG374</f>
        <v>0</v>
      </c>
      <c r="AH375" s="363">
        <f t="shared" ref="AH375" si="1081">AH374</f>
        <v>0</v>
      </c>
      <c r="AI375" s="363">
        <f t="shared" ref="AI375" si="1082">AI374</f>
        <v>0</v>
      </c>
      <c r="AJ375" s="363">
        <f t="shared" ref="AJ375" si="1083">AJ374</f>
        <v>0</v>
      </c>
      <c r="AK375" s="363">
        <f t="shared" ref="AK375" si="1084">AK374</f>
        <v>0</v>
      </c>
      <c r="AL375" s="363">
        <f t="shared" ref="AL375" si="1085">AL374</f>
        <v>0</v>
      </c>
      <c r="AM375" s="363">
        <f t="shared" ref="AM375" si="1086">AM374</f>
        <v>0</v>
      </c>
      <c r="AN375" s="363">
        <f t="shared" ref="AN375" si="1087">AN374</f>
        <v>0</v>
      </c>
      <c r="AO375" s="363">
        <f t="shared" ref="AO375" si="1088">AO374</f>
        <v>0</v>
      </c>
      <c r="AP375" s="363">
        <f t="shared" ref="AP375" si="1089">AP374</f>
        <v>0</v>
      </c>
      <c r="AQ375" s="363">
        <f t="shared" ref="AQ375" si="1090">AQ374</f>
        <v>0</v>
      </c>
      <c r="AR375" s="363">
        <f t="shared" ref="AR375" si="1091">AR374</f>
        <v>0</v>
      </c>
      <c r="AS375" s="267"/>
    </row>
    <row r="376" spans="1:45" hidden="1" outlineLevel="1">
      <c r="B376" s="274"/>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c r="AA376" s="252"/>
      <c r="AB376" s="252"/>
      <c r="AC376" s="252"/>
      <c r="AD376" s="252"/>
      <c r="AE376" s="364"/>
      <c r="AF376" s="377"/>
      <c r="AG376" s="377"/>
      <c r="AH376" s="377"/>
      <c r="AI376" s="377"/>
      <c r="AJ376" s="377"/>
      <c r="AK376" s="377"/>
      <c r="AL376" s="377"/>
      <c r="AM376" s="377"/>
      <c r="AN376" s="377"/>
      <c r="AO376" s="377"/>
      <c r="AP376" s="377"/>
      <c r="AQ376" s="377"/>
      <c r="AR376" s="377"/>
      <c r="AS376" s="267"/>
    </row>
    <row r="377" spans="1:45" ht="30" hidden="1" outlineLevel="1">
      <c r="A377" s="458">
        <v>46</v>
      </c>
      <c r="B377" s="274" t="s">
        <v>138</v>
      </c>
      <c r="C377" s="252" t="s">
        <v>25</v>
      </c>
      <c r="D377" s="256"/>
      <c r="E377" s="256"/>
      <c r="F377" s="256"/>
      <c r="G377" s="256"/>
      <c r="H377" s="256"/>
      <c r="I377" s="256"/>
      <c r="J377" s="256"/>
      <c r="K377" s="256"/>
      <c r="L377" s="256"/>
      <c r="M377" s="256"/>
      <c r="N377" s="256"/>
      <c r="O377" s="256"/>
      <c r="P377" s="256"/>
      <c r="Q377" s="256">
        <v>12</v>
      </c>
      <c r="R377" s="256"/>
      <c r="S377" s="256"/>
      <c r="T377" s="256"/>
      <c r="U377" s="256"/>
      <c r="V377" s="256"/>
      <c r="W377" s="256"/>
      <c r="X377" s="256"/>
      <c r="Y377" s="256"/>
      <c r="Z377" s="256"/>
      <c r="AA377" s="256"/>
      <c r="AB377" s="256"/>
      <c r="AC377" s="256"/>
      <c r="AD377" s="256"/>
      <c r="AE377" s="378"/>
      <c r="AF377" s="362"/>
      <c r="AG377" s="362"/>
      <c r="AH377" s="362"/>
      <c r="AI377" s="362"/>
      <c r="AJ377" s="362"/>
      <c r="AK377" s="362"/>
      <c r="AL377" s="362"/>
      <c r="AM377" s="367"/>
      <c r="AN377" s="367"/>
      <c r="AO377" s="367"/>
      <c r="AP377" s="367"/>
      <c r="AQ377" s="367"/>
      <c r="AR377" s="367"/>
      <c r="AS377" s="257">
        <f>SUM(AE377:AR377)</f>
        <v>0</v>
      </c>
    </row>
    <row r="378" spans="1:45" hidden="1" outlineLevel="1">
      <c r="B378" s="255" t="s">
        <v>288</v>
      </c>
      <c r="C378" s="252" t="s">
        <v>163</v>
      </c>
      <c r="D378" s="256"/>
      <c r="E378" s="256"/>
      <c r="F378" s="256"/>
      <c r="G378" s="256"/>
      <c r="H378" s="256"/>
      <c r="I378" s="256"/>
      <c r="J378" s="256"/>
      <c r="K378" s="256"/>
      <c r="L378" s="256"/>
      <c r="M378" s="256"/>
      <c r="N378" s="256"/>
      <c r="O378" s="256"/>
      <c r="P378" s="256"/>
      <c r="Q378" s="256">
        <f>Q377</f>
        <v>12</v>
      </c>
      <c r="R378" s="256"/>
      <c r="S378" s="256"/>
      <c r="T378" s="256"/>
      <c r="U378" s="256"/>
      <c r="V378" s="256"/>
      <c r="W378" s="256"/>
      <c r="X378" s="256"/>
      <c r="Y378" s="256"/>
      <c r="Z378" s="256"/>
      <c r="AA378" s="256"/>
      <c r="AB378" s="256"/>
      <c r="AC378" s="256"/>
      <c r="AD378" s="256"/>
      <c r="AE378" s="363">
        <f>AE377</f>
        <v>0</v>
      </c>
      <c r="AF378" s="363">
        <f t="shared" ref="AF378" si="1092">AF377</f>
        <v>0</v>
      </c>
      <c r="AG378" s="363">
        <f t="shared" ref="AG378" si="1093">AG377</f>
        <v>0</v>
      </c>
      <c r="AH378" s="363">
        <f t="shared" ref="AH378" si="1094">AH377</f>
        <v>0</v>
      </c>
      <c r="AI378" s="363">
        <f t="shared" ref="AI378" si="1095">AI377</f>
        <v>0</v>
      </c>
      <c r="AJ378" s="363">
        <f t="shared" ref="AJ378" si="1096">AJ377</f>
        <v>0</v>
      </c>
      <c r="AK378" s="363">
        <f t="shared" ref="AK378" si="1097">AK377</f>
        <v>0</v>
      </c>
      <c r="AL378" s="363">
        <f t="shared" ref="AL378" si="1098">AL377</f>
        <v>0</v>
      </c>
      <c r="AM378" s="363">
        <f t="shared" ref="AM378" si="1099">AM377</f>
        <v>0</v>
      </c>
      <c r="AN378" s="363">
        <f t="shared" ref="AN378" si="1100">AN377</f>
        <v>0</v>
      </c>
      <c r="AO378" s="363">
        <f t="shared" ref="AO378" si="1101">AO377</f>
        <v>0</v>
      </c>
      <c r="AP378" s="363">
        <f t="shared" ref="AP378" si="1102">AP377</f>
        <v>0</v>
      </c>
      <c r="AQ378" s="363">
        <f t="shared" ref="AQ378" si="1103">AQ377</f>
        <v>0</v>
      </c>
      <c r="AR378" s="363">
        <f t="shared" ref="AR378" si="1104">AR377</f>
        <v>0</v>
      </c>
      <c r="AS378" s="267"/>
    </row>
    <row r="379" spans="1:45" hidden="1" outlineLevel="1">
      <c r="B379" s="274"/>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364"/>
      <c r="AF379" s="377"/>
      <c r="AG379" s="377"/>
      <c r="AH379" s="377"/>
      <c r="AI379" s="377"/>
      <c r="AJ379" s="377"/>
      <c r="AK379" s="377"/>
      <c r="AL379" s="377"/>
      <c r="AM379" s="377"/>
      <c r="AN379" s="377"/>
      <c r="AO379" s="377"/>
      <c r="AP379" s="377"/>
      <c r="AQ379" s="377"/>
      <c r="AR379" s="377"/>
      <c r="AS379" s="267"/>
    </row>
    <row r="380" spans="1:45" ht="30" hidden="1" outlineLevel="1">
      <c r="A380" s="458">
        <v>47</v>
      </c>
      <c r="B380" s="274" t="s">
        <v>139</v>
      </c>
      <c r="C380" s="252" t="s">
        <v>25</v>
      </c>
      <c r="D380" s="256"/>
      <c r="E380" s="256"/>
      <c r="F380" s="256"/>
      <c r="G380" s="256"/>
      <c r="H380" s="256"/>
      <c r="I380" s="256"/>
      <c r="J380" s="256"/>
      <c r="K380" s="256"/>
      <c r="L380" s="256"/>
      <c r="M380" s="256"/>
      <c r="N380" s="256"/>
      <c r="O380" s="256"/>
      <c r="P380" s="256"/>
      <c r="Q380" s="256">
        <v>12</v>
      </c>
      <c r="R380" s="256"/>
      <c r="S380" s="256"/>
      <c r="T380" s="256"/>
      <c r="U380" s="256"/>
      <c r="V380" s="256"/>
      <c r="W380" s="256"/>
      <c r="X380" s="256"/>
      <c r="Y380" s="256"/>
      <c r="Z380" s="256"/>
      <c r="AA380" s="256"/>
      <c r="AB380" s="256"/>
      <c r="AC380" s="256"/>
      <c r="AD380" s="256"/>
      <c r="AE380" s="378"/>
      <c r="AF380" s="362"/>
      <c r="AG380" s="362"/>
      <c r="AH380" s="362"/>
      <c r="AI380" s="362"/>
      <c r="AJ380" s="362"/>
      <c r="AK380" s="362"/>
      <c r="AL380" s="362"/>
      <c r="AM380" s="367"/>
      <c r="AN380" s="367"/>
      <c r="AO380" s="367"/>
      <c r="AP380" s="367"/>
      <c r="AQ380" s="367"/>
      <c r="AR380" s="367"/>
      <c r="AS380" s="257">
        <f>SUM(AE380:AR380)</f>
        <v>0</v>
      </c>
    </row>
    <row r="381" spans="1:45" hidden="1" outlineLevel="1">
      <c r="B381" s="255" t="s">
        <v>288</v>
      </c>
      <c r="C381" s="252" t="s">
        <v>163</v>
      </c>
      <c r="D381" s="256"/>
      <c r="E381" s="256"/>
      <c r="F381" s="256"/>
      <c r="G381" s="256"/>
      <c r="H381" s="256"/>
      <c r="I381" s="256"/>
      <c r="J381" s="256"/>
      <c r="K381" s="256"/>
      <c r="L381" s="256"/>
      <c r="M381" s="256"/>
      <c r="N381" s="256"/>
      <c r="O381" s="256"/>
      <c r="P381" s="256"/>
      <c r="Q381" s="256">
        <f>Q380</f>
        <v>12</v>
      </c>
      <c r="R381" s="256"/>
      <c r="S381" s="256"/>
      <c r="T381" s="256"/>
      <c r="U381" s="256"/>
      <c r="V381" s="256"/>
      <c r="W381" s="256"/>
      <c r="X381" s="256"/>
      <c r="Y381" s="256"/>
      <c r="Z381" s="256"/>
      <c r="AA381" s="256"/>
      <c r="AB381" s="256"/>
      <c r="AC381" s="256"/>
      <c r="AD381" s="256"/>
      <c r="AE381" s="363">
        <f>AE380</f>
        <v>0</v>
      </c>
      <c r="AF381" s="363">
        <f t="shared" ref="AF381" si="1105">AF380</f>
        <v>0</v>
      </c>
      <c r="AG381" s="363">
        <f t="shared" ref="AG381" si="1106">AG380</f>
        <v>0</v>
      </c>
      <c r="AH381" s="363">
        <f t="shared" ref="AH381" si="1107">AH380</f>
        <v>0</v>
      </c>
      <c r="AI381" s="363">
        <f t="shared" ref="AI381" si="1108">AI380</f>
        <v>0</v>
      </c>
      <c r="AJ381" s="363">
        <f t="shared" ref="AJ381" si="1109">AJ380</f>
        <v>0</v>
      </c>
      <c r="AK381" s="363">
        <f t="shared" ref="AK381" si="1110">AK380</f>
        <v>0</v>
      </c>
      <c r="AL381" s="363">
        <f t="shared" ref="AL381" si="1111">AL380</f>
        <v>0</v>
      </c>
      <c r="AM381" s="363">
        <f t="shared" ref="AM381" si="1112">AM380</f>
        <v>0</v>
      </c>
      <c r="AN381" s="363">
        <f t="shared" ref="AN381" si="1113">AN380</f>
        <v>0</v>
      </c>
      <c r="AO381" s="363">
        <f t="shared" ref="AO381" si="1114">AO380</f>
        <v>0</v>
      </c>
      <c r="AP381" s="363">
        <f t="shared" ref="AP381" si="1115">AP380</f>
        <v>0</v>
      </c>
      <c r="AQ381" s="363">
        <f t="shared" ref="AQ381" si="1116">AQ380</f>
        <v>0</v>
      </c>
      <c r="AR381" s="363">
        <f t="shared" ref="AR381" si="1117">AR380</f>
        <v>0</v>
      </c>
      <c r="AS381" s="267"/>
    </row>
    <row r="382" spans="1:45" hidden="1" outlineLevel="1">
      <c r="B382" s="274"/>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c r="AA382" s="252"/>
      <c r="AB382" s="252"/>
      <c r="AC382" s="252"/>
      <c r="AD382" s="252"/>
      <c r="AE382" s="364"/>
      <c r="AF382" s="377"/>
      <c r="AG382" s="377"/>
      <c r="AH382" s="377"/>
      <c r="AI382" s="377"/>
      <c r="AJ382" s="377"/>
      <c r="AK382" s="377"/>
      <c r="AL382" s="377"/>
      <c r="AM382" s="377"/>
      <c r="AN382" s="377"/>
      <c r="AO382" s="377"/>
      <c r="AP382" s="377"/>
      <c r="AQ382" s="377"/>
      <c r="AR382" s="377"/>
      <c r="AS382" s="267"/>
    </row>
    <row r="383" spans="1:45" ht="30" hidden="1" outlineLevel="1">
      <c r="A383" s="458">
        <v>48</v>
      </c>
      <c r="B383" s="274" t="s">
        <v>140</v>
      </c>
      <c r="C383" s="252" t="s">
        <v>25</v>
      </c>
      <c r="D383" s="256"/>
      <c r="E383" s="256"/>
      <c r="F383" s="256"/>
      <c r="G383" s="256"/>
      <c r="H383" s="256"/>
      <c r="I383" s="256"/>
      <c r="J383" s="256"/>
      <c r="K383" s="256"/>
      <c r="L383" s="256"/>
      <c r="M383" s="256"/>
      <c r="N383" s="256"/>
      <c r="O383" s="256"/>
      <c r="P383" s="256"/>
      <c r="Q383" s="256">
        <v>12</v>
      </c>
      <c r="R383" s="256"/>
      <c r="S383" s="256"/>
      <c r="T383" s="256"/>
      <c r="U383" s="256"/>
      <c r="V383" s="256"/>
      <c r="W383" s="256"/>
      <c r="X383" s="256"/>
      <c r="Y383" s="256"/>
      <c r="Z383" s="256"/>
      <c r="AA383" s="256"/>
      <c r="AB383" s="256"/>
      <c r="AC383" s="256"/>
      <c r="AD383" s="256"/>
      <c r="AE383" s="378"/>
      <c r="AF383" s="362"/>
      <c r="AG383" s="362"/>
      <c r="AH383" s="362"/>
      <c r="AI383" s="362"/>
      <c r="AJ383" s="362"/>
      <c r="AK383" s="362"/>
      <c r="AL383" s="362"/>
      <c r="AM383" s="367"/>
      <c r="AN383" s="367"/>
      <c r="AO383" s="367"/>
      <c r="AP383" s="367"/>
      <c r="AQ383" s="367"/>
      <c r="AR383" s="367"/>
      <c r="AS383" s="257">
        <f>SUM(AE383:AR383)</f>
        <v>0</v>
      </c>
    </row>
    <row r="384" spans="1:45" hidden="1" outlineLevel="1">
      <c r="B384" s="255" t="s">
        <v>288</v>
      </c>
      <c r="C384" s="252" t="s">
        <v>163</v>
      </c>
      <c r="D384" s="256"/>
      <c r="E384" s="256"/>
      <c r="F384" s="256"/>
      <c r="G384" s="256"/>
      <c r="H384" s="256"/>
      <c r="I384" s="256"/>
      <c r="J384" s="256"/>
      <c r="K384" s="256"/>
      <c r="L384" s="256"/>
      <c r="M384" s="256"/>
      <c r="N384" s="256"/>
      <c r="O384" s="256"/>
      <c r="P384" s="256"/>
      <c r="Q384" s="256">
        <f>Q383</f>
        <v>12</v>
      </c>
      <c r="R384" s="256"/>
      <c r="S384" s="256"/>
      <c r="T384" s="256"/>
      <c r="U384" s="256"/>
      <c r="V384" s="256"/>
      <c r="W384" s="256"/>
      <c r="X384" s="256"/>
      <c r="Y384" s="256"/>
      <c r="Z384" s="256"/>
      <c r="AA384" s="256"/>
      <c r="AB384" s="256"/>
      <c r="AC384" s="256"/>
      <c r="AD384" s="256"/>
      <c r="AE384" s="363">
        <f>AE383</f>
        <v>0</v>
      </c>
      <c r="AF384" s="363">
        <f t="shared" ref="AF384" si="1118">AF383</f>
        <v>0</v>
      </c>
      <c r="AG384" s="363">
        <f t="shared" ref="AG384" si="1119">AG383</f>
        <v>0</v>
      </c>
      <c r="AH384" s="363">
        <f t="shared" ref="AH384" si="1120">AH383</f>
        <v>0</v>
      </c>
      <c r="AI384" s="363">
        <f t="shared" ref="AI384" si="1121">AI383</f>
        <v>0</v>
      </c>
      <c r="AJ384" s="363">
        <f t="shared" ref="AJ384" si="1122">AJ383</f>
        <v>0</v>
      </c>
      <c r="AK384" s="363">
        <f t="shared" ref="AK384" si="1123">AK383</f>
        <v>0</v>
      </c>
      <c r="AL384" s="363">
        <f t="shared" ref="AL384" si="1124">AL383</f>
        <v>0</v>
      </c>
      <c r="AM384" s="363">
        <f t="shared" ref="AM384" si="1125">AM383</f>
        <v>0</v>
      </c>
      <c r="AN384" s="363">
        <f t="shared" ref="AN384" si="1126">AN383</f>
        <v>0</v>
      </c>
      <c r="AO384" s="363">
        <f t="shared" ref="AO384" si="1127">AO383</f>
        <v>0</v>
      </c>
      <c r="AP384" s="363">
        <f t="shared" ref="AP384" si="1128">AP383</f>
        <v>0</v>
      </c>
      <c r="AQ384" s="363">
        <f t="shared" ref="AQ384" si="1129">AQ383</f>
        <v>0</v>
      </c>
      <c r="AR384" s="363">
        <f t="shared" ref="AR384" si="1130">AR383</f>
        <v>0</v>
      </c>
      <c r="AS384" s="267"/>
    </row>
    <row r="385" spans="1:48" hidden="1" outlineLevel="1">
      <c r="B385" s="274"/>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c r="AA385" s="252"/>
      <c r="AB385" s="252"/>
      <c r="AC385" s="252"/>
      <c r="AD385" s="252"/>
      <c r="AE385" s="364"/>
      <c r="AF385" s="377"/>
      <c r="AG385" s="377"/>
      <c r="AH385" s="377"/>
      <c r="AI385" s="377"/>
      <c r="AJ385" s="377"/>
      <c r="AK385" s="377"/>
      <c r="AL385" s="377"/>
      <c r="AM385" s="377"/>
      <c r="AN385" s="377"/>
      <c r="AO385" s="377"/>
      <c r="AP385" s="377"/>
      <c r="AQ385" s="377"/>
      <c r="AR385" s="377"/>
      <c r="AS385" s="267"/>
    </row>
    <row r="386" spans="1:48" ht="30" hidden="1" outlineLevel="1">
      <c r="A386" s="458">
        <v>49</v>
      </c>
      <c r="B386" s="274" t="s">
        <v>141</v>
      </c>
      <c r="C386" s="252" t="s">
        <v>25</v>
      </c>
      <c r="D386" s="256"/>
      <c r="E386" s="256"/>
      <c r="F386" s="256"/>
      <c r="G386" s="256"/>
      <c r="H386" s="256"/>
      <c r="I386" s="256"/>
      <c r="J386" s="256"/>
      <c r="K386" s="256"/>
      <c r="L386" s="256"/>
      <c r="M386" s="256"/>
      <c r="N386" s="256"/>
      <c r="O386" s="256"/>
      <c r="P386" s="256"/>
      <c r="Q386" s="256">
        <v>12</v>
      </c>
      <c r="R386" s="256"/>
      <c r="S386" s="256"/>
      <c r="T386" s="256"/>
      <c r="U386" s="256"/>
      <c r="V386" s="256"/>
      <c r="W386" s="256"/>
      <c r="X386" s="256"/>
      <c r="Y386" s="256"/>
      <c r="Z386" s="256"/>
      <c r="AA386" s="256"/>
      <c r="AB386" s="256"/>
      <c r="AC386" s="256"/>
      <c r="AD386" s="256"/>
      <c r="AE386" s="378"/>
      <c r="AF386" s="362"/>
      <c r="AG386" s="362"/>
      <c r="AH386" s="362"/>
      <c r="AI386" s="362"/>
      <c r="AJ386" s="362"/>
      <c r="AK386" s="362"/>
      <c r="AL386" s="362"/>
      <c r="AM386" s="367"/>
      <c r="AN386" s="367"/>
      <c r="AO386" s="367"/>
      <c r="AP386" s="367"/>
      <c r="AQ386" s="367"/>
      <c r="AR386" s="367"/>
      <c r="AS386" s="257">
        <f>SUM(AE386:AR386)</f>
        <v>0</v>
      </c>
    </row>
    <row r="387" spans="1:48" hidden="1" outlineLevel="1">
      <c r="B387" s="255" t="s">
        <v>288</v>
      </c>
      <c r="C387" s="252" t="s">
        <v>163</v>
      </c>
      <c r="D387" s="256"/>
      <c r="E387" s="256"/>
      <c r="F387" s="256"/>
      <c r="G387" s="256"/>
      <c r="H387" s="256"/>
      <c r="I387" s="256"/>
      <c r="J387" s="256"/>
      <c r="K387" s="256"/>
      <c r="L387" s="256"/>
      <c r="M387" s="256"/>
      <c r="N387" s="256"/>
      <c r="O387" s="256"/>
      <c r="P387" s="256"/>
      <c r="Q387" s="256">
        <f>Q386</f>
        <v>12</v>
      </c>
      <c r="R387" s="256"/>
      <c r="S387" s="256"/>
      <c r="T387" s="256"/>
      <c r="U387" s="256"/>
      <c r="V387" s="256"/>
      <c r="W387" s="256"/>
      <c r="X387" s="256"/>
      <c r="Y387" s="256"/>
      <c r="Z387" s="256"/>
      <c r="AA387" s="256"/>
      <c r="AB387" s="256"/>
      <c r="AC387" s="256"/>
      <c r="AD387" s="256"/>
      <c r="AE387" s="363">
        <f>AE386</f>
        <v>0</v>
      </c>
      <c r="AF387" s="363">
        <f t="shared" ref="AF387" si="1131">AF386</f>
        <v>0</v>
      </c>
      <c r="AG387" s="363">
        <f t="shared" ref="AG387" si="1132">AG386</f>
        <v>0</v>
      </c>
      <c r="AH387" s="363">
        <f t="shared" ref="AH387" si="1133">AH386</f>
        <v>0</v>
      </c>
      <c r="AI387" s="363">
        <f t="shared" ref="AI387" si="1134">AI386</f>
        <v>0</v>
      </c>
      <c r="AJ387" s="363">
        <f t="shared" ref="AJ387" si="1135">AJ386</f>
        <v>0</v>
      </c>
      <c r="AK387" s="363">
        <f t="shared" ref="AK387" si="1136">AK386</f>
        <v>0</v>
      </c>
      <c r="AL387" s="363">
        <f t="shared" ref="AL387" si="1137">AL386</f>
        <v>0</v>
      </c>
      <c r="AM387" s="363">
        <f t="shared" ref="AM387" si="1138">AM386</f>
        <v>0</v>
      </c>
      <c r="AN387" s="363">
        <f t="shared" ref="AN387" si="1139">AN386</f>
        <v>0</v>
      </c>
      <c r="AO387" s="363">
        <f t="shared" ref="AO387" si="1140">AO386</f>
        <v>0</v>
      </c>
      <c r="AP387" s="363">
        <f t="shared" ref="AP387" si="1141">AP386</f>
        <v>0</v>
      </c>
      <c r="AQ387" s="363">
        <f t="shared" ref="AQ387" si="1142">AQ386</f>
        <v>0</v>
      </c>
      <c r="AR387" s="363">
        <f t="shared" ref="AR387" si="1143">AR386</f>
        <v>0</v>
      </c>
      <c r="AS387" s="267"/>
    </row>
    <row r="388" spans="1:48" hidden="1" outlineLevel="1">
      <c r="B388" s="389"/>
      <c r="C388" s="266"/>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c r="AA388" s="252"/>
      <c r="AB388" s="252"/>
      <c r="AC388" s="252"/>
      <c r="AD388" s="252"/>
      <c r="AE388" s="262"/>
      <c r="AF388" s="262"/>
      <c r="AG388" s="262"/>
      <c r="AH388" s="262"/>
      <c r="AI388" s="262"/>
      <c r="AJ388" s="262"/>
      <c r="AK388" s="262"/>
      <c r="AL388" s="262"/>
      <c r="AM388" s="262"/>
      <c r="AN388" s="262"/>
      <c r="AO388" s="262"/>
      <c r="AP388" s="262"/>
      <c r="AQ388" s="262"/>
      <c r="AR388" s="262"/>
      <c r="AS388" s="267"/>
    </row>
    <row r="389" spans="1:48" ht="15.75">
      <c r="B389" s="287" t="s">
        <v>273</v>
      </c>
      <c r="C389" s="289"/>
      <c r="D389" s="289">
        <f>SUM(D231:D387)</f>
        <v>19559158.760066066</v>
      </c>
      <c r="E389" s="289"/>
      <c r="F389" s="289"/>
      <c r="G389" s="289"/>
      <c r="H389" s="289"/>
      <c r="I389" s="289"/>
      <c r="J389" s="289"/>
      <c r="K389" s="289"/>
      <c r="L389" s="289"/>
      <c r="M389" s="289"/>
      <c r="N389" s="289"/>
      <c r="O389" s="289"/>
      <c r="P389" s="289"/>
      <c r="Q389" s="289"/>
      <c r="R389" s="289">
        <f>SUM(R231:R387)</f>
        <v>2949.4967154164001</v>
      </c>
      <c r="S389" s="289"/>
      <c r="T389" s="289"/>
      <c r="U389" s="289"/>
      <c r="V389" s="289"/>
      <c r="W389" s="289"/>
      <c r="X389" s="289"/>
      <c r="Y389" s="289"/>
      <c r="Z389" s="289"/>
      <c r="AA389" s="289"/>
      <c r="AB389" s="289"/>
      <c r="AC389" s="289"/>
      <c r="AD389" s="289"/>
      <c r="AE389" s="289">
        <f>IF(AE229="kWh",SUMPRODUCT(D231:D387,AE231:AE387))</f>
        <v>7781704.7136200033</v>
      </c>
      <c r="AF389" s="289">
        <f>IF(AF229="kWh",SUMPRODUCT(D231:D387,AF231:AF387))</f>
        <v>2068396.8291057493</v>
      </c>
      <c r="AG389" s="289">
        <f>IF(AG229="kw",SUMPRODUCT(Q231:Q387,R231:R387,AG231:AG387),SUMPRODUCT(D231:D387,AG231:AG387))</f>
        <v>21427.171308667268</v>
      </c>
      <c r="AH389" s="289">
        <f>IF(AH229="kw",SUMPRODUCT(Q231:Q387,R231:R387,AH231:AH387),SUMPRODUCT(D231:D387,AH231:AH387))</f>
        <v>0</v>
      </c>
      <c r="AI389" s="289">
        <f>IF(AI229="kw",SUMPRODUCT(Q231:Q387,R231:R387,AI231:AI387),SUMPRODUCT(D231:D387,AI231:AI387))</f>
        <v>0</v>
      </c>
      <c r="AJ389" s="289">
        <f>IF(AJ229="kw",SUMPRODUCT(Q231:Q387,R231:R387,AJ231:AJ387),SUMPRODUCT(D231:D387,AJ231:AJ387))</f>
        <v>0</v>
      </c>
      <c r="AK389" s="289">
        <f>IF(AK229="kw",SUMPRODUCT(Q231:Q387,R231:R387,AK231:AK387),SUMPRODUCT(D231:D387,AK231:AK387))</f>
        <v>0</v>
      </c>
      <c r="AL389" s="289">
        <f>IF(AL229="kw",SUMPRODUCT(Q231:Q387,R231:R387,AL231:AL387),SUMPRODUCT(D231:D387,AL231:AL387))</f>
        <v>0</v>
      </c>
      <c r="AM389" s="289">
        <f>IF(AM229="kw",SUMPRODUCT(Q231:Q387,R231:R387,AM231:AM387),SUMPRODUCT(D231:D387,AM231:AM387))</f>
        <v>0</v>
      </c>
      <c r="AN389" s="289">
        <f>IF(AN229="kw",SUMPRODUCT(Q231:Q387,R231:R387,AN231:AN387),SUMPRODUCT(D231:D387,AN231:AN387))</f>
        <v>0</v>
      </c>
      <c r="AO389" s="289">
        <f>IF(AO229="kw",SUMPRODUCT(Q231:Q387,R231:R387,AO231:AO387),SUMPRODUCT(D231:D387,AO231:AO387))</f>
        <v>0</v>
      </c>
      <c r="AP389" s="289">
        <f>IF(AP229="kw",SUMPRODUCT(Q231:Q387,R231:R387,AP231:AP387),SUMPRODUCT(D231:D387,AP231:AP387))</f>
        <v>0</v>
      </c>
      <c r="AQ389" s="289">
        <f>IF(AQ229="kw",SUMPRODUCT(Q231:Q387,R231:R387,AQ231:AQ387),SUMPRODUCT(D231:D387,AQ231:AQ387))</f>
        <v>0</v>
      </c>
      <c r="AR389" s="289">
        <f>IF(AR229="kw",SUMPRODUCT(Q231:Q387,R231:R387,AR231:AR387),SUMPRODUCT(D231:D387,AR231:AR387))</f>
        <v>0</v>
      </c>
      <c r="AS389" s="290"/>
    </row>
    <row r="390" spans="1:48" ht="15.75">
      <c r="B390" s="344" t="s">
        <v>274</v>
      </c>
      <c r="C390" s="345"/>
      <c r="D390" s="345"/>
      <c r="E390" s="345"/>
      <c r="F390" s="345"/>
      <c r="G390" s="345"/>
      <c r="H390" s="345"/>
      <c r="I390" s="345"/>
      <c r="J390" s="345"/>
      <c r="K390" s="345"/>
      <c r="L390" s="345"/>
      <c r="M390" s="345"/>
      <c r="N390" s="345"/>
      <c r="O390" s="345"/>
      <c r="P390" s="345"/>
      <c r="Q390" s="345"/>
      <c r="R390" s="345"/>
      <c r="S390" s="345"/>
      <c r="T390" s="345"/>
      <c r="U390" s="345"/>
      <c r="V390" s="345"/>
      <c r="W390" s="345"/>
      <c r="X390" s="345"/>
      <c r="Y390" s="345"/>
      <c r="Z390" s="345"/>
      <c r="AA390" s="345"/>
      <c r="AB390" s="345"/>
      <c r="AC390" s="345"/>
      <c r="AD390" s="345"/>
      <c r="AE390" s="345">
        <f>HLOOKUP(AE228,'2. LRAMVA Threshold'!$B$42:$Q$60,8,FALSE)</f>
        <v>0</v>
      </c>
      <c r="AF390" s="345">
        <f>HLOOKUP(AF228,'2. LRAMVA Threshold'!$B$42:$Q$53,8,FALSE)</f>
        <v>0</v>
      </c>
      <c r="AG390" s="345">
        <f>HLOOKUP(AG228,'2. LRAMVA Threshold'!$B$42:$Q$53,8,FALSE)</f>
        <v>0</v>
      </c>
      <c r="AH390" s="345">
        <f>HLOOKUP(AH228,'2. LRAMVA Threshold'!$B$42:$Q$53,8,FALSE)</f>
        <v>0</v>
      </c>
      <c r="AI390" s="345">
        <f>HLOOKUP(AI228,'2. LRAMVA Threshold'!$B$42:$Q$53,8,FALSE)</f>
        <v>0</v>
      </c>
      <c r="AJ390" s="345">
        <f>HLOOKUP(AJ228,'2. LRAMVA Threshold'!$B$42:$Q$53,8,FALSE)</f>
        <v>0</v>
      </c>
      <c r="AK390" s="345">
        <f>HLOOKUP(AK228,'2. LRAMVA Threshold'!$B$42:$Q$53,8,FALSE)</f>
        <v>0</v>
      </c>
      <c r="AL390" s="345">
        <f>HLOOKUP(AL228,'2. LRAMVA Threshold'!$B$42:$Q$53,8,FALSE)</f>
        <v>0</v>
      </c>
      <c r="AM390" s="345">
        <f>HLOOKUP(AM228,'2. LRAMVA Threshold'!$B$42:$Q$53,8,FALSE)</f>
        <v>0</v>
      </c>
      <c r="AN390" s="345">
        <f>HLOOKUP(AN228,'2. LRAMVA Threshold'!$B$42:$Q$53,8,FALSE)</f>
        <v>0</v>
      </c>
      <c r="AO390" s="345">
        <f>HLOOKUP(AO228,'2. LRAMVA Threshold'!$B$42:$Q$53,8,FALSE)</f>
        <v>0</v>
      </c>
      <c r="AP390" s="345">
        <f>HLOOKUP(AP228,'2. LRAMVA Threshold'!$B$42:$Q$53,8,FALSE)</f>
        <v>0</v>
      </c>
      <c r="AQ390" s="345">
        <f>HLOOKUP(AQ228,'2. LRAMVA Threshold'!$B$42:$Q$53,8,FALSE)</f>
        <v>0</v>
      </c>
      <c r="AR390" s="345">
        <f>HLOOKUP(AR228,'2. LRAMVA Threshold'!$B$42:$Q$53,8,FALSE)</f>
        <v>0</v>
      </c>
      <c r="AS390" s="346"/>
    </row>
    <row r="391" spans="1:48">
      <c r="B391" s="347"/>
      <c r="C391" s="384"/>
      <c r="D391" s="385"/>
      <c r="E391" s="385"/>
      <c r="F391" s="385"/>
      <c r="G391" s="385"/>
      <c r="H391" s="385"/>
      <c r="I391" s="385"/>
      <c r="J391" s="385"/>
      <c r="K391" s="385"/>
      <c r="L391" s="385"/>
      <c r="M391" s="385"/>
      <c r="N391" s="349"/>
      <c r="O391" s="349"/>
      <c r="P391" s="349"/>
      <c r="Q391" s="385"/>
      <c r="R391" s="386"/>
      <c r="S391" s="385"/>
      <c r="T391" s="385"/>
      <c r="U391" s="385"/>
      <c r="V391" s="387"/>
      <c r="W391" s="387"/>
      <c r="X391" s="387"/>
      <c r="Y391" s="387"/>
      <c r="Z391" s="385"/>
      <c r="AA391" s="385"/>
      <c r="AB391" s="349"/>
      <c r="AC391" s="349"/>
      <c r="AD391" s="349"/>
      <c r="AE391" s="388"/>
      <c r="AF391" s="388"/>
      <c r="AG391" s="388"/>
      <c r="AH391" s="388"/>
      <c r="AI391" s="388"/>
      <c r="AJ391" s="388"/>
      <c r="AK391" s="388"/>
      <c r="AL391" s="352"/>
      <c r="AM391" s="352"/>
      <c r="AN391" s="352"/>
      <c r="AO391" s="352"/>
      <c r="AP391" s="352"/>
      <c r="AQ391" s="352"/>
      <c r="AR391" s="352"/>
      <c r="AS391" s="353"/>
    </row>
    <row r="392" spans="1:48">
      <c r="B392" s="284" t="s">
        <v>275</v>
      </c>
      <c r="C392" s="297"/>
      <c r="D392" s="297"/>
      <c r="E392" s="330"/>
      <c r="F392" s="330"/>
      <c r="G392" s="330"/>
      <c r="H392" s="330"/>
      <c r="I392" s="330"/>
      <c r="J392" s="330"/>
      <c r="K392" s="330"/>
      <c r="L392" s="330"/>
      <c r="M392" s="330"/>
      <c r="N392" s="330"/>
      <c r="O392" s="330"/>
      <c r="P392" s="330"/>
      <c r="Q392" s="330"/>
      <c r="R392" s="252"/>
      <c r="S392" s="299"/>
      <c r="T392" s="299"/>
      <c r="U392" s="299"/>
      <c r="V392" s="298"/>
      <c r="W392" s="298"/>
      <c r="X392" s="298"/>
      <c r="Y392" s="298"/>
      <c r="Z392" s="299"/>
      <c r="AA392" s="299"/>
      <c r="AB392" s="299"/>
      <c r="AC392" s="299"/>
      <c r="AD392" s="299"/>
      <c r="AE392" s="730">
        <f>HLOOKUP(AE$35,'3.  Distribution Rates'!$C$122:$P$135,8,FALSE)</f>
        <v>0</v>
      </c>
      <c r="AF392" s="730">
        <f>HLOOKUP(AF$35,'3.  Distribution Rates'!$C$122:$P$135,8,FALSE)</f>
        <v>0</v>
      </c>
      <c r="AG392" s="300">
        <f>HLOOKUP(AG$35,'3.  Distribution Rates'!$C$122:$P$135,8,FALSE)</f>
        <v>0</v>
      </c>
      <c r="AH392" s="300">
        <f>HLOOKUP(AH$35,'3.  Distribution Rates'!$C$122:$P$135,8,FALSE)</f>
        <v>0</v>
      </c>
      <c r="AI392" s="300">
        <f>HLOOKUP(AI$35,'3.  Distribution Rates'!$C$122:$P$135,8,FALSE)</f>
        <v>0</v>
      </c>
      <c r="AJ392" s="300">
        <f>HLOOKUP(AJ$35,'3.  Distribution Rates'!$C$122:$P$135,8,FALSE)</f>
        <v>0</v>
      </c>
      <c r="AK392" s="300">
        <f>HLOOKUP(AK$35,'3.  Distribution Rates'!$C$122:$P$135,8,FALSE)</f>
        <v>0</v>
      </c>
      <c r="AL392" s="300">
        <f>HLOOKUP(AL$35,'3.  Distribution Rates'!$C$122:$P$135,8,FALSE)</f>
        <v>0</v>
      </c>
      <c r="AM392" s="300">
        <f>HLOOKUP(AM$35,'3.  Distribution Rates'!$C$122:$P$135,8,FALSE)</f>
        <v>0</v>
      </c>
      <c r="AN392" s="300">
        <f>HLOOKUP(AN$35,'3.  Distribution Rates'!$C$122:$P$135,8,FALSE)</f>
        <v>0</v>
      </c>
      <c r="AO392" s="300">
        <f>HLOOKUP(AO$35,'3.  Distribution Rates'!$C$122:$P$135,8,FALSE)</f>
        <v>0</v>
      </c>
      <c r="AP392" s="300">
        <f>HLOOKUP(AP$35,'3.  Distribution Rates'!$C$122:$P$135,8,FALSE)</f>
        <v>0</v>
      </c>
      <c r="AQ392" s="300">
        <f>HLOOKUP(AQ$35,'3.  Distribution Rates'!$C$122:$P$135,8,FALSE)</f>
        <v>0</v>
      </c>
      <c r="AR392" s="300">
        <f>HLOOKUP(AR$35,'3.  Distribution Rates'!$C$122:$P$135,8,FALSE)</f>
        <v>0</v>
      </c>
      <c r="AS392" s="331"/>
      <c r="AT392" s="300"/>
      <c r="AU392" s="300"/>
      <c r="AV392" s="300"/>
    </row>
    <row r="393" spans="1:48">
      <c r="B393" s="284" t="s">
        <v>276</v>
      </c>
      <c r="C393" s="302"/>
      <c r="D393" s="244"/>
      <c r="E393" s="241"/>
      <c r="F393" s="241"/>
      <c r="G393" s="241"/>
      <c r="H393" s="241"/>
      <c r="I393" s="241"/>
      <c r="J393" s="241"/>
      <c r="K393" s="241"/>
      <c r="L393" s="241"/>
      <c r="M393" s="241"/>
      <c r="N393" s="241"/>
      <c r="O393" s="241"/>
      <c r="P393" s="241"/>
      <c r="Q393" s="241"/>
      <c r="R393" s="252"/>
      <c r="S393" s="241"/>
      <c r="T393" s="241"/>
      <c r="U393" s="241"/>
      <c r="V393" s="244"/>
      <c r="W393" s="244"/>
      <c r="X393" s="244"/>
      <c r="Y393" s="244"/>
      <c r="Z393" s="241"/>
      <c r="AA393" s="241"/>
      <c r="AB393" s="241"/>
      <c r="AC393" s="241"/>
      <c r="AD393" s="241"/>
      <c r="AE393" s="332">
        <f>'4.  2011-2014 LRAM'!AM139*AE392</f>
        <v>0</v>
      </c>
      <c r="AF393" s="332">
        <f>'4.  2011-2014 LRAM'!AN139*AF392</f>
        <v>0</v>
      </c>
      <c r="AG393" s="332">
        <f>'4.  2011-2014 LRAM'!AO139*AG392</f>
        <v>0</v>
      </c>
      <c r="AH393" s="332">
        <f>'4.  2011-2014 LRAM'!AP139*AH392</f>
        <v>0</v>
      </c>
      <c r="AI393" s="332">
        <f>'4.  2011-2014 LRAM'!AQ139*AI392</f>
        <v>0</v>
      </c>
      <c r="AJ393" s="332">
        <f>'4.  2011-2014 LRAM'!AR139*AJ392</f>
        <v>0</v>
      </c>
      <c r="AK393" s="332">
        <f>'4.  2011-2014 LRAM'!AS139*AK392</f>
        <v>0</v>
      </c>
      <c r="AL393" s="332">
        <f>'4.  2011-2014 LRAM'!AT139*AL392</f>
        <v>0</v>
      </c>
      <c r="AM393" s="332">
        <f>'4.  2011-2014 LRAM'!AU139*AM392</f>
        <v>0</v>
      </c>
      <c r="AN393" s="332">
        <f>'4.  2011-2014 LRAM'!AV139*AN392</f>
        <v>0</v>
      </c>
      <c r="AO393" s="332">
        <f>'4.  2011-2014 LRAM'!AW139*AO392</f>
        <v>0</v>
      </c>
      <c r="AP393" s="332">
        <f>'4.  2011-2014 LRAM'!AX139*AP392</f>
        <v>0</v>
      </c>
      <c r="AQ393" s="332">
        <f>'4.  2011-2014 LRAM'!AY139*AQ392</f>
        <v>0</v>
      </c>
      <c r="AR393" s="332">
        <f>'4.  2011-2014 LRAM'!AZ139*AR392</f>
        <v>0</v>
      </c>
      <c r="AS393" s="544">
        <f>SUM(AE393:AR393)</f>
        <v>0</v>
      </c>
    </row>
    <row r="394" spans="1:48">
      <c r="B394" s="284" t="s">
        <v>277</v>
      </c>
      <c r="C394" s="302"/>
      <c r="D394" s="244"/>
      <c r="E394" s="241"/>
      <c r="F394" s="241"/>
      <c r="G394" s="241"/>
      <c r="H394" s="241"/>
      <c r="I394" s="241"/>
      <c r="J394" s="241"/>
      <c r="K394" s="241"/>
      <c r="L394" s="241"/>
      <c r="M394" s="241"/>
      <c r="N394" s="241"/>
      <c r="O394" s="241"/>
      <c r="P394" s="241"/>
      <c r="Q394" s="241"/>
      <c r="R394" s="252"/>
      <c r="S394" s="241"/>
      <c r="T394" s="241"/>
      <c r="U394" s="241"/>
      <c r="V394" s="244"/>
      <c r="W394" s="244"/>
      <c r="X394" s="244"/>
      <c r="Y394" s="244"/>
      <c r="Z394" s="241"/>
      <c r="AA394" s="241"/>
      <c r="AB394" s="241"/>
      <c r="AC394" s="241"/>
      <c r="AD394" s="241"/>
      <c r="AE394" s="332">
        <f>'4.  2011-2014 LRAM'!AM278*AE392</f>
        <v>0</v>
      </c>
      <c r="AF394" s="332">
        <f>'4.  2011-2014 LRAM'!AN278*AF392</f>
        <v>0</v>
      </c>
      <c r="AG394" s="332">
        <f>'4.  2011-2014 LRAM'!AO278*AG392</f>
        <v>0</v>
      </c>
      <c r="AH394" s="332">
        <f>'4.  2011-2014 LRAM'!AP278*AH392</f>
        <v>0</v>
      </c>
      <c r="AI394" s="332">
        <f>'4.  2011-2014 LRAM'!AQ278*AI392</f>
        <v>0</v>
      </c>
      <c r="AJ394" s="332">
        <f>'4.  2011-2014 LRAM'!AR278*AJ392</f>
        <v>0</v>
      </c>
      <c r="AK394" s="332">
        <f>'4.  2011-2014 LRAM'!AS278*AK392</f>
        <v>0</v>
      </c>
      <c r="AL394" s="332">
        <f>'4.  2011-2014 LRAM'!AT278*AL392</f>
        <v>0</v>
      </c>
      <c r="AM394" s="332">
        <f>'4.  2011-2014 LRAM'!AU278*AM392</f>
        <v>0</v>
      </c>
      <c r="AN394" s="332">
        <f>'4.  2011-2014 LRAM'!AV278*AN392</f>
        <v>0</v>
      </c>
      <c r="AO394" s="332">
        <f>'4.  2011-2014 LRAM'!AW278*AO392</f>
        <v>0</v>
      </c>
      <c r="AP394" s="332">
        <f>'4.  2011-2014 LRAM'!AX278*AP392</f>
        <v>0</v>
      </c>
      <c r="AQ394" s="332">
        <f>'4.  2011-2014 LRAM'!AY278*AQ392</f>
        <v>0</v>
      </c>
      <c r="AR394" s="332">
        <f>'4.  2011-2014 LRAM'!AZ278*AR392</f>
        <v>0</v>
      </c>
      <c r="AS394" s="544">
        <f>SUM(AE394:AR394)</f>
        <v>0</v>
      </c>
    </row>
    <row r="395" spans="1:48">
      <c r="B395" s="284" t="s">
        <v>278</v>
      </c>
      <c r="C395" s="302"/>
      <c r="D395" s="244"/>
      <c r="E395" s="241"/>
      <c r="F395" s="241"/>
      <c r="G395" s="241"/>
      <c r="H395" s="241"/>
      <c r="I395" s="241"/>
      <c r="J395" s="241"/>
      <c r="K395" s="241"/>
      <c r="L395" s="241"/>
      <c r="M395" s="241"/>
      <c r="N395" s="241"/>
      <c r="O395" s="241"/>
      <c r="P395" s="241"/>
      <c r="Q395" s="241"/>
      <c r="R395" s="252"/>
      <c r="S395" s="241"/>
      <c r="T395" s="241"/>
      <c r="U395" s="241"/>
      <c r="V395" s="244"/>
      <c r="W395" s="244"/>
      <c r="X395" s="244"/>
      <c r="Y395" s="244"/>
      <c r="Z395" s="241"/>
      <c r="AA395" s="241"/>
      <c r="AB395" s="241"/>
      <c r="AC395" s="241"/>
      <c r="AD395" s="241"/>
      <c r="AE395" s="332">
        <f>'4.  2011-2014 LRAM'!AM414*AE392</f>
        <v>0</v>
      </c>
      <c r="AF395" s="332">
        <f>'4.  2011-2014 LRAM'!AN414*AF392</f>
        <v>0</v>
      </c>
      <c r="AG395" s="332">
        <f>'4.  2011-2014 LRAM'!AO414*AG392</f>
        <v>0</v>
      </c>
      <c r="AH395" s="332">
        <f>'4.  2011-2014 LRAM'!AP414*AH392</f>
        <v>0</v>
      </c>
      <c r="AI395" s="332">
        <f>'4.  2011-2014 LRAM'!AQ414*AI392</f>
        <v>0</v>
      </c>
      <c r="AJ395" s="332">
        <f>'4.  2011-2014 LRAM'!AR414*AJ392</f>
        <v>0</v>
      </c>
      <c r="AK395" s="332">
        <f>'4.  2011-2014 LRAM'!AS414*AK392</f>
        <v>0</v>
      </c>
      <c r="AL395" s="332">
        <f>'4.  2011-2014 LRAM'!AT414*AL392</f>
        <v>0</v>
      </c>
      <c r="AM395" s="332">
        <f>'4.  2011-2014 LRAM'!AU414*AM392</f>
        <v>0</v>
      </c>
      <c r="AN395" s="332">
        <f>'4.  2011-2014 LRAM'!AV414*AN392</f>
        <v>0</v>
      </c>
      <c r="AO395" s="332">
        <f>'4.  2011-2014 LRAM'!AW414*AO392</f>
        <v>0</v>
      </c>
      <c r="AP395" s="332">
        <f>'4.  2011-2014 LRAM'!AX414*AP392</f>
        <v>0</v>
      </c>
      <c r="AQ395" s="332">
        <f>'4.  2011-2014 LRAM'!AY414*AQ392</f>
        <v>0</v>
      </c>
      <c r="AR395" s="332">
        <f>'4.  2011-2014 LRAM'!AZ414*AR392</f>
        <v>0</v>
      </c>
      <c r="AS395" s="544">
        <f>SUM(AE395:AR395)</f>
        <v>0</v>
      </c>
    </row>
    <row r="396" spans="1:48">
      <c r="B396" s="284" t="s">
        <v>279</v>
      </c>
      <c r="C396" s="302"/>
      <c r="D396" s="244"/>
      <c r="E396" s="241"/>
      <c r="F396" s="241"/>
      <c r="G396" s="241"/>
      <c r="H396" s="241"/>
      <c r="I396" s="241"/>
      <c r="J396" s="241"/>
      <c r="K396" s="241"/>
      <c r="L396" s="241"/>
      <c r="M396" s="241"/>
      <c r="N396" s="241"/>
      <c r="O396" s="241"/>
      <c r="P396" s="241"/>
      <c r="Q396" s="241"/>
      <c r="R396" s="252"/>
      <c r="S396" s="241"/>
      <c r="T396" s="241"/>
      <c r="U396" s="241"/>
      <c r="V396" s="244"/>
      <c r="W396" s="244"/>
      <c r="X396" s="244"/>
      <c r="Y396" s="244"/>
      <c r="Z396" s="241"/>
      <c r="AA396" s="241"/>
      <c r="AB396" s="241"/>
      <c r="AC396" s="241"/>
      <c r="AD396" s="241"/>
      <c r="AE396" s="332">
        <f>'4.  2011-2014 LRAM'!AM551*AE392</f>
        <v>0</v>
      </c>
      <c r="AF396" s="332">
        <f>'4.  2011-2014 LRAM'!AN551*AF392</f>
        <v>0</v>
      </c>
      <c r="AG396" s="332">
        <f>'4.  2011-2014 LRAM'!AO551*AG392</f>
        <v>0</v>
      </c>
      <c r="AH396" s="332">
        <f>'4.  2011-2014 LRAM'!AP551*AH392</f>
        <v>0</v>
      </c>
      <c r="AI396" s="332">
        <f>'4.  2011-2014 LRAM'!AQ551*AI392</f>
        <v>0</v>
      </c>
      <c r="AJ396" s="332">
        <f>'4.  2011-2014 LRAM'!AR551*AJ392</f>
        <v>0</v>
      </c>
      <c r="AK396" s="332">
        <f>'4.  2011-2014 LRAM'!AS551*AK392</f>
        <v>0</v>
      </c>
      <c r="AL396" s="332">
        <f>'4.  2011-2014 LRAM'!AT551*AL392</f>
        <v>0</v>
      </c>
      <c r="AM396" s="332">
        <f>'4.  2011-2014 LRAM'!AU551*AM392</f>
        <v>0</v>
      </c>
      <c r="AN396" s="332">
        <f>'4.  2011-2014 LRAM'!AV551*AN392</f>
        <v>0</v>
      </c>
      <c r="AO396" s="332">
        <f>'4.  2011-2014 LRAM'!AW551*AO392</f>
        <v>0</v>
      </c>
      <c r="AP396" s="332">
        <f>'4.  2011-2014 LRAM'!AX551*AP392</f>
        <v>0</v>
      </c>
      <c r="AQ396" s="332">
        <f>'4.  2011-2014 LRAM'!AY551*AQ392</f>
        <v>0</v>
      </c>
      <c r="AR396" s="332">
        <f>'4.  2011-2014 LRAM'!AZ551*AR392</f>
        <v>0</v>
      </c>
      <c r="AS396" s="544">
        <f t="shared" ref="AS396:AS398" si="1144">SUM(AE396:AR396)</f>
        <v>0</v>
      </c>
    </row>
    <row r="397" spans="1:48">
      <c r="B397" s="284" t="s">
        <v>280</v>
      </c>
      <c r="C397" s="302"/>
      <c r="D397" s="244"/>
      <c r="E397" s="241"/>
      <c r="F397" s="241"/>
      <c r="G397" s="241"/>
      <c r="H397" s="241"/>
      <c r="I397" s="241"/>
      <c r="J397" s="241"/>
      <c r="K397" s="241"/>
      <c r="L397" s="241"/>
      <c r="M397" s="241"/>
      <c r="N397" s="241"/>
      <c r="O397" s="241"/>
      <c r="P397" s="241"/>
      <c r="Q397" s="241"/>
      <c r="R397" s="252"/>
      <c r="S397" s="241"/>
      <c r="T397" s="241"/>
      <c r="U397" s="241"/>
      <c r="V397" s="244"/>
      <c r="W397" s="244"/>
      <c r="X397" s="244"/>
      <c r="Y397" s="244"/>
      <c r="Z397" s="241"/>
      <c r="AA397" s="241"/>
      <c r="AB397" s="241"/>
      <c r="AC397" s="241"/>
      <c r="AD397" s="241"/>
      <c r="AE397" s="332">
        <f>AE211*AE392</f>
        <v>0</v>
      </c>
      <c r="AF397" s="332">
        <f t="shared" ref="AF397:AR397" si="1145">AF211*AF392</f>
        <v>0</v>
      </c>
      <c r="AG397" s="332">
        <f t="shared" si="1145"/>
        <v>0</v>
      </c>
      <c r="AH397" s="332">
        <f t="shared" si="1145"/>
        <v>0</v>
      </c>
      <c r="AI397" s="332">
        <f t="shared" si="1145"/>
        <v>0</v>
      </c>
      <c r="AJ397" s="332">
        <f t="shared" si="1145"/>
        <v>0</v>
      </c>
      <c r="AK397" s="332">
        <f t="shared" si="1145"/>
        <v>0</v>
      </c>
      <c r="AL397" s="332">
        <f t="shared" si="1145"/>
        <v>0</v>
      </c>
      <c r="AM397" s="332">
        <f t="shared" si="1145"/>
        <v>0</v>
      </c>
      <c r="AN397" s="332">
        <f t="shared" si="1145"/>
        <v>0</v>
      </c>
      <c r="AO397" s="332">
        <f t="shared" si="1145"/>
        <v>0</v>
      </c>
      <c r="AP397" s="332">
        <f t="shared" si="1145"/>
        <v>0</v>
      </c>
      <c r="AQ397" s="332">
        <f t="shared" si="1145"/>
        <v>0</v>
      </c>
      <c r="AR397" s="332">
        <f t="shared" si="1145"/>
        <v>0</v>
      </c>
      <c r="AS397" s="544">
        <f t="shared" si="1144"/>
        <v>0</v>
      </c>
    </row>
    <row r="398" spans="1:48">
      <c r="B398" s="284" t="s">
        <v>289</v>
      </c>
      <c r="C398" s="302"/>
      <c r="D398" s="244"/>
      <c r="E398" s="241"/>
      <c r="F398" s="241"/>
      <c r="G398" s="241"/>
      <c r="H398" s="241"/>
      <c r="I398" s="241"/>
      <c r="J398" s="241"/>
      <c r="K398" s="241"/>
      <c r="L398" s="241"/>
      <c r="M398" s="241"/>
      <c r="N398" s="241"/>
      <c r="O398" s="241"/>
      <c r="P398" s="241"/>
      <c r="Q398" s="241"/>
      <c r="R398" s="252"/>
      <c r="S398" s="241"/>
      <c r="T398" s="241"/>
      <c r="U398" s="241"/>
      <c r="V398" s="244"/>
      <c r="W398" s="244"/>
      <c r="X398" s="244"/>
      <c r="Y398" s="244"/>
      <c r="Z398" s="241"/>
      <c r="AA398" s="241"/>
      <c r="AB398" s="241"/>
      <c r="AC398" s="241"/>
      <c r="AD398" s="241"/>
      <c r="AE398" s="332">
        <f>AE389*AE392</f>
        <v>0</v>
      </c>
      <c r="AF398" s="332">
        <f t="shared" ref="AF398:AR398" si="1146">AF389*AF392</f>
        <v>0</v>
      </c>
      <c r="AG398" s="332">
        <f t="shared" si="1146"/>
        <v>0</v>
      </c>
      <c r="AH398" s="332">
        <f t="shared" si="1146"/>
        <v>0</v>
      </c>
      <c r="AI398" s="332">
        <f t="shared" si="1146"/>
        <v>0</v>
      </c>
      <c r="AJ398" s="332">
        <f t="shared" si="1146"/>
        <v>0</v>
      </c>
      <c r="AK398" s="332">
        <f t="shared" si="1146"/>
        <v>0</v>
      </c>
      <c r="AL398" s="332">
        <f t="shared" si="1146"/>
        <v>0</v>
      </c>
      <c r="AM398" s="332">
        <f t="shared" si="1146"/>
        <v>0</v>
      </c>
      <c r="AN398" s="332">
        <f t="shared" si="1146"/>
        <v>0</v>
      </c>
      <c r="AO398" s="332">
        <f t="shared" si="1146"/>
        <v>0</v>
      </c>
      <c r="AP398" s="332">
        <f t="shared" si="1146"/>
        <v>0</v>
      </c>
      <c r="AQ398" s="332">
        <f t="shared" si="1146"/>
        <v>0</v>
      </c>
      <c r="AR398" s="332">
        <f t="shared" si="1146"/>
        <v>0</v>
      </c>
      <c r="AS398" s="544">
        <f t="shared" si="1144"/>
        <v>0</v>
      </c>
    </row>
    <row r="399" spans="1:48" ht="15.75">
      <c r="B399" s="306" t="s">
        <v>281</v>
      </c>
      <c r="C399" s="302"/>
      <c r="D399" s="264"/>
      <c r="E399" s="294"/>
      <c r="F399" s="294"/>
      <c r="G399" s="294"/>
      <c r="H399" s="294"/>
      <c r="I399" s="294"/>
      <c r="J399" s="294"/>
      <c r="K399" s="294"/>
      <c r="L399" s="294"/>
      <c r="M399" s="294"/>
      <c r="N399" s="294"/>
      <c r="O399" s="294"/>
      <c r="P399" s="294"/>
      <c r="Q399" s="294"/>
      <c r="R399" s="261"/>
      <c r="S399" s="294"/>
      <c r="T399" s="294"/>
      <c r="U399" s="294"/>
      <c r="V399" s="264"/>
      <c r="W399" s="264"/>
      <c r="X399" s="264"/>
      <c r="Y399" s="264"/>
      <c r="Z399" s="294"/>
      <c r="AA399" s="294"/>
      <c r="AB399" s="294"/>
      <c r="AC399" s="294"/>
      <c r="AD399" s="294"/>
      <c r="AE399" s="303">
        <f>SUM(AE393:AE398)</f>
        <v>0</v>
      </c>
      <c r="AF399" s="303">
        <f t="shared" ref="AF399:AK399" si="1147">SUM(AF393:AF398)</f>
        <v>0</v>
      </c>
      <c r="AG399" s="303">
        <f t="shared" si="1147"/>
        <v>0</v>
      </c>
      <c r="AH399" s="303">
        <f t="shared" si="1147"/>
        <v>0</v>
      </c>
      <c r="AI399" s="303">
        <f t="shared" si="1147"/>
        <v>0</v>
      </c>
      <c r="AJ399" s="303">
        <f t="shared" si="1147"/>
        <v>0</v>
      </c>
      <c r="AK399" s="303">
        <f t="shared" si="1147"/>
        <v>0</v>
      </c>
      <c r="AL399" s="303">
        <f>SUM(AL393:AL398)</f>
        <v>0</v>
      </c>
      <c r="AM399" s="303">
        <f t="shared" ref="AM399:AR399" si="1148">SUM(AM393:AM398)</f>
        <v>0</v>
      </c>
      <c r="AN399" s="303">
        <f t="shared" si="1148"/>
        <v>0</v>
      </c>
      <c r="AO399" s="303">
        <f t="shared" si="1148"/>
        <v>0</v>
      </c>
      <c r="AP399" s="303">
        <f t="shared" si="1148"/>
        <v>0</v>
      </c>
      <c r="AQ399" s="303">
        <f t="shared" si="1148"/>
        <v>0</v>
      </c>
      <c r="AR399" s="303">
        <f t="shared" si="1148"/>
        <v>0</v>
      </c>
      <c r="AS399" s="360">
        <f>SUM(AS393:AS398)</f>
        <v>0</v>
      </c>
    </row>
    <row r="400" spans="1:48" ht="15.75">
      <c r="B400" s="306" t="s">
        <v>282</v>
      </c>
      <c r="C400" s="302"/>
      <c r="D400" s="307"/>
      <c r="E400" s="294"/>
      <c r="F400" s="294"/>
      <c r="G400" s="294"/>
      <c r="H400" s="294"/>
      <c r="I400" s="294"/>
      <c r="J400" s="294"/>
      <c r="K400" s="294"/>
      <c r="L400" s="294"/>
      <c r="M400" s="294"/>
      <c r="N400" s="294"/>
      <c r="O400" s="294"/>
      <c r="P400" s="294"/>
      <c r="Q400" s="294"/>
      <c r="R400" s="261"/>
      <c r="S400" s="294"/>
      <c r="T400" s="294"/>
      <c r="U400" s="294"/>
      <c r="V400" s="264"/>
      <c r="W400" s="264"/>
      <c r="X400" s="264"/>
      <c r="Y400" s="264"/>
      <c r="Z400" s="294"/>
      <c r="AA400" s="294"/>
      <c r="AB400" s="294"/>
      <c r="AC400" s="294"/>
      <c r="AD400" s="294"/>
      <c r="AE400" s="304">
        <f>AE390*AE392</f>
        <v>0</v>
      </c>
      <c r="AF400" s="304">
        <f t="shared" ref="AF400:AK400" si="1149">AF390*AF392</f>
        <v>0</v>
      </c>
      <c r="AG400" s="304">
        <f t="shared" si="1149"/>
        <v>0</v>
      </c>
      <c r="AH400" s="304">
        <f t="shared" si="1149"/>
        <v>0</v>
      </c>
      <c r="AI400" s="304">
        <f t="shared" si="1149"/>
        <v>0</v>
      </c>
      <c r="AJ400" s="304">
        <f t="shared" si="1149"/>
        <v>0</v>
      </c>
      <c r="AK400" s="304">
        <f t="shared" si="1149"/>
        <v>0</v>
      </c>
      <c r="AL400" s="304">
        <f>AL390*AL392</f>
        <v>0</v>
      </c>
      <c r="AM400" s="304">
        <f t="shared" ref="AM400:AR400" si="1150">AM390*AM392</f>
        <v>0</v>
      </c>
      <c r="AN400" s="304">
        <f t="shared" si="1150"/>
        <v>0</v>
      </c>
      <c r="AO400" s="304">
        <f t="shared" si="1150"/>
        <v>0</v>
      </c>
      <c r="AP400" s="304">
        <f t="shared" si="1150"/>
        <v>0</v>
      </c>
      <c r="AQ400" s="304">
        <f t="shared" si="1150"/>
        <v>0</v>
      </c>
      <c r="AR400" s="304">
        <f t="shared" si="1150"/>
        <v>0</v>
      </c>
      <c r="AS400" s="360">
        <f>SUM(AE400:AR400)</f>
        <v>0</v>
      </c>
    </row>
    <row r="401" spans="2:45" ht="15.75">
      <c r="B401" s="306" t="s">
        <v>283</v>
      </c>
      <c r="C401" s="302"/>
      <c r="D401" s="307"/>
      <c r="E401" s="294"/>
      <c r="F401" s="294"/>
      <c r="G401" s="294"/>
      <c r="H401" s="294"/>
      <c r="I401" s="294"/>
      <c r="J401" s="294"/>
      <c r="K401" s="294"/>
      <c r="L401" s="294"/>
      <c r="M401" s="294"/>
      <c r="N401" s="294"/>
      <c r="O401" s="294"/>
      <c r="P401" s="294"/>
      <c r="Q401" s="294"/>
      <c r="R401" s="261"/>
      <c r="S401" s="294"/>
      <c r="T401" s="294"/>
      <c r="U401" s="294"/>
      <c r="V401" s="307"/>
      <c r="W401" s="307"/>
      <c r="X401" s="307"/>
      <c r="Y401" s="307"/>
      <c r="Z401" s="294"/>
      <c r="AA401" s="294"/>
      <c r="AB401" s="294"/>
      <c r="AC401" s="294"/>
      <c r="AD401" s="294"/>
      <c r="AE401" s="308"/>
      <c r="AF401" s="308"/>
      <c r="AG401" s="308"/>
      <c r="AH401" s="308"/>
      <c r="AI401" s="308"/>
      <c r="AJ401" s="308"/>
      <c r="AK401" s="308"/>
      <c r="AL401" s="308"/>
      <c r="AM401" s="308"/>
      <c r="AN401" s="308"/>
      <c r="AO401" s="308"/>
      <c r="AP401" s="308"/>
      <c r="AQ401" s="308"/>
      <c r="AR401" s="308"/>
      <c r="AS401" s="360">
        <f>AS399-AS400</f>
        <v>0</v>
      </c>
    </row>
    <row r="402" spans="2:45">
      <c r="B402" s="284"/>
      <c r="C402" s="307"/>
      <c r="D402" s="307"/>
      <c r="E402" s="294"/>
      <c r="F402" s="294"/>
      <c r="G402" s="294"/>
      <c r="H402" s="294"/>
      <c r="I402" s="294"/>
      <c r="J402" s="294"/>
      <c r="K402" s="294"/>
      <c r="L402" s="294"/>
      <c r="M402" s="294"/>
      <c r="N402" s="294"/>
      <c r="O402" s="294"/>
      <c r="P402" s="294"/>
      <c r="Q402" s="294"/>
      <c r="R402" s="261"/>
      <c r="S402" s="294"/>
      <c r="T402" s="294"/>
      <c r="U402" s="294"/>
      <c r="V402" s="307"/>
      <c r="W402" s="302"/>
      <c r="X402" s="307"/>
      <c r="Y402" s="307"/>
      <c r="Z402" s="294"/>
      <c r="AA402" s="294"/>
      <c r="AB402" s="294"/>
      <c r="AC402" s="294"/>
      <c r="AD402" s="294"/>
      <c r="AE402" s="309"/>
      <c r="AF402" s="309"/>
      <c r="AG402" s="309"/>
      <c r="AH402" s="309"/>
      <c r="AI402" s="309"/>
      <c r="AJ402" s="309"/>
      <c r="AK402" s="309"/>
      <c r="AL402" s="309"/>
      <c r="AM402" s="309"/>
      <c r="AN402" s="309"/>
      <c r="AO402" s="309"/>
      <c r="AP402" s="309"/>
      <c r="AQ402" s="309"/>
      <c r="AR402" s="309"/>
      <c r="AS402" s="305"/>
    </row>
    <row r="403" spans="2:45">
      <c r="B403" s="391" t="s">
        <v>284</v>
      </c>
      <c r="C403" s="265"/>
      <c r="D403" s="241"/>
      <c r="E403" s="241"/>
      <c r="F403" s="241"/>
      <c r="G403" s="241"/>
      <c r="H403" s="241"/>
      <c r="I403" s="241"/>
      <c r="J403" s="241"/>
      <c r="K403" s="241"/>
      <c r="L403" s="241"/>
      <c r="M403" s="241"/>
      <c r="N403" s="241"/>
      <c r="O403" s="241"/>
      <c r="P403" s="241"/>
      <c r="Q403" s="241"/>
      <c r="R403" s="313"/>
      <c r="S403" s="241"/>
      <c r="T403" s="241"/>
      <c r="U403" s="241"/>
      <c r="V403" s="265"/>
      <c r="W403" s="244"/>
      <c r="X403" s="244"/>
      <c r="Y403" s="241"/>
      <c r="Z403" s="241"/>
      <c r="AA403" s="244"/>
      <c r="AB403" s="244"/>
      <c r="AC403" s="244"/>
      <c r="AD403" s="244"/>
      <c r="AE403" s="252">
        <f>SUMPRODUCT($E$231:$E$387,AE231:AE387)</f>
        <v>7781062.6154171564</v>
      </c>
      <c r="AF403" s="252">
        <f>SUMPRODUCT($E$231:$E$387,AF231:AF387)</f>
        <v>2049671.1401314195</v>
      </c>
      <c r="AG403" s="252">
        <f>IF(AG229="kw",SUMPRODUCT($Q$231:$Q$387,$S$231:$S$387,AG231:AG387),SUMPRODUCT($E$231:$E$387,AG231:AG387))</f>
        <v>21494.16563716211</v>
      </c>
      <c r="AH403" s="252">
        <f t="shared" ref="AH403:AR403" si="1151">IF(AH229="kw",SUMPRODUCT($Q$231:$Q$387,$S$231:$S$387,AH231:AH387),SUMPRODUCT($E$231:$E$387,AH231:AH387))</f>
        <v>0</v>
      </c>
      <c r="AI403" s="252">
        <f t="shared" si="1151"/>
        <v>0</v>
      </c>
      <c r="AJ403" s="252">
        <f t="shared" si="1151"/>
        <v>0</v>
      </c>
      <c r="AK403" s="252">
        <f t="shared" si="1151"/>
        <v>0</v>
      </c>
      <c r="AL403" s="252">
        <f t="shared" si="1151"/>
        <v>0</v>
      </c>
      <c r="AM403" s="252">
        <f t="shared" si="1151"/>
        <v>0</v>
      </c>
      <c r="AN403" s="252">
        <f t="shared" si="1151"/>
        <v>0</v>
      </c>
      <c r="AO403" s="252">
        <f t="shared" si="1151"/>
        <v>0</v>
      </c>
      <c r="AP403" s="252">
        <f t="shared" si="1151"/>
        <v>0</v>
      </c>
      <c r="AQ403" s="252">
        <f t="shared" si="1151"/>
        <v>0</v>
      </c>
      <c r="AR403" s="252">
        <f t="shared" si="1151"/>
        <v>0</v>
      </c>
      <c r="AS403" s="305"/>
    </row>
    <row r="404" spans="2:45">
      <c r="B404" s="391" t="s">
        <v>285</v>
      </c>
      <c r="C404" s="265"/>
      <c r="D404" s="241"/>
      <c r="E404" s="241"/>
      <c r="F404" s="241"/>
      <c r="G404" s="241"/>
      <c r="H404" s="241"/>
      <c r="I404" s="241"/>
      <c r="J404" s="241"/>
      <c r="K404" s="241"/>
      <c r="L404" s="241"/>
      <c r="M404" s="241"/>
      <c r="N404" s="241"/>
      <c r="O404" s="241"/>
      <c r="P404" s="241"/>
      <c r="Q404" s="241"/>
      <c r="R404" s="313"/>
      <c r="S404" s="241"/>
      <c r="T404" s="241"/>
      <c r="U404" s="241"/>
      <c r="V404" s="265"/>
      <c r="W404" s="244"/>
      <c r="X404" s="244"/>
      <c r="Y404" s="241"/>
      <c r="Z404" s="241"/>
      <c r="AA404" s="244"/>
      <c r="AB404" s="244"/>
      <c r="AC404" s="244"/>
      <c r="AD404" s="244"/>
      <c r="AE404" s="252">
        <f>SUMPRODUCT($F$231:$F$387,AE231:AE387)</f>
        <v>7780967.5893561887</v>
      </c>
      <c r="AF404" s="252">
        <f>SUMPRODUCT($F$231:$F$387,AF231:AF387)</f>
        <v>2094513.2056580712</v>
      </c>
      <c r="AG404" s="252">
        <f t="shared" ref="AG404" si="1152">IF(AG229="kw",SUMPRODUCT($Q$231:$Q$387,$T$231:$T$387,AG231:AG387),SUMPRODUCT($F$231:$F$387,AG231:AG387))</f>
        <v>23029.041723814848</v>
      </c>
      <c r="AH404" s="252">
        <f t="shared" ref="AH404:AR404" si="1153">IF(AH229="kw",SUMPRODUCT($Q$231:$Q$387,$T$231:$T$387,AH231:AH387),SUMPRODUCT($F$231:$F$387,AH231:AH387))</f>
        <v>0</v>
      </c>
      <c r="AI404" s="252">
        <f t="shared" si="1153"/>
        <v>0</v>
      </c>
      <c r="AJ404" s="252">
        <f t="shared" si="1153"/>
        <v>0</v>
      </c>
      <c r="AK404" s="252">
        <f t="shared" si="1153"/>
        <v>0</v>
      </c>
      <c r="AL404" s="252">
        <f t="shared" si="1153"/>
        <v>0</v>
      </c>
      <c r="AM404" s="252">
        <f t="shared" si="1153"/>
        <v>0</v>
      </c>
      <c r="AN404" s="252">
        <f t="shared" si="1153"/>
        <v>0</v>
      </c>
      <c r="AO404" s="252">
        <f t="shared" si="1153"/>
        <v>0</v>
      </c>
      <c r="AP404" s="252">
        <f t="shared" si="1153"/>
        <v>0</v>
      </c>
      <c r="AQ404" s="252">
        <f t="shared" si="1153"/>
        <v>0</v>
      </c>
      <c r="AR404" s="252">
        <f t="shared" si="1153"/>
        <v>0</v>
      </c>
      <c r="AS404" s="296"/>
    </row>
    <row r="405" spans="2:45">
      <c r="B405" s="391" t="s">
        <v>286</v>
      </c>
      <c r="C405" s="265"/>
      <c r="D405" s="241"/>
      <c r="E405" s="241"/>
      <c r="F405" s="241"/>
      <c r="G405" s="241"/>
      <c r="H405" s="241"/>
      <c r="I405" s="241"/>
      <c r="J405" s="241"/>
      <c r="K405" s="241"/>
      <c r="L405" s="241"/>
      <c r="M405" s="241"/>
      <c r="N405" s="241"/>
      <c r="O405" s="241"/>
      <c r="P405" s="241"/>
      <c r="Q405" s="241"/>
      <c r="R405" s="313"/>
      <c r="S405" s="241"/>
      <c r="T405" s="241"/>
      <c r="U405" s="241"/>
      <c r="V405" s="265"/>
      <c r="W405" s="244"/>
      <c r="X405" s="244"/>
      <c r="Y405" s="241"/>
      <c r="Z405" s="241"/>
      <c r="AA405" s="244"/>
      <c r="AB405" s="244"/>
      <c r="AC405" s="244"/>
      <c r="AD405" s="244"/>
      <c r="AE405" s="252">
        <f>SUMPRODUCT($G$231:$G$387,AE231:AE387)</f>
        <v>7780872.563295221</v>
      </c>
      <c r="AF405" s="252">
        <f>SUMPRODUCT($G$231:$G$387,AF231:AF387)</f>
        <v>2094502.1199308939</v>
      </c>
      <c r="AG405" s="252">
        <f t="shared" ref="AG405" si="1154">IF(AG229="kw",SUMPRODUCT($Q$231:$Q$387,$U$231:$U$387,AG231:AG387),SUMPRODUCT($G$231:$G$387,AG231:AG387))</f>
        <v>23028.85776001335</v>
      </c>
      <c r="AH405" s="252">
        <f t="shared" ref="AH405:AR405" si="1155">IF(AH229="kw",SUMPRODUCT($Q$231:$Q$387,$U$231:$U$387,AH231:AH387),SUMPRODUCT($G$231:$G$387,AH231:AH387))</f>
        <v>0</v>
      </c>
      <c r="AI405" s="252">
        <f t="shared" si="1155"/>
        <v>0</v>
      </c>
      <c r="AJ405" s="252">
        <f t="shared" si="1155"/>
        <v>0</v>
      </c>
      <c r="AK405" s="252">
        <f t="shared" si="1155"/>
        <v>0</v>
      </c>
      <c r="AL405" s="252">
        <f t="shared" si="1155"/>
        <v>0</v>
      </c>
      <c r="AM405" s="252">
        <f t="shared" si="1155"/>
        <v>0</v>
      </c>
      <c r="AN405" s="252">
        <f t="shared" si="1155"/>
        <v>0</v>
      </c>
      <c r="AO405" s="252">
        <f t="shared" si="1155"/>
        <v>0</v>
      </c>
      <c r="AP405" s="252">
        <f t="shared" si="1155"/>
        <v>0</v>
      </c>
      <c r="AQ405" s="252">
        <f t="shared" si="1155"/>
        <v>0</v>
      </c>
      <c r="AR405" s="252">
        <f t="shared" si="1155"/>
        <v>0</v>
      </c>
      <c r="AS405" s="296"/>
    </row>
    <row r="406" spans="2:45">
      <c r="B406" s="391" t="s">
        <v>287</v>
      </c>
      <c r="C406" s="265"/>
      <c r="D406" s="241"/>
      <c r="E406" s="241"/>
      <c r="F406" s="241"/>
      <c r="G406" s="241"/>
      <c r="H406" s="241"/>
      <c r="I406" s="241"/>
      <c r="J406" s="241"/>
      <c r="K406" s="241"/>
      <c r="L406" s="241"/>
      <c r="M406" s="241"/>
      <c r="N406" s="241"/>
      <c r="O406" s="241"/>
      <c r="P406" s="241"/>
      <c r="Q406" s="241"/>
      <c r="R406" s="313"/>
      <c r="S406" s="241"/>
      <c r="T406" s="241"/>
      <c r="U406" s="241"/>
      <c r="V406" s="265"/>
      <c r="W406" s="244"/>
      <c r="X406" s="244"/>
      <c r="Y406" s="241"/>
      <c r="Z406" s="241"/>
      <c r="AA406" s="244"/>
      <c r="AB406" s="244"/>
      <c r="AC406" s="244"/>
      <c r="AD406" s="244"/>
      <c r="AE406" s="252">
        <f>SUMPRODUCT($H$231:$H$387,AE231:AE387)</f>
        <v>7780777.5372342533</v>
      </c>
      <c r="AF406" s="252">
        <f>SUMPRODUCT($H$231:$H$387,AF231:AF387)</f>
        <v>2094491.0342037166</v>
      </c>
      <c r="AG406" s="252">
        <f>IF(AG229="kw",SUMPRODUCT($Q$231:$Q$387,$V$231:$V$387,AG231:AG387),SUMPRODUCT($H$231:$H$387,AG231:AG387))</f>
        <v>23028.673796211857</v>
      </c>
      <c r="AH406" s="252">
        <f t="shared" ref="AH406:AR406" si="1156">IF(AH229="kw",SUMPRODUCT($Q$231:$Q$387,$V$231:$V$387,AH231:AH387),SUMPRODUCT($H$231:$H$387,AH231:AH387))</f>
        <v>0</v>
      </c>
      <c r="AI406" s="252">
        <f t="shared" si="1156"/>
        <v>0</v>
      </c>
      <c r="AJ406" s="252">
        <f t="shared" si="1156"/>
        <v>0</v>
      </c>
      <c r="AK406" s="252">
        <f t="shared" si="1156"/>
        <v>0</v>
      </c>
      <c r="AL406" s="252">
        <f t="shared" si="1156"/>
        <v>0</v>
      </c>
      <c r="AM406" s="252">
        <f t="shared" si="1156"/>
        <v>0</v>
      </c>
      <c r="AN406" s="252">
        <f t="shared" si="1156"/>
        <v>0</v>
      </c>
      <c r="AO406" s="252">
        <f t="shared" si="1156"/>
        <v>0</v>
      </c>
      <c r="AP406" s="252">
        <f t="shared" si="1156"/>
        <v>0</v>
      </c>
      <c r="AQ406" s="252">
        <f t="shared" si="1156"/>
        <v>0</v>
      </c>
      <c r="AR406" s="252">
        <f t="shared" si="1156"/>
        <v>0</v>
      </c>
      <c r="AS406" s="296"/>
    </row>
    <row r="407" spans="2:45">
      <c r="B407" s="391" t="s">
        <v>821</v>
      </c>
      <c r="C407" s="265"/>
      <c r="D407" s="241"/>
      <c r="E407" s="241"/>
      <c r="F407" s="241"/>
      <c r="G407" s="241"/>
      <c r="H407" s="241"/>
      <c r="I407" s="241"/>
      <c r="J407" s="241"/>
      <c r="K407" s="241"/>
      <c r="L407" s="241"/>
      <c r="M407" s="241"/>
      <c r="N407" s="241"/>
      <c r="O407" s="241"/>
      <c r="P407" s="241"/>
      <c r="Q407" s="241"/>
      <c r="R407" s="313"/>
      <c r="S407" s="241"/>
      <c r="T407" s="241"/>
      <c r="U407" s="241"/>
      <c r="V407" s="265"/>
      <c r="W407" s="244"/>
      <c r="X407" s="244"/>
      <c r="Y407" s="241"/>
      <c r="Z407" s="241"/>
      <c r="AA407" s="244"/>
      <c r="AB407" s="244"/>
      <c r="AC407" s="244"/>
      <c r="AD407" s="244"/>
      <c r="AE407" s="252">
        <f>SUMPRODUCT($I$231:$I$387,AE231:AE387)</f>
        <v>7780746.3073041784</v>
      </c>
      <c r="AF407" s="252">
        <f>SUMPRODUCT($I$231:$I$387,AF231:AF387)</f>
        <v>2092929.3901261347</v>
      </c>
      <c r="AG407" s="252">
        <f>IF(AG229="kw",SUMPRODUCT($Q$231:$Q$387,$W$231:$W$387,AG231:AG387),SUMPRODUCT($I$231:$I$387,AG231:AG387))</f>
        <v>23019.498108367414</v>
      </c>
      <c r="AH407" s="252">
        <f t="shared" ref="AH407:AR407" si="1157">IF(AH229="kw",SUMPRODUCT($Q$231:$Q$387,$W$231:$W$387,AH231:AH387),SUMPRODUCT($I$231:$I$387,AH231:AH387))</f>
        <v>0</v>
      </c>
      <c r="AI407" s="252">
        <f t="shared" si="1157"/>
        <v>0</v>
      </c>
      <c r="AJ407" s="252">
        <f t="shared" si="1157"/>
        <v>0</v>
      </c>
      <c r="AK407" s="252">
        <f t="shared" si="1157"/>
        <v>0</v>
      </c>
      <c r="AL407" s="252">
        <f t="shared" si="1157"/>
        <v>0</v>
      </c>
      <c r="AM407" s="252">
        <f t="shared" si="1157"/>
        <v>0</v>
      </c>
      <c r="AN407" s="252">
        <f t="shared" si="1157"/>
        <v>0</v>
      </c>
      <c r="AO407" s="252">
        <f t="shared" si="1157"/>
        <v>0</v>
      </c>
      <c r="AP407" s="252">
        <f t="shared" si="1157"/>
        <v>0</v>
      </c>
      <c r="AQ407" s="252">
        <f t="shared" si="1157"/>
        <v>0</v>
      </c>
      <c r="AR407" s="252">
        <f t="shared" si="1157"/>
        <v>0</v>
      </c>
      <c r="AS407" s="296"/>
    </row>
    <row r="408" spans="2:45">
      <c r="B408" s="391" t="s">
        <v>831</v>
      </c>
      <c r="C408" s="265"/>
      <c r="D408" s="241"/>
      <c r="E408" s="241"/>
      <c r="F408" s="241"/>
      <c r="G408" s="241"/>
      <c r="H408" s="241"/>
      <c r="I408" s="241"/>
      <c r="J408" s="241"/>
      <c r="K408" s="241"/>
      <c r="L408" s="241"/>
      <c r="M408" s="241"/>
      <c r="N408" s="241"/>
      <c r="O408" s="241"/>
      <c r="P408" s="241"/>
      <c r="Q408" s="241"/>
      <c r="R408" s="313"/>
      <c r="S408" s="241"/>
      <c r="T408" s="241"/>
      <c r="U408" s="241"/>
      <c r="V408" s="265"/>
      <c r="W408" s="244"/>
      <c r="X408" s="244"/>
      <c r="Y408" s="241"/>
      <c r="Z408" s="241"/>
      <c r="AA408" s="244"/>
      <c r="AB408" s="244"/>
      <c r="AC408" s="244"/>
      <c r="AD408" s="244"/>
      <c r="AE408" s="252">
        <f>SUMPRODUCT($J$231:$J$387,AE231:AE387)</f>
        <v>7780741.5636827573</v>
      </c>
      <c r="AF408" s="252">
        <f>SUMPRODUCT($J$231:$J$387,AF231:AF387)</f>
        <v>2092929.3901261347</v>
      </c>
      <c r="AG408" s="252">
        <f>IF(AG229="kw",SUMPRODUCT($Q$231:$Q$387,$X$231:$X$387,AG231:AG387),SUMPRODUCT($J$231:$J$387,AG231:AG387))</f>
        <v>23019.498108367414</v>
      </c>
      <c r="AH408" s="252">
        <f t="shared" ref="AH408:AR408" si="1158">IF(AH229="kw",SUMPRODUCT($Q$231:$Q$387,$X$231:$X$387,AH231:AH387),SUMPRODUCT($J$231:$J$387,AH231:AH387))</f>
        <v>0</v>
      </c>
      <c r="AI408" s="252">
        <f t="shared" si="1158"/>
        <v>0</v>
      </c>
      <c r="AJ408" s="252">
        <f t="shared" si="1158"/>
        <v>0</v>
      </c>
      <c r="AK408" s="252">
        <f t="shared" si="1158"/>
        <v>0</v>
      </c>
      <c r="AL408" s="252">
        <f t="shared" si="1158"/>
        <v>0</v>
      </c>
      <c r="AM408" s="252">
        <f t="shared" si="1158"/>
        <v>0</v>
      </c>
      <c r="AN408" s="252">
        <f t="shared" si="1158"/>
        <v>0</v>
      </c>
      <c r="AO408" s="252">
        <f t="shared" si="1158"/>
        <v>0</v>
      </c>
      <c r="AP408" s="252">
        <f t="shared" si="1158"/>
        <v>0</v>
      </c>
      <c r="AQ408" s="252">
        <f t="shared" si="1158"/>
        <v>0</v>
      </c>
      <c r="AR408" s="252">
        <f t="shared" si="1158"/>
        <v>0</v>
      </c>
      <c r="AS408" s="296"/>
    </row>
    <row r="409" spans="2:45">
      <c r="B409" s="391" t="s">
        <v>832</v>
      </c>
      <c r="C409" s="265"/>
      <c r="D409" s="241"/>
      <c r="E409" s="241"/>
      <c r="F409" s="241"/>
      <c r="G409" s="241"/>
      <c r="H409" s="241"/>
      <c r="I409" s="241"/>
      <c r="J409" s="241"/>
      <c r="K409" s="241"/>
      <c r="L409" s="241"/>
      <c r="M409" s="241"/>
      <c r="N409" s="241"/>
      <c r="O409" s="241"/>
      <c r="P409" s="241"/>
      <c r="Q409" s="241"/>
      <c r="R409" s="313"/>
      <c r="S409" s="241"/>
      <c r="T409" s="241"/>
      <c r="U409" s="241"/>
      <c r="V409" s="265"/>
      <c r="W409" s="244"/>
      <c r="X409" s="244"/>
      <c r="Y409" s="241"/>
      <c r="Z409" s="241"/>
      <c r="AA409" s="244"/>
      <c r="AB409" s="244"/>
      <c r="AC409" s="244"/>
      <c r="AD409" s="244"/>
      <c r="AE409" s="252">
        <f>SUMPRODUCT($K$231:$K$387,AE231:AE387)</f>
        <v>7780037.6133320546</v>
      </c>
      <c r="AF409" s="252">
        <f>SUMPRODUCT($K$231:$K$387,AF231:AF387)</f>
        <v>2092929.3901261347</v>
      </c>
      <c r="AG409" s="252">
        <f>IF(AG229="kw",SUMPRODUCT($Q$231:$Q$387,$Y$231:$Y$387,AG231:AG387),SUMPRODUCT($K$231:$K$387,AG231:AG387))</f>
        <v>23019.498108367414</v>
      </c>
      <c r="AH409" s="252">
        <f t="shared" ref="AH409:AR409" si="1159">IF(AH229="kw",SUMPRODUCT($Q$231:$Q$387,$Y$231:$Y$387,AH231:AH387),SUMPRODUCT($K$231:$K$387,AH231:AH387))</f>
        <v>0</v>
      </c>
      <c r="AI409" s="252">
        <f t="shared" si="1159"/>
        <v>0</v>
      </c>
      <c r="AJ409" s="252">
        <f t="shared" si="1159"/>
        <v>0</v>
      </c>
      <c r="AK409" s="252">
        <f t="shared" si="1159"/>
        <v>0</v>
      </c>
      <c r="AL409" s="252">
        <f t="shared" si="1159"/>
        <v>0</v>
      </c>
      <c r="AM409" s="252">
        <f t="shared" si="1159"/>
        <v>0</v>
      </c>
      <c r="AN409" s="252">
        <f t="shared" si="1159"/>
        <v>0</v>
      </c>
      <c r="AO409" s="252">
        <f t="shared" si="1159"/>
        <v>0</v>
      </c>
      <c r="AP409" s="252">
        <f t="shared" si="1159"/>
        <v>0</v>
      </c>
      <c r="AQ409" s="252">
        <f t="shared" si="1159"/>
        <v>0</v>
      </c>
      <c r="AR409" s="252">
        <f t="shared" si="1159"/>
        <v>0</v>
      </c>
      <c r="AS409" s="296"/>
    </row>
    <row r="410" spans="2:45">
      <c r="B410" s="391" t="s">
        <v>833</v>
      </c>
      <c r="C410" s="265"/>
      <c r="D410" s="241"/>
      <c r="E410" s="241"/>
      <c r="F410" s="241"/>
      <c r="G410" s="241"/>
      <c r="H410" s="241"/>
      <c r="I410" s="241"/>
      <c r="J410" s="241"/>
      <c r="K410" s="241"/>
      <c r="L410" s="241"/>
      <c r="M410" s="241"/>
      <c r="N410" s="241"/>
      <c r="O410" s="241"/>
      <c r="P410" s="241"/>
      <c r="Q410" s="241"/>
      <c r="R410" s="313"/>
      <c r="S410" s="241"/>
      <c r="T410" s="241"/>
      <c r="U410" s="241"/>
      <c r="V410" s="265"/>
      <c r="W410" s="244"/>
      <c r="X410" s="244"/>
      <c r="Y410" s="241"/>
      <c r="Z410" s="241"/>
      <c r="AA410" s="244"/>
      <c r="AB410" s="244"/>
      <c r="AC410" s="244"/>
      <c r="AD410" s="244"/>
      <c r="AE410" s="252">
        <f>SUMPRODUCT($L$231:$L$387,AE231:AE387)</f>
        <v>7779665.5852536624</v>
      </c>
      <c r="AF410" s="252">
        <f>SUMPRODUCT($L$231:$L$387,AF231:AF387)</f>
        <v>2072525.4678029416</v>
      </c>
      <c r="AG410" s="252">
        <f>IF(AG229="kw",SUMPRODUCT($Q$231:$Q$387,$Z$231:$Z$387,AG231:AG387),SUMPRODUCT($L$231:$L$387,AG231:AG387))</f>
        <v>22991.971044834085</v>
      </c>
      <c r="AH410" s="252">
        <f t="shared" ref="AH410:AR410" si="1160">IF(AH229="kw",SUMPRODUCT($Q$231:$Q$387,$Z$231:$Z$387,AH231:AH387),SUMPRODUCT($L$231:$L$387,AH231:AH387))</f>
        <v>0</v>
      </c>
      <c r="AI410" s="252">
        <f t="shared" si="1160"/>
        <v>0</v>
      </c>
      <c r="AJ410" s="252">
        <f t="shared" si="1160"/>
        <v>0</v>
      </c>
      <c r="AK410" s="252">
        <f t="shared" si="1160"/>
        <v>0</v>
      </c>
      <c r="AL410" s="252">
        <f t="shared" si="1160"/>
        <v>0</v>
      </c>
      <c r="AM410" s="252">
        <f t="shared" si="1160"/>
        <v>0</v>
      </c>
      <c r="AN410" s="252">
        <f t="shared" si="1160"/>
        <v>0</v>
      </c>
      <c r="AO410" s="252">
        <f t="shared" si="1160"/>
        <v>0</v>
      </c>
      <c r="AP410" s="252">
        <f t="shared" si="1160"/>
        <v>0</v>
      </c>
      <c r="AQ410" s="252">
        <f t="shared" si="1160"/>
        <v>0</v>
      </c>
      <c r="AR410" s="252">
        <f t="shared" si="1160"/>
        <v>0</v>
      </c>
      <c r="AS410" s="296"/>
    </row>
    <row r="411" spans="2:45">
      <c r="B411" s="391" t="s">
        <v>834</v>
      </c>
      <c r="C411" s="265"/>
      <c r="D411" s="241"/>
      <c r="E411" s="241"/>
      <c r="F411" s="241"/>
      <c r="G411" s="241"/>
      <c r="H411" s="241"/>
      <c r="I411" s="241"/>
      <c r="J411" s="241"/>
      <c r="K411" s="241"/>
      <c r="L411" s="241"/>
      <c r="M411" s="241"/>
      <c r="N411" s="241"/>
      <c r="O411" s="241"/>
      <c r="P411" s="241"/>
      <c r="Q411" s="241"/>
      <c r="R411" s="313"/>
      <c r="S411" s="241"/>
      <c r="T411" s="241"/>
      <c r="U411" s="241"/>
      <c r="V411" s="265"/>
      <c r="W411" s="244"/>
      <c r="X411" s="244"/>
      <c r="Y411" s="241"/>
      <c r="Z411" s="241"/>
      <c r="AA411" s="244"/>
      <c r="AB411" s="244"/>
      <c r="AC411" s="244"/>
      <c r="AD411" s="244"/>
      <c r="AE411" s="252">
        <f>SUMPRODUCT($M$231:$M$387,AE231:AE387)</f>
        <v>7760268.7112014918</v>
      </c>
      <c r="AF411" s="252">
        <f>SUMPRODUCT($M$231:$M$387,AF231:AF387)</f>
        <v>2072525.4678029416</v>
      </c>
      <c r="AG411" s="252">
        <f>IF(AG229="kw",SUMPRODUCT($Q$231:$Q$387,$AA$231:$AA$387,AG231:AG387),SUMPRODUCT($M$231:$M$387,AG231:AG387))</f>
        <v>22991.971044834085</v>
      </c>
      <c r="AH411" s="252">
        <f t="shared" ref="AH411:AR411" si="1161">IF(AH229="kw",SUMPRODUCT($Q$231:$Q$387,$AA$231:$AA$387,AH231:AH387),SUMPRODUCT($M$231:$M$387,AH231:AH387))</f>
        <v>0</v>
      </c>
      <c r="AI411" s="252">
        <f t="shared" si="1161"/>
        <v>0</v>
      </c>
      <c r="AJ411" s="252">
        <f t="shared" si="1161"/>
        <v>0</v>
      </c>
      <c r="AK411" s="252">
        <f t="shared" si="1161"/>
        <v>0</v>
      </c>
      <c r="AL411" s="252">
        <f t="shared" si="1161"/>
        <v>0</v>
      </c>
      <c r="AM411" s="252">
        <f t="shared" si="1161"/>
        <v>0</v>
      </c>
      <c r="AN411" s="252">
        <f t="shared" si="1161"/>
        <v>0</v>
      </c>
      <c r="AO411" s="252">
        <f t="shared" si="1161"/>
        <v>0</v>
      </c>
      <c r="AP411" s="252">
        <f t="shared" si="1161"/>
        <v>0</v>
      </c>
      <c r="AQ411" s="252">
        <f t="shared" si="1161"/>
        <v>0</v>
      </c>
      <c r="AR411" s="252">
        <f t="shared" si="1161"/>
        <v>0</v>
      </c>
      <c r="AS411" s="296"/>
    </row>
    <row r="412" spans="2:45">
      <c r="B412" s="391" t="s">
        <v>835</v>
      </c>
      <c r="C412" s="265"/>
      <c r="D412" s="241"/>
      <c r="E412" s="241"/>
      <c r="F412" s="241"/>
      <c r="G412" s="241"/>
      <c r="H412" s="241"/>
      <c r="I412" s="241"/>
      <c r="J412" s="241"/>
      <c r="K412" s="241"/>
      <c r="L412" s="241"/>
      <c r="M412" s="241"/>
      <c r="N412" s="241"/>
      <c r="O412" s="241"/>
      <c r="P412" s="241"/>
      <c r="Q412" s="241"/>
      <c r="R412" s="313"/>
      <c r="S412" s="241"/>
      <c r="T412" s="241"/>
      <c r="U412" s="241"/>
      <c r="V412" s="265"/>
      <c r="W412" s="244"/>
      <c r="X412" s="244"/>
      <c r="Y412" s="241"/>
      <c r="Z412" s="241"/>
      <c r="AA412" s="244"/>
      <c r="AB412" s="244"/>
      <c r="AC412" s="244"/>
      <c r="AD412" s="244"/>
      <c r="AE412" s="252">
        <f>SUMPRODUCT($N$231:$N$387,AE231:AE387)</f>
        <v>7705715.5839753626</v>
      </c>
      <c r="AF412" s="252">
        <f>SUMPRODUCT($N$231:$N$387,AF231:AF387)</f>
        <v>2030355.6240870419</v>
      </c>
      <c r="AG412" s="252">
        <f>IF(AG229="kw",SUMPRODUCT($Q$231:$Q$387,$AB$231:$AB$387,AG231:AG387),SUMPRODUCT($N$231:$N$387,AG231:AG387))</f>
        <v>22693.701997479431</v>
      </c>
      <c r="AH412" s="252">
        <f t="shared" ref="AH412:AR412" si="1162">IF(AH229="kw",SUMPRODUCT($Q$231:$Q$387,$AB$231:$AB$387,AH231:AH387),SUMPRODUCT($N$231:$N$387,AH231:AH387))</f>
        <v>0</v>
      </c>
      <c r="AI412" s="252">
        <f t="shared" si="1162"/>
        <v>0</v>
      </c>
      <c r="AJ412" s="252">
        <f t="shared" si="1162"/>
        <v>0</v>
      </c>
      <c r="AK412" s="252">
        <f t="shared" si="1162"/>
        <v>0</v>
      </c>
      <c r="AL412" s="252">
        <f t="shared" si="1162"/>
        <v>0</v>
      </c>
      <c r="AM412" s="252">
        <f t="shared" si="1162"/>
        <v>0</v>
      </c>
      <c r="AN412" s="252">
        <f t="shared" si="1162"/>
        <v>0</v>
      </c>
      <c r="AO412" s="252">
        <f t="shared" si="1162"/>
        <v>0</v>
      </c>
      <c r="AP412" s="252">
        <f t="shared" si="1162"/>
        <v>0</v>
      </c>
      <c r="AQ412" s="252">
        <f t="shared" si="1162"/>
        <v>0</v>
      </c>
      <c r="AR412" s="252">
        <f t="shared" si="1162"/>
        <v>0</v>
      </c>
      <c r="AS412" s="296"/>
    </row>
    <row r="413" spans="2:45">
      <c r="B413" s="392" t="s">
        <v>836</v>
      </c>
      <c r="C413" s="320"/>
      <c r="D413" s="338"/>
      <c r="E413" s="338"/>
      <c r="F413" s="338"/>
      <c r="G413" s="338"/>
      <c r="H413" s="338"/>
      <c r="I413" s="338"/>
      <c r="J413" s="338"/>
      <c r="K413" s="338"/>
      <c r="L413" s="338"/>
      <c r="M413" s="338"/>
      <c r="N413" s="338"/>
      <c r="O413" s="338"/>
      <c r="P413" s="338"/>
      <c r="Q413" s="338"/>
      <c r="R413" s="337"/>
      <c r="S413" s="338"/>
      <c r="T413" s="338"/>
      <c r="U413" s="338"/>
      <c r="V413" s="320"/>
      <c r="W413" s="339"/>
      <c r="X413" s="339"/>
      <c r="Y413" s="338"/>
      <c r="Z413" s="338"/>
      <c r="AA413" s="339"/>
      <c r="AB413" s="339"/>
      <c r="AC413" s="339"/>
      <c r="AD413" s="339"/>
      <c r="AE413" s="286">
        <f>SUMPRODUCT($O$231:$O$387,AE231:AE387)</f>
        <v>7698340.7432734361</v>
      </c>
      <c r="AF413" s="286">
        <f>SUMPRODUCT($O$231:$O$387,AF231:AF387)</f>
        <v>1399279.9564649228</v>
      </c>
      <c r="AG413" s="286">
        <f>IF(AG229="kw",SUMPRODUCT($Q$231:$Q$387,$AC$231:$AC$387,AG231:AG387),SUMPRODUCT($O$231:$O$387,AG231:AG387))</f>
        <v>12152.77757713784</v>
      </c>
      <c r="AH413" s="286">
        <f t="shared" ref="AH413:AR413" si="1163">IF(AH229="kw",SUMPRODUCT($Q$231:$Q$387,$AC$231:$AC$387,AH231:AH387),SUMPRODUCT($O$231:$O$387,AH231:AH387))</f>
        <v>0</v>
      </c>
      <c r="AI413" s="286">
        <f t="shared" si="1163"/>
        <v>0</v>
      </c>
      <c r="AJ413" s="286">
        <f t="shared" si="1163"/>
        <v>0</v>
      </c>
      <c r="AK413" s="286">
        <f t="shared" si="1163"/>
        <v>0</v>
      </c>
      <c r="AL413" s="286">
        <f t="shared" si="1163"/>
        <v>0</v>
      </c>
      <c r="AM413" s="286">
        <f t="shared" si="1163"/>
        <v>0</v>
      </c>
      <c r="AN413" s="286">
        <f t="shared" si="1163"/>
        <v>0</v>
      </c>
      <c r="AO413" s="286">
        <f t="shared" si="1163"/>
        <v>0</v>
      </c>
      <c r="AP413" s="286">
        <f t="shared" si="1163"/>
        <v>0</v>
      </c>
      <c r="AQ413" s="286">
        <f t="shared" si="1163"/>
        <v>0</v>
      </c>
      <c r="AR413" s="286">
        <f t="shared" si="1163"/>
        <v>0</v>
      </c>
      <c r="AS413" s="340"/>
    </row>
    <row r="414" spans="2:45" ht="21" customHeight="1">
      <c r="B414" s="323" t="s">
        <v>1240</v>
      </c>
      <c r="C414" s="341"/>
      <c r="D414" s="342"/>
      <c r="E414" s="342"/>
      <c r="F414" s="342"/>
      <c r="G414" s="342"/>
      <c r="H414" s="342"/>
      <c r="I414" s="342"/>
      <c r="J414" s="342"/>
      <c r="K414" s="342"/>
      <c r="L414" s="342"/>
      <c r="M414" s="342"/>
      <c r="N414" s="342"/>
      <c r="O414" s="342"/>
      <c r="P414" s="342"/>
      <c r="Q414" s="342"/>
      <c r="R414" s="342"/>
      <c r="S414" s="342"/>
      <c r="T414" s="342"/>
      <c r="U414" s="342"/>
      <c r="V414" s="326"/>
      <c r="W414" s="327"/>
      <c r="X414" s="342"/>
      <c r="Y414" s="342"/>
      <c r="Z414" s="342"/>
      <c r="AA414" s="342"/>
      <c r="AB414" s="342"/>
      <c r="AC414" s="342"/>
      <c r="AD414" s="342"/>
      <c r="AE414" s="343"/>
      <c r="AF414" s="343"/>
      <c r="AG414" s="343"/>
      <c r="AH414" s="343"/>
      <c r="AI414" s="343"/>
      <c r="AJ414" s="343"/>
      <c r="AK414" s="343"/>
      <c r="AL414" s="343"/>
      <c r="AM414" s="343"/>
      <c r="AN414" s="343"/>
      <c r="AO414" s="343"/>
      <c r="AP414" s="343"/>
      <c r="AQ414" s="343"/>
      <c r="AR414" s="343"/>
      <c r="AS414" s="343"/>
    </row>
    <row r="417" spans="1:45" ht="15.75">
      <c r="B417" s="242" t="s">
        <v>290</v>
      </c>
      <c r="C417" s="243"/>
      <c r="D417" s="512" t="s">
        <v>522</v>
      </c>
      <c r="E417" s="218"/>
      <c r="F417" s="514"/>
      <c r="G417" s="218"/>
      <c r="H417" s="218"/>
      <c r="I417" s="218"/>
      <c r="J417" s="218"/>
      <c r="K417" s="218"/>
      <c r="L417" s="218"/>
      <c r="M417" s="218"/>
      <c r="N417" s="218"/>
      <c r="O417" s="218"/>
      <c r="P417" s="218"/>
      <c r="Q417" s="218"/>
      <c r="R417" s="243"/>
      <c r="S417" s="218"/>
      <c r="T417" s="218"/>
      <c r="U417" s="218"/>
      <c r="V417" s="218"/>
      <c r="W417" s="218"/>
      <c r="X417" s="218"/>
      <c r="Y417" s="218"/>
      <c r="Z417" s="218"/>
      <c r="AA417" s="218"/>
      <c r="AB417" s="218"/>
      <c r="AC417" s="218"/>
      <c r="AD417" s="218"/>
      <c r="AE417" s="232"/>
      <c r="AF417" s="230"/>
      <c r="AG417" s="230"/>
      <c r="AH417" s="230"/>
      <c r="AI417" s="230"/>
      <c r="AJ417" s="230"/>
      <c r="AK417" s="230"/>
      <c r="AL417" s="230"/>
      <c r="AM417" s="230"/>
      <c r="AN417" s="230"/>
      <c r="AO417" s="230"/>
      <c r="AP417" s="230"/>
      <c r="AQ417" s="230"/>
      <c r="AR417" s="230"/>
      <c r="AS417" s="230"/>
    </row>
    <row r="418" spans="1:45" ht="33.75" customHeight="1">
      <c r="B418" s="941" t="s">
        <v>211</v>
      </c>
      <c r="C418" s="943" t="s">
        <v>33</v>
      </c>
      <c r="D418" s="245" t="s">
        <v>420</v>
      </c>
      <c r="E418" s="952" t="s">
        <v>209</v>
      </c>
      <c r="F418" s="953"/>
      <c r="G418" s="953"/>
      <c r="H418" s="953"/>
      <c r="I418" s="953"/>
      <c r="J418" s="953"/>
      <c r="K418" s="953"/>
      <c r="L418" s="953"/>
      <c r="M418" s="953"/>
      <c r="N418" s="953"/>
      <c r="O418" s="953"/>
      <c r="P418" s="954"/>
      <c r="Q418" s="950" t="s">
        <v>213</v>
      </c>
      <c r="R418" s="245" t="s">
        <v>421</v>
      </c>
      <c r="S418" s="947" t="s">
        <v>212</v>
      </c>
      <c r="T418" s="948"/>
      <c r="U418" s="948"/>
      <c r="V418" s="948"/>
      <c r="W418" s="948"/>
      <c r="X418" s="948"/>
      <c r="Y418" s="948"/>
      <c r="Z418" s="948"/>
      <c r="AA418" s="948"/>
      <c r="AB418" s="948"/>
      <c r="AC418" s="948"/>
      <c r="AD418" s="955"/>
      <c r="AE418" s="947" t="s">
        <v>242</v>
      </c>
      <c r="AF418" s="948"/>
      <c r="AG418" s="948"/>
      <c r="AH418" s="948"/>
      <c r="AI418" s="948"/>
      <c r="AJ418" s="948"/>
      <c r="AK418" s="948"/>
      <c r="AL418" s="948"/>
      <c r="AM418" s="948"/>
      <c r="AN418" s="948"/>
      <c r="AO418" s="948"/>
      <c r="AP418" s="948"/>
      <c r="AQ418" s="948"/>
      <c r="AR418" s="948"/>
      <c r="AS418" s="949"/>
    </row>
    <row r="419" spans="1:45" ht="61.5" customHeight="1">
      <c r="B419" s="942"/>
      <c r="C419" s="944"/>
      <c r="D419" s="246">
        <v>2017</v>
      </c>
      <c r="E419" s="246">
        <v>2018</v>
      </c>
      <c r="F419" s="246">
        <v>2019</v>
      </c>
      <c r="G419" s="246">
        <v>2020</v>
      </c>
      <c r="H419" s="246">
        <v>2021</v>
      </c>
      <c r="I419" s="246">
        <v>2022</v>
      </c>
      <c r="J419" s="246">
        <v>2023</v>
      </c>
      <c r="K419" s="246">
        <v>2024</v>
      </c>
      <c r="L419" s="246">
        <v>2025</v>
      </c>
      <c r="M419" s="246">
        <v>2026</v>
      </c>
      <c r="N419" s="246">
        <v>2027</v>
      </c>
      <c r="O419" s="246">
        <v>2028</v>
      </c>
      <c r="P419" s="246">
        <v>2029</v>
      </c>
      <c r="Q419" s="951"/>
      <c r="R419" s="246">
        <v>2017</v>
      </c>
      <c r="S419" s="246">
        <v>2018</v>
      </c>
      <c r="T419" s="246">
        <v>2019</v>
      </c>
      <c r="U419" s="246">
        <v>2020</v>
      </c>
      <c r="V419" s="246">
        <v>2021</v>
      </c>
      <c r="W419" s="246">
        <v>2022</v>
      </c>
      <c r="X419" s="246">
        <v>2023</v>
      </c>
      <c r="Y419" s="246">
        <v>2024</v>
      </c>
      <c r="Z419" s="246">
        <v>2025</v>
      </c>
      <c r="AA419" s="246">
        <v>2026</v>
      </c>
      <c r="AB419" s="246">
        <v>2027</v>
      </c>
      <c r="AC419" s="246">
        <v>2028</v>
      </c>
      <c r="AD419" s="246">
        <v>2029</v>
      </c>
      <c r="AE419" s="246" t="str">
        <f>'1.  LRAMVA Summary'!$D$53</f>
        <v>Residential</v>
      </c>
      <c r="AF419" s="246" t="str">
        <f>'1.  LRAMVA Summary'!$E$53</f>
        <v>GS&lt;50 kW</v>
      </c>
      <c r="AG419" s="246" t="str">
        <f>'1.  LRAMVA Summary'!$F$53</f>
        <v>GS&gt;50 kW</v>
      </c>
      <c r="AH419" s="246" t="str">
        <f>'1.  LRAMVA Summary'!$G$53</f>
        <v>Unmetered Scattered Load</v>
      </c>
      <c r="AI419" s="246" t="str">
        <f>'1.  LRAMVA Summary'!$H$53</f>
        <v>Streetlighting</v>
      </c>
      <c r="AJ419" s="246" t="str">
        <f>'1.  LRAMVA Summary'!$I$53</f>
        <v/>
      </c>
      <c r="AK419" s="246" t="str">
        <f>'1.  LRAMVA Summary'!$J$53</f>
        <v/>
      </c>
      <c r="AL419" s="246" t="str">
        <f>'1.  LRAMVA Summary'!$K$53</f>
        <v/>
      </c>
      <c r="AM419" s="246" t="str">
        <f>'1.  LRAMVA Summary'!$L$53</f>
        <v/>
      </c>
      <c r="AN419" s="246" t="str">
        <f>'1.  LRAMVA Summary'!$M$53</f>
        <v/>
      </c>
      <c r="AO419" s="246" t="str">
        <f>'1.  LRAMVA Summary'!$N$53</f>
        <v/>
      </c>
      <c r="AP419" s="246" t="str">
        <f>'1.  LRAMVA Summary'!$O$53</f>
        <v/>
      </c>
      <c r="AQ419" s="246" t="str">
        <f>'1.  LRAMVA Summary'!$P$53</f>
        <v/>
      </c>
      <c r="AR419" s="246" t="str">
        <f>'1.  LRAMVA Summary'!$Q$53</f>
        <v/>
      </c>
      <c r="AS419" s="248" t="str">
        <f>'1.  LRAMVA Summary'!$R$53</f>
        <v>Total</v>
      </c>
    </row>
    <row r="420" spans="1:45" ht="15.75" hidden="1" customHeight="1">
      <c r="A420" s="465"/>
      <c r="B420" s="459" t="s">
        <v>500</v>
      </c>
      <c r="C420" s="250"/>
      <c r="D420" s="250"/>
      <c r="E420" s="250"/>
      <c r="F420" s="250"/>
      <c r="G420" s="250"/>
      <c r="H420" s="250"/>
      <c r="I420" s="250"/>
      <c r="J420" s="250"/>
      <c r="K420" s="250"/>
      <c r="L420" s="250"/>
      <c r="M420" s="250"/>
      <c r="N420" s="250"/>
      <c r="O420" s="250"/>
      <c r="P420" s="250"/>
      <c r="Q420" s="251"/>
      <c r="R420" s="250"/>
      <c r="S420" s="250"/>
      <c r="T420" s="250"/>
      <c r="U420" s="250"/>
      <c r="V420" s="250"/>
      <c r="W420" s="250"/>
      <c r="X420" s="250"/>
      <c r="Y420" s="250"/>
      <c r="Z420" s="250"/>
      <c r="AA420" s="250"/>
      <c r="AB420" s="250"/>
      <c r="AC420" s="250"/>
      <c r="AD420" s="250"/>
      <c r="AE420" s="252" t="str">
        <f>'1.  LRAMVA Summary'!$D$54</f>
        <v>kWh</v>
      </c>
      <c r="AF420" s="252" t="str">
        <f>'1.  LRAMVA Summary'!$E$54</f>
        <v>kWh</v>
      </c>
      <c r="AG420" s="252" t="str">
        <f>'1.  LRAMVA Summary'!$F$54</f>
        <v>kW</v>
      </c>
      <c r="AH420" s="252" t="str">
        <f>'1.  LRAMVA Summary'!$G$54</f>
        <v>kWh</v>
      </c>
      <c r="AI420" s="252" t="str">
        <f>'1.  LRAMVA Summary'!$H$54</f>
        <v>kW</v>
      </c>
      <c r="AJ420" s="252">
        <f>'1.  LRAMVA Summary'!$I$54</f>
        <v>0</v>
      </c>
      <c r="AK420" s="252">
        <f>'1.  LRAMVA Summary'!$J$54</f>
        <v>0</v>
      </c>
      <c r="AL420" s="252">
        <f>'1.  LRAMVA Summary'!$K$54</f>
        <v>0</v>
      </c>
      <c r="AM420" s="252">
        <f>'1.  LRAMVA Summary'!$L$54</f>
        <v>0</v>
      </c>
      <c r="AN420" s="252">
        <f>'1.  LRAMVA Summary'!$M$54</f>
        <v>0</v>
      </c>
      <c r="AO420" s="252">
        <f>'1.  LRAMVA Summary'!$N$54</f>
        <v>0</v>
      </c>
      <c r="AP420" s="252">
        <f>'1.  LRAMVA Summary'!$O$54</f>
        <v>0</v>
      </c>
      <c r="AQ420" s="252">
        <f>'1.  LRAMVA Summary'!$P$54</f>
        <v>0</v>
      </c>
      <c r="AR420" s="252">
        <f>'1.  LRAMVA Summary'!$Q$54</f>
        <v>0</v>
      </c>
      <c r="AS420" s="253"/>
    </row>
    <row r="421" spans="1:45" ht="15.75" hidden="1" outlineLevel="1">
      <c r="A421" s="465"/>
      <c r="B421" s="444" t="s">
        <v>493</v>
      </c>
      <c r="C421" s="250"/>
      <c r="D421" s="250"/>
      <c r="E421" s="250"/>
      <c r="F421" s="250"/>
      <c r="G421" s="250"/>
      <c r="H421" s="250"/>
      <c r="I421" s="250"/>
      <c r="J421" s="250"/>
      <c r="K421" s="250"/>
      <c r="L421" s="250"/>
      <c r="M421" s="250"/>
      <c r="N421" s="250"/>
      <c r="O421" s="250"/>
      <c r="P421" s="250"/>
      <c r="Q421" s="251"/>
      <c r="R421" s="250"/>
      <c r="S421" s="250"/>
      <c r="T421" s="250"/>
      <c r="U421" s="250"/>
      <c r="V421" s="250"/>
      <c r="W421" s="250"/>
      <c r="X421" s="250"/>
      <c r="Y421" s="250"/>
      <c r="Z421" s="250"/>
      <c r="AA421" s="250"/>
      <c r="AB421" s="250"/>
      <c r="AC421" s="250"/>
      <c r="AD421" s="250"/>
      <c r="AE421" s="252"/>
      <c r="AF421" s="252"/>
      <c r="AG421" s="252"/>
      <c r="AH421" s="252"/>
      <c r="AI421" s="252"/>
      <c r="AJ421" s="252"/>
      <c r="AK421" s="252"/>
      <c r="AL421" s="252"/>
      <c r="AM421" s="252"/>
      <c r="AN421" s="252"/>
      <c r="AO421" s="252"/>
      <c r="AP421" s="252"/>
      <c r="AQ421" s="252"/>
      <c r="AR421" s="252"/>
      <c r="AS421" s="253"/>
    </row>
    <row r="422" spans="1:45" hidden="1" outlineLevel="1">
      <c r="A422" s="465">
        <v>1</v>
      </c>
      <c r="B422" s="380" t="s">
        <v>95</v>
      </c>
      <c r="C422" s="252" t="s">
        <v>25</v>
      </c>
      <c r="D422" s="256"/>
      <c r="E422" s="256"/>
      <c r="F422" s="256"/>
      <c r="G422" s="256"/>
      <c r="H422" s="256"/>
      <c r="I422" s="256"/>
      <c r="J422" s="256"/>
      <c r="K422" s="256"/>
      <c r="L422" s="256"/>
      <c r="M422" s="256"/>
      <c r="N422" s="256"/>
      <c r="O422" s="256"/>
      <c r="P422" s="256"/>
      <c r="Q422" s="252"/>
      <c r="R422" s="256"/>
      <c r="S422" s="256"/>
      <c r="T422" s="256"/>
      <c r="U422" s="256"/>
      <c r="V422" s="256"/>
      <c r="W422" s="256"/>
      <c r="X422" s="256"/>
      <c r="Y422" s="256"/>
      <c r="Z422" s="256"/>
      <c r="AA422" s="256"/>
      <c r="AB422" s="256"/>
      <c r="AC422" s="256"/>
      <c r="AD422" s="256"/>
      <c r="AE422" s="362"/>
      <c r="AF422" s="362"/>
      <c r="AG422" s="362"/>
      <c r="AH422" s="362"/>
      <c r="AI422" s="362"/>
      <c r="AJ422" s="362"/>
      <c r="AK422" s="362"/>
      <c r="AL422" s="362"/>
      <c r="AM422" s="362"/>
      <c r="AN422" s="362"/>
      <c r="AO422" s="362"/>
      <c r="AP422" s="362"/>
      <c r="AQ422" s="362"/>
      <c r="AR422" s="362"/>
      <c r="AS422" s="257">
        <f>SUM(AE422:AR422)</f>
        <v>0</v>
      </c>
    </row>
    <row r="423" spans="1:45" hidden="1" outlineLevel="1">
      <c r="A423" s="465"/>
      <c r="B423" s="383" t="s">
        <v>307</v>
      </c>
      <c r="C423" s="252" t="s">
        <v>163</v>
      </c>
      <c r="D423" s="256"/>
      <c r="E423" s="256"/>
      <c r="F423" s="256"/>
      <c r="G423" s="256"/>
      <c r="H423" s="256"/>
      <c r="I423" s="256"/>
      <c r="J423" s="256"/>
      <c r="K423" s="256"/>
      <c r="L423" s="256"/>
      <c r="M423" s="256"/>
      <c r="N423" s="256"/>
      <c r="O423" s="256"/>
      <c r="P423" s="256"/>
      <c r="Q423" s="415"/>
      <c r="R423" s="256"/>
      <c r="S423" s="256"/>
      <c r="T423" s="256"/>
      <c r="U423" s="256"/>
      <c r="V423" s="256"/>
      <c r="W423" s="256"/>
      <c r="X423" s="256"/>
      <c r="Y423" s="256"/>
      <c r="Z423" s="256"/>
      <c r="AA423" s="256"/>
      <c r="AB423" s="256"/>
      <c r="AC423" s="256"/>
      <c r="AD423" s="256"/>
      <c r="AE423" s="363">
        <f>AE422</f>
        <v>0</v>
      </c>
      <c r="AF423" s="363">
        <f t="shared" ref="AF423" si="1164">AF422</f>
        <v>0</v>
      </c>
      <c r="AG423" s="363">
        <f t="shared" ref="AG423" si="1165">AG422</f>
        <v>0</v>
      </c>
      <c r="AH423" s="363">
        <f t="shared" ref="AH423" si="1166">AH422</f>
        <v>0</v>
      </c>
      <c r="AI423" s="363">
        <f t="shared" ref="AI423" si="1167">AI422</f>
        <v>0</v>
      </c>
      <c r="AJ423" s="363">
        <f t="shared" ref="AJ423" si="1168">AJ422</f>
        <v>0</v>
      </c>
      <c r="AK423" s="363">
        <f t="shared" ref="AK423" si="1169">AK422</f>
        <v>0</v>
      </c>
      <c r="AL423" s="363">
        <f t="shared" ref="AL423" si="1170">AL422</f>
        <v>0</v>
      </c>
      <c r="AM423" s="363">
        <f t="shared" ref="AM423" si="1171">AM422</f>
        <v>0</v>
      </c>
      <c r="AN423" s="363">
        <f t="shared" ref="AN423" si="1172">AN422</f>
        <v>0</v>
      </c>
      <c r="AO423" s="363">
        <f t="shared" ref="AO423" si="1173">AO422</f>
        <v>0</v>
      </c>
      <c r="AP423" s="363">
        <f t="shared" ref="AP423" si="1174">AP422</f>
        <v>0</v>
      </c>
      <c r="AQ423" s="363">
        <f t="shared" ref="AQ423" si="1175">AQ422</f>
        <v>0</v>
      </c>
      <c r="AR423" s="363">
        <f t="shared" ref="AR423" si="1176">AR422</f>
        <v>0</v>
      </c>
      <c r="AS423" s="258"/>
    </row>
    <row r="424" spans="1:45" ht="15.75" hidden="1" outlineLevel="1">
      <c r="A424" s="465"/>
      <c r="B424" s="460"/>
      <c r="C424" s="260"/>
      <c r="D424" s="260"/>
      <c r="E424" s="260"/>
      <c r="F424" s="260"/>
      <c r="G424" s="260"/>
      <c r="H424" s="260"/>
      <c r="I424" s="260"/>
      <c r="J424" s="654"/>
      <c r="K424" s="260"/>
      <c r="L424" s="260"/>
      <c r="M424" s="260"/>
      <c r="N424" s="260"/>
      <c r="O424" s="260"/>
      <c r="P424" s="260"/>
      <c r="Q424" s="261"/>
      <c r="R424" s="260"/>
      <c r="S424" s="260"/>
      <c r="T424" s="260"/>
      <c r="U424" s="260"/>
      <c r="V424" s="260"/>
      <c r="W424" s="260"/>
      <c r="X424" s="260"/>
      <c r="Y424" s="260"/>
      <c r="Z424" s="260"/>
      <c r="AA424" s="260"/>
      <c r="AB424" s="260"/>
      <c r="AC424" s="260"/>
      <c r="AD424" s="260"/>
      <c r="AE424" s="364"/>
      <c r="AF424" s="365"/>
      <c r="AG424" s="365"/>
      <c r="AH424" s="365"/>
      <c r="AI424" s="365"/>
      <c r="AJ424" s="365"/>
      <c r="AK424" s="365"/>
      <c r="AL424" s="365"/>
      <c r="AM424" s="365"/>
      <c r="AN424" s="365"/>
      <c r="AO424" s="365"/>
      <c r="AP424" s="365"/>
      <c r="AQ424" s="365"/>
      <c r="AR424" s="365"/>
      <c r="AS424" s="263"/>
    </row>
    <row r="425" spans="1:45" hidden="1" outlineLevel="1">
      <c r="A425" s="465">
        <v>2</v>
      </c>
      <c r="B425" s="380" t="s">
        <v>96</v>
      </c>
      <c r="C425" s="252" t="s">
        <v>25</v>
      </c>
      <c r="D425" s="256"/>
      <c r="E425" s="256"/>
      <c r="F425" s="256"/>
      <c r="G425" s="256"/>
      <c r="H425" s="256"/>
      <c r="I425" s="256"/>
      <c r="J425" s="256"/>
      <c r="K425" s="256"/>
      <c r="L425" s="256"/>
      <c r="M425" s="256"/>
      <c r="N425" s="256"/>
      <c r="O425" s="256"/>
      <c r="P425" s="256"/>
      <c r="Q425" s="252"/>
      <c r="R425" s="256"/>
      <c r="S425" s="256"/>
      <c r="T425" s="256"/>
      <c r="U425" s="256"/>
      <c r="V425" s="256"/>
      <c r="W425" s="256"/>
      <c r="X425" s="256"/>
      <c r="Y425" s="256"/>
      <c r="Z425" s="256"/>
      <c r="AA425" s="256"/>
      <c r="AB425" s="256"/>
      <c r="AC425" s="256"/>
      <c r="AD425" s="256"/>
      <c r="AE425" s="362"/>
      <c r="AF425" s="362"/>
      <c r="AG425" s="362"/>
      <c r="AH425" s="362"/>
      <c r="AI425" s="362"/>
      <c r="AJ425" s="362"/>
      <c r="AK425" s="362"/>
      <c r="AL425" s="362"/>
      <c r="AM425" s="362"/>
      <c r="AN425" s="362"/>
      <c r="AO425" s="362"/>
      <c r="AP425" s="362"/>
      <c r="AQ425" s="362"/>
      <c r="AR425" s="362"/>
      <c r="AS425" s="257">
        <f>SUM(AE425:AR425)</f>
        <v>0</v>
      </c>
    </row>
    <row r="426" spans="1:45" hidden="1" outlineLevel="1">
      <c r="A426" s="465"/>
      <c r="B426" s="383" t="s">
        <v>307</v>
      </c>
      <c r="C426" s="252" t="s">
        <v>163</v>
      </c>
      <c r="D426" s="256"/>
      <c r="E426" s="256"/>
      <c r="F426" s="256"/>
      <c r="G426" s="256"/>
      <c r="H426" s="256"/>
      <c r="I426" s="256"/>
      <c r="J426" s="256"/>
      <c r="K426" s="256"/>
      <c r="L426" s="256"/>
      <c r="M426" s="256"/>
      <c r="N426" s="256"/>
      <c r="O426" s="256"/>
      <c r="P426" s="256"/>
      <c r="Q426" s="415"/>
      <c r="R426" s="256"/>
      <c r="S426" s="256"/>
      <c r="T426" s="256"/>
      <c r="U426" s="256"/>
      <c r="V426" s="256"/>
      <c r="W426" s="256"/>
      <c r="X426" s="256"/>
      <c r="Y426" s="256"/>
      <c r="Z426" s="256"/>
      <c r="AA426" s="256"/>
      <c r="AB426" s="256"/>
      <c r="AC426" s="256"/>
      <c r="AD426" s="256"/>
      <c r="AE426" s="363">
        <f>AE425</f>
        <v>0</v>
      </c>
      <c r="AF426" s="363">
        <f t="shared" ref="AF426" si="1177">AF425</f>
        <v>0</v>
      </c>
      <c r="AG426" s="363">
        <f t="shared" ref="AG426" si="1178">AG425</f>
        <v>0</v>
      </c>
      <c r="AH426" s="363">
        <f t="shared" ref="AH426" si="1179">AH425</f>
        <v>0</v>
      </c>
      <c r="AI426" s="363">
        <f t="shared" ref="AI426" si="1180">AI425</f>
        <v>0</v>
      </c>
      <c r="AJ426" s="363">
        <f t="shared" ref="AJ426" si="1181">AJ425</f>
        <v>0</v>
      </c>
      <c r="AK426" s="363">
        <f t="shared" ref="AK426" si="1182">AK425</f>
        <v>0</v>
      </c>
      <c r="AL426" s="363">
        <f t="shared" ref="AL426" si="1183">AL425</f>
        <v>0</v>
      </c>
      <c r="AM426" s="363">
        <f t="shared" ref="AM426" si="1184">AM425</f>
        <v>0</v>
      </c>
      <c r="AN426" s="363">
        <f t="shared" ref="AN426" si="1185">AN425</f>
        <v>0</v>
      </c>
      <c r="AO426" s="363">
        <f t="shared" ref="AO426" si="1186">AO425</f>
        <v>0</v>
      </c>
      <c r="AP426" s="363">
        <f t="shared" ref="AP426" si="1187">AP425</f>
        <v>0</v>
      </c>
      <c r="AQ426" s="363">
        <f t="shared" ref="AQ426" si="1188">AQ425</f>
        <v>0</v>
      </c>
      <c r="AR426" s="363">
        <f t="shared" ref="AR426" si="1189">AR425</f>
        <v>0</v>
      </c>
      <c r="AS426" s="258"/>
    </row>
    <row r="427" spans="1:45" ht="15.75" hidden="1" outlineLevel="1">
      <c r="A427" s="465"/>
      <c r="B427" s="460"/>
      <c r="C427" s="260"/>
      <c r="D427" s="265"/>
      <c r="E427" s="265"/>
      <c r="F427" s="265"/>
      <c r="G427" s="265"/>
      <c r="H427" s="265"/>
      <c r="I427" s="265"/>
      <c r="J427" s="265"/>
      <c r="K427" s="265"/>
      <c r="L427" s="265"/>
      <c r="M427" s="265"/>
      <c r="N427" s="265"/>
      <c r="O427" s="265"/>
      <c r="P427" s="265"/>
      <c r="Q427" s="261"/>
      <c r="R427" s="265"/>
      <c r="S427" s="265"/>
      <c r="T427" s="265"/>
      <c r="U427" s="265"/>
      <c r="V427" s="265"/>
      <c r="W427" s="265"/>
      <c r="X427" s="265"/>
      <c r="Y427" s="265"/>
      <c r="Z427" s="265"/>
      <c r="AA427" s="265"/>
      <c r="AB427" s="265"/>
      <c r="AC427" s="265"/>
      <c r="AD427" s="265"/>
      <c r="AE427" s="364"/>
      <c r="AF427" s="365"/>
      <c r="AG427" s="365"/>
      <c r="AH427" s="365"/>
      <c r="AI427" s="365"/>
      <c r="AJ427" s="365"/>
      <c r="AK427" s="365"/>
      <c r="AL427" s="365"/>
      <c r="AM427" s="365"/>
      <c r="AN427" s="365"/>
      <c r="AO427" s="365"/>
      <c r="AP427" s="365"/>
      <c r="AQ427" s="365"/>
      <c r="AR427" s="365"/>
      <c r="AS427" s="263"/>
    </row>
    <row r="428" spans="1:45" hidden="1" outlineLevel="1">
      <c r="A428" s="465">
        <v>3</v>
      </c>
      <c r="B428" s="380" t="s">
        <v>97</v>
      </c>
      <c r="C428" s="252" t="s">
        <v>25</v>
      </c>
      <c r="D428" s="256"/>
      <c r="E428" s="256"/>
      <c r="F428" s="256"/>
      <c r="G428" s="256"/>
      <c r="H428" s="256"/>
      <c r="I428" s="256"/>
      <c r="J428" s="256"/>
      <c r="K428" s="256"/>
      <c r="L428" s="256"/>
      <c r="M428" s="256"/>
      <c r="N428" s="256"/>
      <c r="O428" s="256"/>
      <c r="P428" s="256"/>
      <c r="Q428" s="252"/>
      <c r="R428" s="256"/>
      <c r="S428" s="256"/>
      <c r="T428" s="256"/>
      <c r="U428" s="256"/>
      <c r="V428" s="256"/>
      <c r="W428" s="256"/>
      <c r="X428" s="256"/>
      <c r="Y428" s="256"/>
      <c r="Z428" s="256"/>
      <c r="AA428" s="256"/>
      <c r="AB428" s="256"/>
      <c r="AC428" s="256"/>
      <c r="AD428" s="256"/>
      <c r="AE428" s="362"/>
      <c r="AF428" s="362"/>
      <c r="AG428" s="362"/>
      <c r="AH428" s="362"/>
      <c r="AI428" s="362"/>
      <c r="AJ428" s="362"/>
      <c r="AK428" s="362"/>
      <c r="AL428" s="362"/>
      <c r="AM428" s="362"/>
      <c r="AN428" s="362"/>
      <c r="AO428" s="362"/>
      <c r="AP428" s="362"/>
      <c r="AQ428" s="362"/>
      <c r="AR428" s="362"/>
      <c r="AS428" s="257">
        <f>SUM(AE428:AR428)</f>
        <v>0</v>
      </c>
    </row>
    <row r="429" spans="1:45" hidden="1" outlineLevel="1">
      <c r="A429" s="465"/>
      <c r="B429" s="383" t="s">
        <v>307</v>
      </c>
      <c r="C429" s="252" t="s">
        <v>163</v>
      </c>
      <c r="D429" s="256"/>
      <c r="E429" s="256"/>
      <c r="F429" s="256"/>
      <c r="G429" s="256"/>
      <c r="H429" s="256"/>
      <c r="I429" s="256"/>
      <c r="J429" s="256"/>
      <c r="K429" s="256"/>
      <c r="L429" s="256"/>
      <c r="M429" s="256"/>
      <c r="N429" s="256"/>
      <c r="O429" s="256"/>
      <c r="P429" s="256"/>
      <c r="Q429" s="415"/>
      <c r="R429" s="256"/>
      <c r="S429" s="256"/>
      <c r="T429" s="256"/>
      <c r="U429" s="256"/>
      <c r="V429" s="256"/>
      <c r="W429" s="256"/>
      <c r="X429" s="256"/>
      <c r="Y429" s="256"/>
      <c r="Z429" s="256"/>
      <c r="AA429" s="256"/>
      <c r="AB429" s="256"/>
      <c r="AC429" s="256"/>
      <c r="AD429" s="256"/>
      <c r="AE429" s="363">
        <f>AE428</f>
        <v>0</v>
      </c>
      <c r="AF429" s="363">
        <f t="shared" ref="AF429" si="1190">AF428</f>
        <v>0</v>
      </c>
      <c r="AG429" s="363">
        <f t="shared" ref="AG429" si="1191">AG428</f>
        <v>0</v>
      </c>
      <c r="AH429" s="363">
        <f t="shared" ref="AH429" si="1192">AH428</f>
        <v>0</v>
      </c>
      <c r="AI429" s="363">
        <f t="shared" ref="AI429" si="1193">AI428</f>
        <v>0</v>
      </c>
      <c r="AJ429" s="363">
        <f t="shared" ref="AJ429" si="1194">AJ428</f>
        <v>0</v>
      </c>
      <c r="AK429" s="363">
        <f t="shared" ref="AK429" si="1195">AK428</f>
        <v>0</v>
      </c>
      <c r="AL429" s="363">
        <f t="shared" ref="AL429" si="1196">AL428</f>
        <v>0</v>
      </c>
      <c r="AM429" s="363">
        <f t="shared" ref="AM429" si="1197">AM428</f>
        <v>0</v>
      </c>
      <c r="AN429" s="363">
        <f t="shared" ref="AN429" si="1198">AN428</f>
        <v>0</v>
      </c>
      <c r="AO429" s="363">
        <f t="shared" ref="AO429" si="1199">AO428</f>
        <v>0</v>
      </c>
      <c r="AP429" s="363">
        <f t="shared" ref="AP429" si="1200">AP428</f>
        <v>0</v>
      </c>
      <c r="AQ429" s="363">
        <f t="shared" ref="AQ429" si="1201">AQ428</f>
        <v>0</v>
      </c>
      <c r="AR429" s="363">
        <f t="shared" ref="AR429" si="1202">AR428</f>
        <v>0</v>
      </c>
      <c r="AS429" s="258"/>
    </row>
    <row r="430" spans="1:45" hidden="1" outlineLevel="1">
      <c r="A430" s="465"/>
      <c r="B430" s="383"/>
      <c r="C430" s="266"/>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c r="AA430" s="252"/>
      <c r="AB430" s="252"/>
      <c r="AC430" s="252"/>
      <c r="AD430" s="252"/>
      <c r="AE430" s="364"/>
      <c r="AF430" s="364"/>
      <c r="AG430" s="364"/>
      <c r="AH430" s="364"/>
      <c r="AI430" s="364"/>
      <c r="AJ430" s="364"/>
      <c r="AK430" s="364"/>
      <c r="AL430" s="364"/>
      <c r="AM430" s="364"/>
      <c r="AN430" s="364"/>
      <c r="AO430" s="364"/>
      <c r="AP430" s="364"/>
      <c r="AQ430" s="364"/>
      <c r="AR430" s="364"/>
      <c r="AS430" s="267"/>
    </row>
    <row r="431" spans="1:45" hidden="1" outlineLevel="1">
      <c r="A431" s="465">
        <v>4</v>
      </c>
      <c r="B431" s="274" t="s">
        <v>660</v>
      </c>
      <c r="C431" s="252" t="s">
        <v>25</v>
      </c>
      <c r="D431" s="256"/>
      <c r="E431" s="256"/>
      <c r="F431" s="256"/>
      <c r="G431" s="256"/>
      <c r="H431" s="256"/>
      <c r="I431" s="256"/>
      <c r="J431" s="256"/>
      <c r="K431" s="256"/>
      <c r="L431" s="256"/>
      <c r="M431" s="256"/>
      <c r="N431" s="256"/>
      <c r="O431" s="256"/>
      <c r="P431" s="256"/>
      <c r="Q431" s="252"/>
      <c r="R431" s="256"/>
      <c r="S431" s="256"/>
      <c r="T431" s="256"/>
      <c r="U431" s="256"/>
      <c r="V431" s="256"/>
      <c r="W431" s="256"/>
      <c r="X431" s="256"/>
      <c r="Y431" s="256"/>
      <c r="Z431" s="256"/>
      <c r="AA431" s="256"/>
      <c r="AB431" s="256"/>
      <c r="AC431" s="256"/>
      <c r="AD431" s="256"/>
      <c r="AE431" s="362"/>
      <c r="AF431" s="362"/>
      <c r="AG431" s="362"/>
      <c r="AH431" s="362"/>
      <c r="AI431" s="362"/>
      <c r="AJ431" s="362"/>
      <c r="AK431" s="362"/>
      <c r="AL431" s="362"/>
      <c r="AM431" s="362"/>
      <c r="AN431" s="362"/>
      <c r="AO431" s="362"/>
      <c r="AP431" s="362"/>
      <c r="AQ431" s="362"/>
      <c r="AR431" s="362"/>
      <c r="AS431" s="257">
        <f>SUM(AE431:AR431)</f>
        <v>0</v>
      </c>
    </row>
    <row r="432" spans="1:45" hidden="1" outlineLevel="1">
      <c r="A432" s="465"/>
      <c r="B432" s="383" t="s">
        <v>307</v>
      </c>
      <c r="C432" s="252" t="s">
        <v>163</v>
      </c>
      <c r="D432" s="256"/>
      <c r="E432" s="256"/>
      <c r="F432" s="256"/>
      <c r="G432" s="256"/>
      <c r="H432" s="256"/>
      <c r="I432" s="256"/>
      <c r="J432" s="256"/>
      <c r="K432" s="256"/>
      <c r="L432" s="256"/>
      <c r="M432" s="256"/>
      <c r="N432" s="256"/>
      <c r="O432" s="256"/>
      <c r="P432" s="256"/>
      <c r="Q432" s="415"/>
      <c r="R432" s="256"/>
      <c r="S432" s="256"/>
      <c r="T432" s="256"/>
      <c r="U432" s="256"/>
      <c r="V432" s="256"/>
      <c r="W432" s="256"/>
      <c r="X432" s="256"/>
      <c r="Y432" s="256"/>
      <c r="Z432" s="256"/>
      <c r="AA432" s="256"/>
      <c r="AB432" s="256"/>
      <c r="AC432" s="256"/>
      <c r="AD432" s="256"/>
      <c r="AE432" s="363">
        <f>AE431</f>
        <v>0</v>
      </c>
      <c r="AF432" s="363">
        <f t="shared" ref="AF432" si="1203">AF431</f>
        <v>0</v>
      </c>
      <c r="AG432" s="363">
        <f t="shared" ref="AG432" si="1204">AG431</f>
        <v>0</v>
      </c>
      <c r="AH432" s="363">
        <f t="shared" ref="AH432" si="1205">AH431</f>
        <v>0</v>
      </c>
      <c r="AI432" s="363">
        <f t="shared" ref="AI432" si="1206">AI431</f>
        <v>0</v>
      </c>
      <c r="AJ432" s="363">
        <f t="shared" ref="AJ432" si="1207">AJ431</f>
        <v>0</v>
      </c>
      <c r="AK432" s="363">
        <f t="shared" ref="AK432" si="1208">AK431</f>
        <v>0</v>
      </c>
      <c r="AL432" s="363">
        <f t="shared" ref="AL432" si="1209">AL431</f>
        <v>0</v>
      </c>
      <c r="AM432" s="363">
        <f t="shared" ref="AM432" si="1210">AM431</f>
        <v>0</v>
      </c>
      <c r="AN432" s="363">
        <f t="shared" ref="AN432" si="1211">AN431</f>
        <v>0</v>
      </c>
      <c r="AO432" s="363">
        <f t="shared" ref="AO432" si="1212">AO431</f>
        <v>0</v>
      </c>
      <c r="AP432" s="363">
        <f t="shared" ref="AP432" si="1213">AP431</f>
        <v>0</v>
      </c>
      <c r="AQ432" s="363">
        <f t="shared" ref="AQ432" si="1214">AQ431</f>
        <v>0</v>
      </c>
      <c r="AR432" s="363">
        <f t="shared" ref="AR432" si="1215">AR431</f>
        <v>0</v>
      </c>
      <c r="AS432" s="258"/>
    </row>
    <row r="433" spans="1:45" hidden="1" outlineLevel="1">
      <c r="A433" s="465"/>
      <c r="B433" s="383"/>
      <c r="C433" s="266"/>
      <c r="D433" s="265"/>
      <c r="E433" s="265"/>
      <c r="F433" s="265"/>
      <c r="G433" s="265"/>
      <c r="H433" s="265"/>
      <c r="I433" s="265"/>
      <c r="J433" s="265"/>
      <c r="K433" s="265"/>
      <c r="L433" s="265"/>
      <c r="M433" s="265"/>
      <c r="N433" s="265"/>
      <c r="O433" s="265"/>
      <c r="P433" s="265"/>
      <c r="Q433" s="252"/>
      <c r="R433" s="265"/>
      <c r="S433" s="265"/>
      <c r="T433" s="265"/>
      <c r="U433" s="265"/>
      <c r="V433" s="265"/>
      <c r="W433" s="265"/>
      <c r="X433" s="265"/>
      <c r="Y433" s="265"/>
      <c r="Z433" s="265"/>
      <c r="AA433" s="265"/>
      <c r="AB433" s="265"/>
      <c r="AC433" s="265"/>
      <c r="AD433" s="265"/>
      <c r="AE433" s="364"/>
      <c r="AF433" s="364"/>
      <c r="AG433" s="364"/>
      <c r="AH433" s="364"/>
      <c r="AI433" s="364"/>
      <c r="AJ433" s="364"/>
      <c r="AK433" s="364"/>
      <c r="AL433" s="364"/>
      <c r="AM433" s="364"/>
      <c r="AN433" s="364"/>
      <c r="AO433" s="364"/>
      <c r="AP433" s="364"/>
      <c r="AQ433" s="364"/>
      <c r="AR433" s="364"/>
      <c r="AS433" s="267"/>
    </row>
    <row r="434" spans="1:45" ht="30" hidden="1" outlineLevel="1">
      <c r="A434" s="465">
        <v>5</v>
      </c>
      <c r="B434" s="380" t="s">
        <v>98</v>
      </c>
      <c r="C434" s="252" t="s">
        <v>25</v>
      </c>
      <c r="D434" s="256"/>
      <c r="E434" s="256"/>
      <c r="F434" s="256"/>
      <c r="G434" s="256"/>
      <c r="H434" s="256"/>
      <c r="I434" s="256"/>
      <c r="J434" s="256"/>
      <c r="K434" s="256"/>
      <c r="L434" s="256"/>
      <c r="M434" s="256"/>
      <c r="N434" s="256"/>
      <c r="O434" s="256"/>
      <c r="P434" s="256"/>
      <c r="Q434" s="252"/>
      <c r="R434" s="256"/>
      <c r="S434" s="256"/>
      <c r="T434" s="256"/>
      <c r="U434" s="256"/>
      <c r="V434" s="256"/>
      <c r="W434" s="256"/>
      <c r="X434" s="256"/>
      <c r="Y434" s="256"/>
      <c r="Z434" s="256"/>
      <c r="AA434" s="256"/>
      <c r="AB434" s="256"/>
      <c r="AC434" s="256"/>
      <c r="AD434" s="256"/>
      <c r="AE434" s="362"/>
      <c r="AF434" s="362"/>
      <c r="AG434" s="362"/>
      <c r="AH434" s="362"/>
      <c r="AI434" s="362"/>
      <c r="AJ434" s="362"/>
      <c r="AK434" s="362"/>
      <c r="AL434" s="362"/>
      <c r="AM434" s="362"/>
      <c r="AN434" s="362"/>
      <c r="AO434" s="362"/>
      <c r="AP434" s="362"/>
      <c r="AQ434" s="362"/>
      <c r="AR434" s="362"/>
      <c r="AS434" s="257">
        <f>SUM(AE434:AR434)</f>
        <v>0</v>
      </c>
    </row>
    <row r="435" spans="1:45" hidden="1" outlineLevel="1">
      <c r="A435" s="465"/>
      <c r="B435" s="383" t="s">
        <v>307</v>
      </c>
      <c r="C435" s="252" t="s">
        <v>163</v>
      </c>
      <c r="D435" s="256"/>
      <c r="E435" s="256"/>
      <c r="F435" s="256"/>
      <c r="G435" s="256"/>
      <c r="H435" s="256"/>
      <c r="I435" s="256"/>
      <c r="J435" s="256"/>
      <c r="K435" s="256"/>
      <c r="L435" s="256"/>
      <c r="M435" s="256"/>
      <c r="N435" s="256"/>
      <c r="O435" s="256"/>
      <c r="P435" s="256"/>
      <c r="Q435" s="415"/>
      <c r="R435" s="256"/>
      <c r="S435" s="256"/>
      <c r="T435" s="256"/>
      <c r="U435" s="256"/>
      <c r="V435" s="256"/>
      <c r="W435" s="256"/>
      <c r="X435" s="256"/>
      <c r="Y435" s="256"/>
      <c r="Z435" s="256"/>
      <c r="AA435" s="256"/>
      <c r="AB435" s="256"/>
      <c r="AC435" s="256"/>
      <c r="AD435" s="256"/>
      <c r="AE435" s="363">
        <f>AE434</f>
        <v>0</v>
      </c>
      <c r="AF435" s="363">
        <f t="shared" ref="AF435" si="1216">AF434</f>
        <v>0</v>
      </c>
      <c r="AG435" s="363">
        <f t="shared" ref="AG435" si="1217">AG434</f>
        <v>0</v>
      </c>
      <c r="AH435" s="363">
        <f t="shared" ref="AH435" si="1218">AH434</f>
        <v>0</v>
      </c>
      <c r="AI435" s="363">
        <f t="shared" ref="AI435" si="1219">AI434</f>
        <v>0</v>
      </c>
      <c r="AJ435" s="363">
        <f t="shared" ref="AJ435" si="1220">AJ434</f>
        <v>0</v>
      </c>
      <c r="AK435" s="363">
        <f t="shared" ref="AK435" si="1221">AK434</f>
        <v>0</v>
      </c>
      <c r="AL435" s="363">
        <f t="shared" ref="AL435" si="1222">AL434</f>
        <v>0</v>
      </c>
      <c r="AM435" s="363">
        <f t="shared" ref="AM435" si="1223">AM434</f>
        <v>0</v>
      </c>
      <c r="AN435" s="363">
        <f t="shared" ref="AN435" si="1224">AN434</f>
        <v>0</v>
      </c>
      <c r="AO435" s="363">
        <f t="shared" ref="AO435" si="1225">AO434</f>
        <v>0</v>
      </c>
      <c r="AP435" s="363">
        <f t="shared" ref="AP435" si="1226">AP434</f>
        <v>0</v>
      </c>
      <c r="AQ435" s="363">
        <f t="shared" ref="AQ435" si="1227">AQ434</f>
        <v>0</v>
      </c>
      <c r="AR435" s="363">
        <f t="shared" ref="AR435" si="1228">AR434</f>
        <v>0</v>
      </c>
      <c r="AS435" s="258"/>
    </row>
    <row r="436" spans="1:45" hidden="1" outlineLevel="1">
      <c r="A436" s="465"/>
      <c r="B436" s="383"/>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c r="AA436" s="252"/>
      <c r="AB436" s="252"/>
      <c r="AC436" s="252"/>
      <c r="AD436" s="252"/>
      <c r="AE436" s="374"/>
      <c r="AF436" s="375"/>
      <c r="AG436" s="375"/>
      <c r="AH436" s="375"/>
      <c r="AI436" s="375"/>
      <c r="AJ436" s="375"/>
      <c r="AK436" s="375"/>
      <c r="AL436" s="375"/>
      <c r="AM436" s="375"/>
      <c r="AN436" s="375"/>
      <c r="AO436" s="375"/>
      <c r="AP436" s="375"/>
      <c r="AQ436" s="375"/>
      <c r="AR436" s="375"/>
      <c r="AS436" s="258"/>
    </row>
    <row r="437" spans="1:45" ht="15.75" hidden="1" outlineLevel="1">
      <c r="A437" s="465"/>
      <c r="B437" s="452" t="s">
        <v>494</v>
      </c>
      <c r="C437" s="250"/>
      <c r="D437" s="250"/>
      <c r="E437" s="250"/>
      <c r="F437" s="250"/>
      <c r="G437" s="250"/>
      <c r="H437" s="250"/>
      <c r="I437" s="250"/>
      <c r="J437" s="250"/>
      <c r="K437" s="250"/>
      <c r="L437" s="250"/>
      <c r="M437" s="250"/>
      <c r="N437" s="250"/>
      <c r="O437" s="250"/>
      <c r="P437" s="250"/>
      <c r="Q437" s="251"/>
      <c r="R437" s="250"/>
      <c r="S437" s="250"/>
      <c r="T437" s="250"/>
      <c r="U437" s="250"/>
      <c r="V437" s="250"/>
      <c r="W437" s="250"/>
      <c r="X437" s="250"/>
      <c r="Y437" s="250"/>
      <c r="Z437" s="250"/>
      <c r="AA437" s="250"/>
      <c r="AB437" s="250"/>
      <c r="AC437" s="250"/>
      <c r="AD437" s="250"/>
      <c r="AE437" s="366"/>
      <c r="AF437" s="366"/>
      <c r="AG437" s="366"/>
      <c r="AH437" s="366"/>
      <c r="AI437" s="366"/>
      <c r="AJ437" s="366"/>
      <c r="AK437" s="366"/>
      <c r="AL437" s="366"/>
      <c r="AM437" s="366"/>
      <c r="AN437" s="366"/>
      <c r="AO437" s="366"/>
      <c r="AP437" s="366"/>
      <c r="AQ437" s="366"/>
      <c r="AR437" s="366"/>
      <c r="AS437" s="253"/>
    </row>
    <row r="438" spans="1:45" hidden="1" outlineLevel="1">
      <c r="A438" s="465">
        <v>6</v>
      </c>
      <c r="B438" s="380" t="s">
        <v>99</v>
      </c>
      <c r="C438" s="252" t="s">
        <v>25</v>
      </c>
      <c r="D438" s="256"/>
      <c r="E438" s="256"/>
      <c r="F438" s="256"/>
      <c r="G438" s="256"/>
      <c r="H438" s="256"/>
      <c r="I438" s="256"/>
      <c r="J438" s="256"/>
      <c r="K438" s="256"/>
      <c r="L438" s="256"/>
      <c r="M438" s="256"/>
      <c r="N438" s="256"/>
      <c r="O438" s="256"/>
      <c r="P438" s="256"/>
      <c r="Q438" s="256">
        <v>12</v>
      </c>
      <c r="R438" s="256"/>
      <c r="S438" s="256"/>
      <c r="T438" s="256"/>
      <c r="U438" s="256"/>
      <c r="V438" s="256"/>
      <c r="W438" s="256"/>
      <c r="X438" s="256"/>
      <c r="Y438" s="256"/>
      <c r="Z438" s="256"/>
      <c r="AA438" s="256"/>
      <c r="AB438" s="256"/>
      <c r="AC438" s="256"/>
      <c r="AD438" s="256"/>
      <c r="AE438" s="367"/>
      <c r="AF438" s="362"/>
      <c r="AG438" s="362"/>
      <c r="AH438" s="362"/>
      <c r="AI438" s="362"/>
      <c r="AJ438" s="362"/>
      <c r="AK438" s="362"/>
      <c r="AL438" s="367"/>
      <c r="AM438" s="367"/>
      <c r="AN438" s="367"/>
      <c r="AO438" s="367"/>
      <c r="AP438" s="367"/>
      <c r="AQ438" s="367"/>
      <c r="AR438" s="367"/>
      <c r="AS438" s="257">
        <f>SUM(AE438:AR438)</f>
        <v>0</v>
      </c>
    </row>
    <row r="439" spans="1:45" hidden="1" outlineLevel="1">
      <c r="A439" s="465"/>
      <c r="B439" s="383" t="s">
        <v>307</v>
      </c>
      <c r="C439" s="252" t="s">
        <v>163</v>
      </c>
      <c r="D439" s="256"/>
      <c r="E439" s="256"/>
      <c r="F439" s="256"/>
      <c r="G439" s="256"/>
      <c r="H439" s="256"/>
      <c r="I439" s="256"/>
      <c r="J439" s="256"/>
      <c r="K439" s="256"/>
      <c r="L439" s="256"/>
      <c r="M439" s="256"/>
      <c r="N439" s="256"/>
      <c r="O439" s="256"/>
      <c r="P439" s="256"/>
      <c r="Q439" s="256">
        <f>Q438</f>
        <v>12</v>
      </c>
      <c r="R439" s="256"/>
      <c r="S439" s="256"/>
      <c r="T439" s="256"/>
      <c r="U439" s="256"/>
      <c r="V439" s="256"/>
      <c r="W439" s="256"/>
      <c r="X439" s="256"/>
      <c r="Y439" s="256"/>
      <c r="Z439" s="256"/>
      <c r="AA439" s="256"/>
      <c r="AB439" s="256"/>
      <c r="AC439" s="256"/>
      <c r="AD439" s="256"/>
      <c r="AE439" s="363">
        <f>AE438</f>
        <v>0</v>
      </c>
      <c r="AF439" s="363">
        <f t="shared" ref="AF439" si="1229">AF438</f>
        <v>0</v>
      </c>
      <c r="AG439" s="363">
        <f t="shared" ref="AG439" si="1230">AG438</f>
        <v>0</v>
      </c>
      <c r="AH439" s="363">
        <f t="shared" ref="AH439" si="1231">AH438</f>
        <v>0</v>
      </c>
      <c r="AI439" s="363">
        <f t="shared" ref="AI439" si="1232">AI438</f>
        <v>0</v>
      </c>
      <c r="AJ439" s="363">
        <f t="shared" ref="AJ439" si="1233">AJ438</f>
        <v>0</v>
      </c>
      <c r="AK439" s="363">
        <f t="shared" ref="AK439" si="1234">AK438</f>
        <v>0</v>
      </c>
      <c r="AL439" s="363">
        <f t="shared" ref="AL439" si="1235">AL438</f>
        <v>0</v>
      </c>
      <c r="AM439" s="363">
        <f t="shared" ref="AM439" si="1236">AM438</f>
        <v>0</v>
      </c>
      <c r="AN439" s="363">
        <f t="shared" ref="AN439" si="1237">AN438</f>
        <v>0</v>
      </c>
      <c r="AO439" s="363">
        <f t="shared" ref="AO439" si="1238">AO438</f>
        <v>0</v>
      </c>
      <c r="AP439" s="363">
        <f t="shared" ref="AP439" si="1239">AP438</f>
        <v>0</v>
      </c>
      <c r="AQ439" s="363">
        <f t="shared" ref="AQ439" si="1240">AQ438</f>
        <v>0</v>
      </c>
      <c r="AR439" s="363">
        <f t="shared" ref="AR439" si="1241">AR438</f>
        <v>0</v>
      </c>
      <c r="AS439" s="271"/>
    </row>
    <row r="440" spans="1:45" hidden="1" outlineLevel="1">
      <c r="A440" s="465"/>
      <c r="B440" s="240"/>
      <c r="C440" s="27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c r="AA440" s="252"/>
      <c r="AB440" s="252"/>
      <c r="AC440" s="252"/>
      <c r="AD440" s="252"/>
      <c r="AE440" s="368"/>
      <c r="AF440" s="368"/>
      <c r="AG440" s="368"/>
      <c r="AH440" s="368"/>
      <c r="AI440" s="368"/>
      <c r="AJ440" s="368"/>
      <c r="AK440" s="368"/>
      <c r="AL440" s="368"/>
      <c r="AM440" s="368"/>
      <c r="AN440" s="368"/>
      <c r="AO440" s="368"/>
      <c r="AP440" s="368"/>
      <c r="AQ440" s="368"/>
      <c r="AR440" s="368"/>
      <c r="AS440" s="273"/>
    </row>
    <row r="441" spans="1:45" ht="30" hidden="1" outlineLevel="1">
      <c r="A441" s="465">
        <v>7</v>
      </c>
      <c r="B441" s="380" t="s">
        <v>100</v>
      </c>
      <c r="C441" s="252" t="s">
        <v>25</v>
      </c>
      <c r="D441" s="256"/>
      <c r="E441" s="256"/>
      <c r="F441" s="256"/>
      <c r="G441" s="256"/>
      <c r="H441" s="256"/>
      <c r="I441" s="256"/>
      <c r="J441" s="256"/>
      <c r="K441" s="256"/>
      <c r="L441" s="256"/>
      <c r="M441" s="256"/>
      <c r="N441" s="256"/>
      <c r="O441" s="256"/>
      <c r="P441" s="256"/>
      <c r="Q441" s="256">
        <v>12</v>
      </c>
      <c r="R441" s="256"/>
      <c r="S441" s="256"/>
      <c r="T441" s="256"/>
      <c r="U441" s="256"/>
      <c r="V441" s="256"/>
      <c r="W441" s="256"/>
      <c r="X441" s="256"/>
      <c r="Y441" s="256"/>
      <c r="Z441" s="256"/>
      <c r="AA441" s="256"/>
      <c r="AB441" s="256"/>
      <c r="AC441" s="256"/>
      <c r="AD441" s="256"/>
      <c r="AE441" s="367"/>
      <c r="AF441" s="362"/>
      <c r="AG441" s="362"/>
      <c r="AH441" s="362"/>
      <c r="AI441" s="362"/>
      <c r="AJ441" s="362"/>
      <c r="AK441" s="362"/>
      <c r="AL441" s="367"/>
      <c r="AM441" s="367"/>
      <c r="AN441" s="367"/>
      <c r="AO441" s="367"/>
      <c r="AP441" s="367"/>
      <c r="AQ441" s="367"/>
      <c r="AR441" s="367"/>
      <c r="AS441" s="257">
        <f>SUM(AE441:AR441)</f>
        <v>0</v>
      </c>
    </row>
    <row r="442" spans="1:45" hidden="1" outlineLevel="1">
      <c r="A442" s="465"/>
      <c r="B442" s="383" t="s">
        <v>307</v>
      </c>
      <c r="C442" s="252" t="s">
        <v>163</v>
      </c>
      <c r="D442" s="256"/>
      <c r="E442" s="256"/>
      <c r="F442" s="256"/>
      <c r="G442" s="256"/>
      <c r="H442" s="256"/>
      <c r="I442" s="256"/>
      <c r="J442" s="256"/>
      <c r="K442" s="256"/>
      <c r="L442" s="256"/>
      <c r="M442" s="256"/>
      <c r="N442" s="256"/>
      <c r="O442" s="256"/>
      <c r="P442" s="256"/>
      <c r="Q442" s="256">
        <f>Q441</f>
        <v>12</v>
      </c>
      <c r="R442" s="256"/>
      <c r="S442" s="256"/>
      <c r="T442" s="256"/>
      <c r="U442" s="256"/>
      <c r="V442" s="256"/>
      <c r="W442" s="256"/>
      <c r="X442" s="256"/>
      <c r="Y442" s="256"/>
      <c r="Z442" s="256"/>
      <c r="AA442" s="256"/>
      <c r="AB442" s="256"/>
      <c r="AC442" s="256"/>
      <c r="AD442" s="256"/>
      <c r="AE442" s="363">
        <f>AE441</f>
        <v>0</v>
      </c>
      <c r="AF442" s="363">
        <f t="shared" ref="AF442" si="1242">AF441</f>
        <v>0</v>
      </c>
      <c r="AG442" s="363">
        <f t="shared" ref="AG442" si="1243">AG441</f>
        <v>0</v>
      </c>
      <c r="AH442" s="363">
        <f t="shared" ref="AH442" si="1244">AH441</f>
        <v>0</v>
      </c>
      <c r="AI442" s="363">
        <f t="shared" ref="AI442" si="1245">AI441</f>
        <v>0</v>
      </c>
      <c r="AJ442" s="363">
        <f t="shared" ref="AJ442" si="1246">AJ441</f>
        <v>0</v>
      </c>
      <c r="AK442" s="363">
        <f t="shared" ref="AK442" si="1247">AK441</f>
        <v>0</v>
      </c>
      <c r="AL442" s="363">
        <f t="shared" ref="AL442" si="1248">AL441</f>
        <v>0</v>
      </c>
      <c r="AM442" s="363">
        <f t="shared" ref="AM442" si="1249">AM441</f>
        <v>0</v>
      </c>
      <c r="AN442" s="363">
        <f t="shared" ref="AN442" si="1250">AN441</f>
        <v>0</v>
      </c>
      <c r="AO442" s="363">
        <f t="shared" ref="AO442" si="1251">AO441</f>
        <v>0</v>
      </c>
      <c r="AP442" s="363">
        <f t="shared" ref="AP442" si="1252">AP441</f>
        <v>0</v>
      </c>
      <c r="AQ442" s="363">
        <f t="shared" ref="AQ442" si="1253">AQ441</f>
        <v>0</v>
      </c>
      <c r="AR442" s="363">
        <f t="shared" ref="AR442" si="1254">AR441</f>
        <v>0</v>
      </c>
      <c r="AS442" s="271"/>
    </row>
    <row r="443" spans="1:45" hidden="1" outlineLevel="1">
      <c r="A443" s="465"/>
      <c r="B443" s="380"/>
      <c r="C443" s="27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c r="AA443" s="252"/>
      <c r="AB443" s="252"/>
      <c r="AC443" s="252"/>
      <c r="AD443" s="252"/>
      <c r="AE443" s="368"/>
      <c r="AF443" s="369"/>
      <c r="AG443" s="368"/>
      <c r="AH443" s="368"/>
      <c r="AI443" s="368"/>
      <c r="AJ443" s="368"/>
      <c r="AK443" s="368"/>
      <c r="AL443" s="368"/>
      <c r="AM443" s="368"/>
      <c r="AN443" s="368"/>
      <c r="AO443" s="368"/>
      <c r="AP443" s="368"/>
      <c r="AQ443" s="368"/>
      <c r="AR443" s="368"/>
      <c r="AS443" s="273"/>
    </row>
    <row r="444" spans="1:45" hidden="1" outlineLevel="1">
      <c r="A444" s="465">
        <v>8</v>
      </c>
      <c r="B444" s="380" t="s">
        <v>101</v>
      </c>
      <c r="C444" s="252" t="s">
        <v>25</v>
      </c>
      <c r="D444" s="256"/>
      <c r="E444" s="256"/>
      <c r="F444" s="256"/>
      <c r="G444" s="256"/>
      <c r="H444" s="256"/>
      <c r="I444" s="256"/>
      <c r="J444" s="256"/>
      <c r="K444" s="256"/>
      <c r="L444" s="256"/>
      <c r="M444" s="256"/>
      <c r="N444" s="256"/>
      <c r="O444" s="256"/>
      <c r="P444" s="256"/>
      <c r="Q444" s="256">
        <v>12</v>
      </c>
      <c r="R444" s="256"/>
      <c r="S444" s="256"/>
      <c r="T444" s="256"/>
      <c r="U444" s="256"/>
      <c r="V444" s="256"/>
      <c r="W444" s="256"/>
      <c r="X444" s="256"/>
      <c r="Y444" s="256"/>
      <c r="Z444" s="256"/>
      <c r="AA444" s="256"/>
      <c r="AB444" s="256"/>
      <c r="AC444" s="256"/>
      <c r="AD444" s="256"/>
      <c r="AE444" s="367"/>
      <c r="AF444" s="362"/>
      <c r="AG444" s="362"/>
      <c r="AH444" s="362"/>
      <c r="AI444" s="362"/>
      <c r="AJ444" s="362"/>
      <c r="AK444" s="362"/>
      <c r="AL444" s="367"/>
      <c r="AM444" s="367"/>
      <c r="AN444" s="367"/>
      <c r="AO444" s="367"/>
      <c r="AP444" s="367"/>
      <c r="AQ444" s="367"/>
      <c r="AR444" s="367"/>
      <c r="AS444" s="257">
        <f>SUM(AE444:AR444)</f>
        <v>0</v>
      </c>
    </row>
    <row r="445" spans="1:45" hidden="1" outlineLevel="1">
      <c r="A445" s="465"/>
      <c r="B445" s="383" t="s">
        <v>307</v>
      </c>
      <c r="C445" s="252" t="s">
        <v>163</v>
      </c>
      <c r="D445" s="256"/>
      <c r="E445" s="256"/>
      <c r="F445" s="256"/>
      <c r="G445" s="256"/>
      <c r="H445" s="256"/>
      <c r="I445" s="256"/>
      <c r="J445" s="256"/>
      <c r="K445" s="256"/>
      <c r="L445" s="256"/>
      <c r="M445" s="256"/>
      <c r="N445" s="256"/>
      <c r="O445" s="256"/>
      <c r="P445" s="256"/>
      <c r="Q445" s="256">
        <f>Q444</f>
        <v>12</v>
      </c>
      <c r="R445" s="256"/>
      <c r="S445" s="256"/>
      <c r="T445" s="256"/>
      <c r="U445" s="256"/>
      <c r="V445" s="256"/>
      <c r="W445" s="256"/>
      <c r="X445" s="256"/>
      <c r="Y445" s="256"/>
      <c r="Z445" s="256"/>
      <c r="AA445" s="256"/>
      <c r="AB445" s="256"/>
      <c r="AC445" s="256"/>
      <c r="AD445" s="256"/>
      <c r="AE445" s="363">
        <f>AE444</f>
        <v>0</v>
      </c>
      <c r="AF445" s="363">
        <f t="shared" ref="AF445" si="1255">AF444</f>
        <v>0</v>
      </c>
      <c r="AG445" s="363">
        <f t="shared" ref="AG445" si="1256">AG444</f>
        <v>0</v>
      </c>
      <c r="AH445" s="363">
        <f t="shared" ref="AH445" si="1257">AH444</f>
        <v>0</v>
      </c>
      <c r="AI445" s="363">
        <f t="shared" ref="AI445" si="1258">AI444</f>
        <v>0</v>
      </c>
      <c r="AJ445" s="363">
        <f t="shared" ref="AJ445" si="1259">AJ444</f>
        <v>0</v>
      </c>
      <c r="AK445" s="363">
        <f t="shared" ref="AK445" si="1260">AK444</f>
        <v>0</v>
      </c>
      <c r="AL445" s="363">
        <f t="shared" ref="AL445" si="1261">AL444</f>
        <v>0</v>
      </c>
      <c r="AM445" s="363">
        <f t="shared" ref="AM445" si="1262">AM444</f>
        <v>0</v>
      </c>
      <c r="AN445" s="363">
        <f t="shared" ref="AN445" si="1263">AN444</f>
        <v>0</v>
      </c>
      <c r="AO445" s="363">
        <f t="shared" ref="AO445" si="1264">AO444</f>
        <v>0</v>
      </c>
      <c r="AP445" s="363">
        <f t="shared" ref="AP445" si="1265">AP444</f>
        <v>0</v>
      </c>
      <c r="AQ445" s="363">
        <f t="shared" ref="AQ445" si="1266">AQ444</f>
        <v>0</v>
      </c>
      <c r="AR445" s="363">
        <f t="shared" ref="AR445" si="1267">AR444</f>
        <v>0</v>
      </c>
      <c r="AS445" s="271"/>
    </row>
    <row r="446" spans="1:45" hidden="1" outlineLevel="1">
      <c r="A446" s="465"/>
      <c r="B446" s="380"/>
      <c r="C446" s="272"/>
      <c r="D446" s="276"/>
      <c r="E446" s="276"/>
      <c r="F446" s="276"/>
      <c r="G446" s="276"/>
      <c r="H446" s="276"/>
      <c r="I446" s="276"/>
      <c r="J446" s="276"/>
      <c r="K446" s="276"/>
      <c r="L446" s="276"/>
      <c r="M446" s="276"/>
      <c r="N446" s="276"/>
      <c r="O446" s="276"/>
      <c r="P446" s="276"/>
      <c r="Q446" s="252"/>
      <c r="R446" s="276"/>
      <c r="S446" s="276"/>
      <c r="T446" s="276"/>
      <c r="U446" s="276"/>
      <c r="V446" s="276"/>
      <c r="W446" s="276"/>
      <c r="X446" s="276"/>
      <c r="Y446" s="276"/>
      <c r="Z446" s="276"/>
      <c r="AA446" s="276"/>
      <c r="AB446" s="276"/>
      <c r="AC446" s="276"/>
      <c r="AD446" s="276"/>
      <c r="AE446" s="368"/>
      <c r="AF446" s="369"/>
      <c r="AG446" s="368"/>
      <c r="AH446" s="368"/>
      <c r="AI446" s="368"/>
      <c r="AJ446" s="368"/>
      <c r="AK446" s="368"/>
      <c r="AL446" s="368"/>
      <c r="AM446" s="368"/>
      <c r="AN446" s="368"/>
      <c r="AO446" s="368"/>
      <c r="AP446" s="368"/>
      <c r="AQ446" s="368"/>
      <c r="AR446" s="368"/>
      <c r="AS446" s="273"/>
    </row>
    <row r="447" spans="1:45" hidden="1" outlineLevel="1">
      <c r="A447" s="465">
        <v>9</v>
      </c>
      <c r="B447" s="380" t="s">
        <v>102</v>
      </c>
      <c r="C447" s="252" t="s">
        <v>25</v>
      </c>
      <c r="D447" s="256"/>
      <c r="E447" s="256"/>
      <c r="F447" s="256"/>
      <c r="G447" s="256"/>
      <c r="H447" s="256"/>
      <c r="I447" s="256"/>
      <c r="J447" s="256"/>
      <c r="K447" s="256"/>
      <c r="L447" s="256"/>
      <c r="M447" s="256"/>
      <c r="N447" s="256"/>
      <c r="O447" s="256"/>
      <c r="P447" s="256"/>
      <c r="Q447" s="256">
        <v>12</v>
      </c>
      <c r="R447" s="256"/>
      <c r="S447" s="256"/>
      <c r="T447" s="256"/>
      <c r="U447" s="256"/>
      <c r="V447" s="256"/>
      <c r="W447" s="256"/>
      <c r="X447" s="256"/>
      <c r="Y447" s="256"/>
      <c r="Z447" s="256"/>
      <c r="AA447" s="256"/>
      <c r="AB447" s="256"/>
      <c r="AC447" s="256"/>
      <c r="AD447" s="256"/>
      <c r="AE447" s="367"/>
      <c r="AF447" s="362"/>
      <c r="AG447" s="362"/>
      <c r="AH447" s="362"/>
      <c r="AI447" s="362"/>
      <c r="AJ447" s="362"/>
      <c r="AK447" s="362"/>
      <c r="AL447" s="367"/>
      <c r="AM447" s="367"/>
      <c r="AN447" s="367"/>
      <c r="AO447" s="367"/>
      <c r="AP447" s="367"/>
      <c r="AQ447" s="367"/>
      <c r="AR447" s="367"/>
      <c r="AS447" s="257">
        <f>SUM(AE447:AR447)</f>
        <v>0</v>
      </c>
    </row>
    <row r="448" spans="1:45" hidden="1" outlineLevel="1">
      <c r="A448" s="465"/>
      <c r="B448" s="383" t="s">
        <v>307</v>
      </c>
      <c r="C448" s="252" t="s">
        <v>163</v>
      </c>
      <c r="D448" s="256"/>
      <c r="E448" s="256"/>
      <c r="F448" s="256"/>
      <c r="G448" s="256"/>
      <c r="H448" s="256"/>
      <c r="I448" s="256"/>
      <c r="J448" s="256"/>
      <c r="K448" s="256"/>
      <c r="L448" s="256"/>
      <c r="M448" s="256"/>
      <c r="N448" s="256"/>
      <c r="O448" s="256"/>
      <c r="P448" s="256"/>
      <c r="Q448" s="256">
        <f>Q447</f>
        <v>12</v>
      </c>
      <c r="R448" s="256"/>
      <c r="S448" s="256"/>
      <c r="T448" s="256"/>
      <c r="U448" s="256"/>
      <c r="V448" s="256"/>
      <c r="W448" s="256"/>
      <c r="X448" s="256"/>
      <c r="Y448" s="256"/>
      <c r="Z448" s="256"/>
      <c r="AA448" s="256"/>
      <c r="AB448" s="256"/>
      <c r="AC448" s="256"/>
      <c r="AD448" s="256"/>
      <c r="AE448" s="363">
        <f>AE447</f>
        <v>0</v>
      </c>
      <c r="AF448" s="363">
        <f t="shared" ref="AF448" si="1268">AF447</f>
        <v>0</v>
      </c>
      <c r="AG448" s="363">
        <f t="shared" ref="AG448" si="1269">AG447</f>
        <v>0</v>
      </c>
      <c r="AH448" s="363">
        <f t="shared" ref="AH448" si="1270">AH447</f>
        <v>0</v>
      </c>
      <c r="AI448" s="363">
        <f t="shared" ref="AI448" si="1271">AI447</f>
        <v>0</v>
      </c>
      <c r="AJ448" s="363">
        <f t="shared" ref="AJ448" si="1272">AJ447</f>
        <v>0</v>
      </c>
      <c r="AK448" s="363">
        <f t="shared" ref="AK448" si="1273">AK447</f>
        <v>0</v>
      </c>
      <c r="AL448" s="363">
        <f t="shared" ref="AL448" si="1274">AL447</f>
        <v>0</v>
      </c>
      <c r="AM448" s="363">
        <f t="shared" ref="AM448" si="1275">AM447</f>
        <v>0</v>
      </c>
      <c r="AN448" s="363">
        <f t="shared" ref="AN448" si="1276">AN447</f>
        <v>0</v>
      </c>
      <c r="AO448" s="363">
        <f t="shared" ref="AO448" si="1277">AO447</f>
        <v>0</v>
      </c>
      <c r="AP448" s="363">
        <f t="shared" ref="AP448" si="1278">AP447</f>
        <v>0</v>
      </c>
      <c r="AQ448" s="363">
        <f t="shared" ref="AQ448" si="1279">AQ447</f>
        <v>0</v>
      </c>
      <c r="AR448" s="363">
        <f t="shared" ref="AR448" si="1280">AR447</f>
        <v>0</v>
      </c>
      <c r="AS448" s="271"/>
    </row>
    <row r="449" spans="1:45" hidden="1" outlineLevel="1">
      <c r="A449" s="465"/>
      <c r="B449" s="380"/>
      <c r="C449" s="272"/>
      <c r="D449" s="276"/>
      <c r="E449" s="276"/>
      <c r="F449" s="276"/>
      <c r="G449" s="276"/>
      <c r="H449" s="276"/>
      <c r="I449" s="276"/>
      <c r="J449" s="276"/>
      <c r="K449" s="276"/>
      <c r="L449" s="276"/>
      <c r="M449" s="276"/>
      <c r="N449" s="276"/>
      <c r="O449" s="276"/>
      <c r="P449" s="276"/>
      <c r="Q449" s="252"/>
      <c r="R449" s="276"/>
      <c r="S449" s="276"/>
      <c r="T449" s="276"/>
      <c r="U449" s="276"/>
      <c r="V449" s="276"/>
      <c r="W449" s="276"/>
      <c r="X449" s="276"/>
      <c r="Y449" s="276"/>
      <c r="Z449" s="276"/>
      <c r="AA449" s="276"/>
      <c r="AB449" s="276"/>
      <c r="AC449" s="276"/>
      <c r="AD449" s="276"/>
      <c r="AE449" s="368"/>
      <c r="AF449" s="368"/>
      <c r="AG449" s="368"/>
      <c r="AH449" s="368"/>
      <c r="AI449" s="368"/>
      <c r="AJ449" s="368"/>
      <c r="AK449" s="368"/>
      <c r="AL449" s="368"/>
      <c r="AM449" s="368"/>
      <c r="AN449" s="368"/>
      <c r="AO449" s="368"/>
      <c r="AP449" s="368"/>
      <c r="AQ449" s="368"/>
      <c r="AR449" s="368"/>
      <c r="AS449" s="273"/>
    </row>
    <row r="450" spans="1:45" hidden="1" outlineLevel="1">
      <c r="A450" s="465">
        <v>10</v>
      </c>
      <c r="B450" s="380" t="s">
        <v>103</v>
      </c>
      <c r="C450" s="252" t="s">
        <v>25</v>
      </c>
      <c r="D450" s="256"/>
      <c r="E450" s="256"/>
      <c r="F450" s="256"/>
      <c r="G450" s="256"/>
      <c r="H450" s="256"/>
      <c r="I450" s="256"/>
      <c r="J450" s="256"/>
      <c r="K450" s="256"/>
      <c r="L450" s="256"/>
      <c r="M450" s="256"/>
      <c r="N450" s="256"/>
      <c r="O450" s="256"/>
      <c r="P450" s="256"/>
      <c r="Q450" s="256">
        <v>3</v>
      </c>
      <c r="R450" s="256"/>
      <c r="S450" s="256"/>
      <c r="T450" s="256"/>
      <c r="U450" s="256"/>
      <c r="V450" s="256"/>
      <c r="W450" s="256"/>
      <c r="X450" s="256"/>
      <c r="Y450" s="256"/>
      <c r="Z450" s="256"/>
      <c r="AA450" s="256"/>
      <c r="AB450" s="256"/>
      <c r="AC450" s="256"/>
      <c r="AD450" s="256"/>
      <c r="AE450" s="367"/>
      <c r="AF450" s="362"/>
      <c r="AG450" s="362"/>
      <c r="AH450" s="362"/>
      <c r="AI450" s="362"/>
      <c r="AJ450" s="362"/>
      <c r="AK450" s="362"/>
      <c r="AL450" s="367"/>
      <c r="AM450" s="367"/>
      <c r="AN450" s="367"/>
      <c r="AO450" s="367"/>
      <c r="AP450" s="367"/>
      <c r="AQ450" s="367"/>
      <c r="AR450" s="367"/>
      <c r="AS450" s="257">
        <f>SUM(AE450:AR450)</f>
        <v>0</v>
      </c>
    </row>
    <row r="451" spans="1:45" hidden="1" outlineLevel="1">
      <c r="A451" s="465"/>
      <c r="B451" s="383" t="s">
        <v>307</v>
      </c>
      <c r="C451" s="252" t="s">
        <v>163</v>
      </c>
      <c r="D451" s="256"/>
      <c r="E451" s="256"/>
      <c r="F451" s="256"/>
      <c r="G451" s="256"/>
      <c r="H451" s="256"/>
      <c r="I451" s="256"/>
      <c r="J451" s="256"/>
      <c r="K451" s="256"/>
      <c r="L451" s="256"/>
      <c r="M451" s="256"/>
      <c r="N451" s="256"/>
      <c r="O451" s="256"/>
      <c r="P451" s="256"/>
      <c r="Q451" s="256">
        <f>Q450</f>
        <v>3</v>
      </c>
      <c r="R451" s="256"/>
      <c r="S451" s="256"/>
      <c r="T451" s="256"/>
      <c r="U451" s="256"/>
      <c r="V451" s="256"/>
      <c r="W451" s="256"/>
      <c r="X451" s="256"/>
      <c r="Y451" s="256"/>
      <c r="Z451" s="256"/>
      <c r="AA451" s="256"/>
      <c r="AB451" s="256"/>
      <c r="AC451" s="256"/>
      <c r="AD451" s="256"/>
      <c r="AE451" s="363">
        <f>AE450</f>
        <v>0</v>
      </c>
      <c r="AF451" s="363">
        <f t="shared" ref="AF451" si="1281">AF450</f>
        <v>0</v>
      </c>
      <c r="AG451" s="363">
        <f t="shared" ref="AG451" si="1282">AG450</f>
        <v>0</v>
      </c>
      <c r="AH451" s="363">
        <f t="shared" ref="AH451" si="1283">AH450</f>
        <v>0</v>
      </c>
      <c r="AI451" s="363">
        <f t="shared" ref="AI451" si="1284">AI450</f>
        <v>0</v>
      </c>
      <c r="AJ451" s="363">
        <f t="shared" ref="AJ451" si="1285">AJ450</f>
        <v>0</v>
      </c>
      <c r="AK451" s="363">
        <f t="shared" ref="AK451" si="1286">AK450</f>
        <v>0</v>
      </c>
      <c r="AL451" s="363">
        <f t="shared" ref="AL451" si="1287">AL450</f>
        <v>0</v>
      </c>
      <c r="AM451" s="363">
        <f t="shared" ref="AM451" si="1288">AM450</f>
        <v>0</v>
      </c>
      <c r="AN451" s="363">
        <f t="shared" ref="AN451" si="1289">AN450</f>
        <v>0</v>
      </c>
      <c r="AO451" s="363">
        <f t="shared" ref="AO451" si="1290">AO450</f>
        <v>0</v>
      </c>
      <c r="AP451" s="363">
        <f t="shared" ref="AP451" si="1291">AP450</f>
        <v>0</v>
      </c>
      <c r="AQ451" s="363">
        <f t="shared" ref="AQ451" si="1292">AQ450</f>
        <v>0</v>
      </c>
      <c r="AR451" s="363">
        <f t="shared" ref="AR451" si="1293">AR450</f>
        <v>0</v>
      </c>
      <c r="AS451" s="271"/>
    </row>
    <row r="452" spans="1:45" hidden="1" outlineLevel="1">
      <c r="A452" s="465"/>
      <c r="B452" s="380"/>
      <c r="C452" s="272"/>
      <c r="D452" s="276"/>
      <c r="E452" s="276"/>
      <c r="F452" s="276"/>
      <c r="G452" s="276"/>
      <c r="H452" s="276"/>
      <c r="I452" s="276"/>
      <c r="J452" s="276"/>
      <c r="K452" s="276"/>
      <c r="L452" s="276"/>
      <c r="M452" s="276"/>
      <c r="N452" s="276"/>
      <c r="O452" s="276"/>
      <c r="P452" s="276"/>
      <c r="Q452" s="252"/>
      <c r="R452" s="276"/>
      <c r="S452" s="276"/>
      <c r="T452" s="276"/>
      <c r="U452" s="276"/>
      <c r="V452" s="276"/>
      <c r="W452" s="276"/>
      <c r="X452" s="276"/>
      <c r="Y452" s="276"/>
      <c r="Z452" s="276"/>
      <c r="AA452" s="276"/>
      <c r="AB452" s="276"/>
      <c r="AC452" s="276"/>
      <c r="AD452" s="276"/>
      <c r="AE452" s="368"/>
      <c r="AF452" s="369"/>
      <c r="AG452" s="368"/>
      <c r="AH452" s="368"/>
      <c r="AI452" s="368"/>
      <c r="AJ452" s="368"/>
      <c r="AK452" s="368"/>
      <c r="AL452" s="368"/>
      <c r="AM452" s="368"/>
      <c r="AN452" s="368"/>
      <c r="AO452" s="368"/>
      <c r="AP452" s="368"/>
      <c r="AQ452" s="368"/>
      <c r="AR452" s="368"/>
      <c r="AS452" s="273"/>
    </row>
    <row r="453" spans="1:45" ht="15.75" hidden="1" outlineLevel="1">
      <c r="A453" s="465"/>
      <c r="B453" s="444" t="s">
        <v>10</v>
      </c>
      <c r="C453" s="250"/>
      <c r="D453" s="250"/>
      <c r="E453" s="250"/>
      <c r="F453" s="250"/>
      <c r="G453" s="250"/>
      <c r="H453" s="250"/>
      <c r="I453" s="250"/>
      <c r="J453" s="250"/>
      <c r="K453" s="250"/>
      <c r="L453" s="250"/>
      <c r="M453" s="250"/>
      <c r="N453" s="250"/>
      <c r="O453" s="250"/>
      <c r="P453" s="250"/>
      <c r="Q453" s="251"/>
      <c r="R453" s="250"/>
      <c r="S453" s="250"/>
      <c r="T453" s="250"/>
      <c r="U453" s="250"/>
      <c r="V453" s="250"/>
      <c r="W453" s="250"/>
      <c r="X453" s="250"/>
      <c r="Y453" s="250"/>
      <c r="Z453" s="250"/>
      <c r="AA453" s="250"/>
      <c r="AB453" s="250"/>
      <c r="AC453" s="250"/>
      <c r="AD453" s="250"/>
      <c r="AE453" s="366"/>
      <c r="AF453" s="366"/>
      <c r="AG453" s="366"/>
      <c r="AH453" s="366"/>
      <c r="AI453" s="366"/>
      <c r="AJ453" s="366"/>
      <c r="AK453" s="366"/>
      <c r="AL453" s="366"/>
      <c r="AM453" s="366"/>
      <c r="AN453" s="366"/>
      <c r="AO453" s="366"/>
      <c r="AP453" s="366"/>
      <c r="AQ453" s="366"/>
      <c r="AR453" s="366"/>
      <c r="AS453" s="253"/>
    </row>
    <row r="454" spans="1:45" ht="30" hidden="1" outlineLevel="1">
      <c r="A454" s="465">
        <v>11</v>
      </c>
      <c r="B454" s="380" t="s">
        <v>104</v>
      </c>
      <c r="C454" s="252" t="s">
        <v>25</v>
      </c>
      <c r="D454" s="256"/>
      <c r="E454" s="256"/>
      <c r="F454" s="256"/>
      <c r="G454" s="256"/>
      <c r="H454" s="256"/>
      <c r="I454" s="256"/>
      <c r="J454" s="256"/>
      <c r="K454" s="256"/>
      <c r="L454" s="256"/>
      <c r="M454" s="256"/>
      <c r="N454" s="256"/>
      <c r="O454" s="256"/>
      <c r="P454" s="256"/>
      <c r="Q454" s="256">
        <v>12</v>
      </c>
      <c r="R454" s="256"/>
      <c r="S454" s="256"/>
      <c r="T454" s="256"/>
      <c r="U454" s="256"/>
      <c r="V454" s="256"/>
      <c r="W454" s="256"/>
      <c r="X454" s="256"/>
      <c r="Y454" s="256"/>
      <c r="Z454" s="256"/>
      <c r="AA454" s="256"/>
      <c r="AB454" s="256"/>
      <c r="AC454" s="256"/>
      <c r="AD454" s="256"/>
      <c r="AE454" s="378"/>
      <c r="AF454" s="362"/>
      <c r="AG454" s="362"/>
      <c r="AH454" s="362"/>
      <c r="AI454" s="362"/>
      <c r="AJ454" s="362"/>
      <c r="AK454" s="362"/>
      <c r="AL454" s="367"/>
      <c r="AM454" s="367"/>
      <c r="AN454" s="367"/>
      <c r="AO454" s="367"/>
      <c r="AP454" s="367"/>
      <c r="AQ454" s="367"/>
      <c r="AR454" s="367"/>
      <c r="AS454" s="257">
        <f>SUM(AE454:AR454)</f>
        <v>0</v>
      </c>
    </row>
    <row r="455" spans="1:45" hidden="1" outlineLevel="1">
      <c r="A455" s="465"/>
      <c r="B455" s="383" t="s">
        <v>307</v>
      </c>
      <c r="C455" s="252" t="s">
        <v>163</v>
      </c>
      <c r="D455" s="256"/>
      <c r="E455" s="256"/>
      <c r="F455" s="256"/>
      <c r="G455" s="256"/>
      <c r="H455" s="256"/>
      <c r="I455" s="256"/>
      <c r="J455" s="256"/>
      <c r="K455" s="256"/>
      <c r="L455" s="256"/>
      <c r="M455" s="256"/>
      <c r="N455" s="256"/>
      <c r="O455" s="256"/>
      <c r="P455" s="256"/>
      <c r="Q455" s="256">
        <f>Q454</f>
        <v>12</v>
      </c>
      <c r="R455" s="256"/>
      <c r="S455" s="256"/>
      <c r="T455" s="256"/>
      <c r="U455" s="256"/>
      <c r="V455" s="256"/>
      <c r="W455" s="256"/>
      <c r="X455" s="256"/>
      <c r="Y455" s="256"/>
      <c r="Z455" s="256"/>
      <c r="AA455" s="256"/>
      <c r="AB455" s="256"/>
      <c r="AC455" s="256"/>
      <c r="AD455" s="256"/>
      <c r="AE455" s="363">
        <f>AE454</f>
        <v>0</v>
      </c>
      <c r="AF455" s="363">
        <f t="shared" ref="AF455" si="1294">AF454</f>
        <v>0</v>
      </c>
      <c r="AG455" s="363">
        <f t="shared" ref="AG455" si="1295">AG454</f>
        <v>0</v>
      </c>
      <c r="AH455" s="363">
        <f t="shared" ref="AH455" si="1296">AH454</f>
        <v>0</v>
      </c>
      <c r="AI455" s="363">
        <f t="shared" ref="AI455" si="1297">AI454</f>
        <v>0</v>
      </c>
      <c r="AJ455" s="363">
        <f t="shared" ref="AJ455" si="1298">AJ454</f>
        <v>0</v>
      </c>
      <c r="AK455" s="363">
        <f t="shared" ref="AK455" si="1299">AK454</f>
        <v>0</v>
      </c>
      <c r="AL455" s="363">
        <f t="shared" ref="AL455" si="1300">AL454</f>
        <v>0</v>
      </c>
      <c r="AM455" s="363">
        <f t="shared" ref="AM455" si="1301">AM454</f>
        <v>0</v>
      </c>
      <c r="AN455" s="363">
        <f t="shared" ref="AN455" si="1302">AN454</f>
        <v>0</v>
      </c>
      <c r="AO455" s="363">
        <f t="shared" ref="AO455" si="1303">AO454</f>
        <v>0</v>
      </c>
      <c r="AP455" s="363">
        <f t="shared" ref="AP455" si="1304">AP454</f>
        <v>0</v>
      </c>
      <c r="AQ455" s="363">
        <f t="shared" ref="AQ455" si="1305">AQ454</f>
        <v>0</v>
      </c>
      <c r="AR455" s="363">
        <f t="shared" ref="AR455" si="1306">AR454</f>
        <v>0</v>
      </c>
      <c r="AS455" s="258"/>
    </row>
    <row r="456" spans="1:45" hidden="1" outlineLevel="1">
      <c r="A456" s="465"/>
      <c r="B456" s="461"/>
      <c r="C456" s="266"/>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c r="AC456" s="252"/>
      <c r="AD456" s="252"/>
      <c r="AE456" s="364"/>
      <c r="AF456" s="373"/>
      <c r="AG456" s="373"/>
      <c r="AH456" s="373"/>
      <c r="AI456" s="373"/>
      <c r="AJ456" s="373"/>
      <c r="AK456" s="373"/>
      <c r="AL456" s="373"/>
      <c r="AM456" s="373"/>
      <c r="AN456" s="373"/>
      <c r="AO456" s="373"/>
      <c r="AP456" s="373"/>
      <c r="AQ456" s="373"/>
      <c r="AR456" s="373"/>
      <c r="AS456" s="267"/>
    </row>
    <row r="457" spans="1:45" ht="30" hidden="1" outlineLevel="1">
      <c r="A457" s="465">
        <v>12</v>
      </c>
      <c r="B457" s="380" t="s">
        <v>105</v>
      </c>
      <c r="C457" s="252" t="s">
        <v>25</v>
      </c>
      <c r="D457" s="256"/>
      <c r="E457" s="256"/>
      <c r="F457" s="256"/>
      <c r="G457" s="256"/>
      <c r="H457" s="256"/>
      <c r="I457" s="256"/>
      <c r="J457" s="256"/>
      <c r="K457" s="256"/>
      <c r="L457" s="256"/>
      <c r="M457" s="256"/>
      <c r="N457" s="256"/>
      <c r="O457" s="256"/>
      <c r="P457" s="256"/>
      <c r="Q457" s="256">
        <v>12</v>
      </c>
      <c r="R457" s="256"/>
      <c r="S457" s="256"/>
      <c r="T457" s="256"/>
      <c r="U457" s="256"/>
      <c r="V457" s="256"/>
      <c r="W457" s="256"/>
      <c r="X457" s="256"/>
      <c r="Y457" s="256"/>
      <c r="Z457" s="256"/>
      <c r="AA457" s="256"/>
      <c r="AB457" s="256"/>
      <c r="AC457" s="256"/>
      <c r="AD457" s="256"/>
      <c r="AE457" s="362"/>
      <c r="AF457" s="362"/>
      <c r="AG457" s="362"/>
      <c r="AH457" s="362"/>
      <c r="AI457" s="362"/>
      <c r="AJ457" s="362"/>
      <c r="AK457" s="362"/>
      <c r="AL457" s="367"/>
      <c r="AM457" s="367"/>
      <c r="AN457" s="367"/>
      <c r="AO457" s="367"/>
      <c r="AP457" s="367"/>
      <c r="AQ457" s="367"/>
      <c r="AR457" s="367"/>
      <c r="AS457" s="257">
        <f>SUM(AE457:AR457)</f>
        <v>0</v>
      </c>
    </row>
    <row r="458" spans="1:45" hidden="1" outlineLevel="1">
      <c r="A458" s="465"/>
      <c r="B458" s="383" t="s">
        <v>307</v>
      </c>
      <c r="C458" s="252" t="s">
        <v>163</v>
      </c>
      <c r="D458" s="256"/>
      <c r="E458" s="256"/>
      <c r="F458" s="256"/>
      <c r="G458" s="256"/>
      <c r="H458" s="256"/>
      <c r="I458" s="256"/>
      <c r="J458" s="256"/>
      <c r="K458" s="256"/>
      <c r="L458" s="256"/>
      <c r="M458" s="256"/>
      <c r="N458" s="256"/>
      <c r="O458" s="256"/>
      <c r="P458" s="256"/>
      <c r="Q458" s="256">
        <f>Q457</f>
        <v>12</v>
      </c>
      <c r="R458" s="256"/>
      <c r="S458" s="256"/>
      <c r="T458" s="256"/>
      <c r="U458" s="256"/>
      <c r="V458" s="256"/>
      <c r="W458" s="256"/>
      <c r="X458" s="256"/>
      <c r="Y458" s="256"/>
      <c r="Z458" s="256"/>
      <c r="AA458" s="256"/>
      <c r="AB458" s="256"/>
      <c r="AC458" s="256"/>
      <c r="AD458" s="256"/>
      <c r="AE458" s="363">
        <f>AE457</f>
        <v>0</v>
      </c>
      <c r="AF458" s="363">
        <f t="shared" ref="AF458" si="1307">AF457</f>
        <v>0</v>
      </c>
      <c r="AG458" s="363">
        <f t="shared" ref="AG458" si="1308">AG457</f>
        <v>0</v>
      </c>
      <c r="AH458" s="363">
        <f t="shared" ref="AH458" si="1309">AH457</f>
        <v>0</v>
      </c>
      <c r="AI458" s="363">
        <f t="shared" ref="AI458" si="1310">AI457</f>
        <v>0</v>
      </c>
      <c r="AJ458" s="363">
        <f t="shared" ref="AJ458" si="1311">AJ457</f>
        <v>0</v>
      </c>
      <c r="AK458" s="363">
        <f t="shared" ref="AK458" si="1312">AK457</f>
        <v>0</v>
      </c>
      <c r="AL458" s="363">
        <f t="shared" ref="AL458" si="1313">AL457</f>
        <v>0</v>
      </c>
      <c r="AM458" s="363">
        <f t="shared" ref="AM458" si="1314">AM457</f>
        <v>0</v>
      </c>
      <c r="AN458" s="363">
        <f t="shared" ref="AN458" si="1315">AN457</f>
        <v>0</v>
      </c>
      <c r="AO458" s="363">
        <f t="shared" ref="AO458" si="1316">AO457</f>
        <v>0</v>
      </c>
      <c r="AP458" s="363">
        <f t="shared" ref="AP458" si="1317">AP457</f>
        <v>0</v>
      </c>
      <c r="AQ458" s="363">
        <f t="shared" ref="AQ458" si="1318">AQ457</f>
        <v>0</v>
      </c>
      <c r="AR458" s="363">
        <f t="shared" ref="AR458" si="1319">AR457</f>
        <v>0</v>
      </c>
      <c r="AS458" s="258"/>
    </row>
    <row r="459" spans="1:45" hidden="1" outlineLevel="1">
      <c r="A459" s="465"/>
      <c r="B459" s="461"/>
      <c r="C459" s="266"/>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c r="AA459" s="252"/>
      <c r="AB459" s="252"/>
      <c r="AC459" s="252"/>
      <c r="AD459" s="252"/>
      <c r="AE459" s="374"/>
      <c r="AF459" s="374"/>
      <c r="AG459" s="364"/>
      <c r="AH459" s="364"/>
      <c r="AI459" s="364"/>
      <c r="AJ459" s="364"/>
      <c r="AK459" s="364"/>
      <c r="AL459" s="364"/>
      <c r="AM459" s="364"/>
      <c r="AN459" s="364"/>
      <c r="AO459" s="364"/>
      <c r="AP459" s="364"/>
      <c r="AQ459" s="364"/>
      <c r="AR459" s="364"/>
      <c r="AS459" s="267"/>
    </row>
    <row r="460" spans="1:45" ht="30" hidden="1" outlineLevel="1">
      <c r="A460" s="465">
        <v>13</v>
      </c>
      <c r="B460" s="380" t="s">
        <v>106</v>
      </c>
      <c r="C460" s="252" t="s">
        <v>25</v>
      </c>
      <c r="D460" s="256"/>
      <c r="E460" s="256"/>
      <c r="F460" s="256"/>
      <c r="G460" s="256"/>
      <c r="H460" s="256"/>
      <c r="I460" s="256"/>
      <c r="J460" s="256"/>
      <c r="K460" s="256"/>
      <c r="L460" s="256"/>
      <c r="M460" s="256"/>
      <c r="N460" s="256"/>
      <c r="O460" s="256"/>
      <c r="P460" s="256"/>
      <c r="Q460" s="256">
        <v>12</v>
      </c>
      <c r="R460" s="256"/>
      <c r="S460" s="256"/>
      <c r="T460" s="256"/>
      <c r="U460" s="256"/>
      <c r="V460" s="256"/>
      <c r="W460" s="256"/>
      <c r="X460" s="256"/>
      <c r="Y460" s="256"/>
      <c r="Z460" s="256"/>
      <c r="AA460" s="256"/>
      <c r="AB460" s="256"/>
      <c r="AC460" s="256"/>
      <c r="AD460" s="256"/>
      <c r="AE460" s="362"/>
      <c r="AF460" s="362"/>
      <c r="AG460" s="362"/>
      <c r="AH460" s="362"/>
      <c r="AI460" s="362"/>
      <c r="AJ460" s="362"/>
      <c r="AK460" s="362"/>
      <c r="AL460" s="367"/>
      <c r="AM460" s="367"/>
      <c r="AN460" s="367"/>
      <c r="AO460" s="367"/>
      <c r="AP460" s="367"/>
      <c r="AQ460" s="367"/>
      <c r="AR460" s="367"/>
      <c r="AS460" s="257">
        <f>SUM(AE460:AR460)</f>
        <v>0</v>
      </c>
    </row>
    <row r="461" spans="1:45" hidden="1" outlineLevel="1">
      <c r="A461" s="465"/>
      <c r="B461" s="383" t="s">
        <v>307</v>
      </c>
      <c r="C461" s="252" t="s">
        <v>163</v>
      </c>
      <c r="D461" s="256"/>
      <c r="E461" s="256"/>
      <c r="F461" s="256"/>
      <c r="G461" s="256"/>
      <c r="H461" s="256"/>
      <c r="I461" s="256"/>
      <c r="J461" s="256"/>
      <c r="K461" s="256"/>
      <c r="L461" s="256"/>
      <c r="M461" s="256"/>
      <c r="N461" s="256"/>
      <c r="O461" s="256"/>
      <c r="P461" s="256"/>
      <c r="Q461" s="256">
        <f>Q460</f>
        <v>12</v>
      </c>
      <c r="R461" s="256"/>
      <c r="S461" s="256"/>
      <c r="T461" s="256"/>
      <c r="U461" s="256"/>
      <c r="V461" s="256"/>
      <c r="W461" s="256"/>
      <c r="X461" s="256"/>
      <c r="Y461" s="256"/>
      <c r="Z461" s="256"/>
      <c r="AA461" s="256"/>
      <c r="AB461" s="256"/>
      <c r="AC461" s="256"/>
      <c r="AD461" s="256"/>
      <c r="AE461" s="363">
        <f>AE460</f>
        <v>0</v>
      </c>
      <c r="AF461" s="363">
        <f t="shared" ref="AF461" si="1320">AF460</f>
        <v>0</v>
      </c>
      <c r="AG461" s="363">
        <f t="shared" ref="AG461" si="1321">AG460</f>
        <v>0</v>
      </c>
      <c r="AH461" s="363">
        <f t="shared" ref="AH461" si="1322">AH460</f>
        <v>0</v>
      </c>
      <c r="AI461" s="363">
        <f t="shared" ref="AI461" si="1323">AI460</f>
        <v>0</v>
      </c>
      <c r="AJ461" s="363">
        <f t="shared" ref="AJ461" si="1324">AJ460</f>
        <v>0</v>
      </c>
      <c r="AK461" s="363">
        <f t="shared" ref="AK461" si="1325">AK460</f>
        <v>0</v>
      </c>
      <c r="AL461" s="363">
        <f t="shared" ref="AL461" si="1326">AL460</f>
        <v>0</v>
      </c>
      <c r="AM461" s="363">
        <f t="shared" ref="AM461" si="1327">AM460</f>
        <v>0</v>
      </c>
      <c r="AN461" s="363">
        <f t="shared" ref="AN461" si="1328">AN460</f>
        <v>0</v>
      </c>
      <c r="AO461" s="363">
        <f t="shared" ref="AO461" si="1329">AO460</f>
        <v>0</v>
      </c>
      <c r="AP461" s="363">
        <f t="shared" ref="AP461" si="1330">AP460</f>
        <v>0</v>
      </c>
      <c r="AQ461" s="363">
        <f t="shared" ref="AQ461" si="1331">AQ460</f>
        <v>0</v>
      </c>
      <c r="AR461" s="363">
        <f t="shared" ref="AR461" si="1332">AR460</f>
        <v>0</v>
      </c>
      <c r="AS461" s="267"/>
    </row>
    <row r="462" spans="1:45" hidden="1" outlineLevel="1">
      <c r="A462" s="465"/>
      <c r="B462" s="461"/>
      <c r="C462" s="266"/>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c r="AA462" s="252"/>
      <c r="AB462" s="252"/>
      <c r="AC462" s="252"/>
      <c r="AD462" s="252"/>
      <c r="AE462" s="364"/>
      <c r="AF462" s="364"/>
      <c r="AG462" s="364"/>
      <c r="AH462" s="364"/>
      <c r="AI462" s="364"/>
      <c r="AJ462" s="364"/>
      <c r="AK462" s="364"/>
      <c r="AL462" s="364"/>
      <c r="AM462" s="364"/>
      <c r="AN462" s="364"/>
      <c r="AO462" s="364"/>
      <c r="AP462" s="364"/>
      <c r="AQ462" s="364"/>
      <c r="AR462" s="364"/>
      <c r="AS462" s="267"/>
    </row>
    <row r="463" spans="1:45" ht="15.75" hidden="1" outlineLevel="1">
      <c r="A463" s="465"/>
      <c r="B463" s="444" t="s">
        <v>107</v>
      </c>
      <c r="C463" s="250"/>
      <c r="D463" s="251"/>
      <c r="E463" s="251"/>
      <c r="F463" s="251"/>
      <c r="G463" s="251"/>
      <c r="H463" s="251"/>
      <c r="I463" s="251"/>
      <c r="J463" s="251"/>
      <c r="K463" s="251"/>
      <c r="L463" s="251"/>
      <c r="M463" s="251"/>
      <c r="N463" s="251"/>
      <c r="O463" s="251"/>
      <c r="P463" s="251"/>
      <c r="Q463" s="251"/>
      <c r="R463" s="251"/>
      <c r="S463" s="250"/>
      <c r="T463" s="250"/>
      <c r="U463" s="250"/>
      <c r="V463" s="250"/>
      <c r="W463" s="250"/>
      <c r="X463" s="250"/>
      <c r="Y463" s="250"/>
      <c r="Z463" s="250"/>
      <c r="AA463" s="250"/>
      <c r="AB463" s="250"/>
      <c r="AC463" s="250"/>
      <c r="AD463" s="250"/>
      <c r="AE463" s="366"/>
      <c r="AF463" s="366"/>
      <c r="AG463" s="366"/>
      <c r="AH463" s="366"/>
      <c r="AI463" s="366"/>
      <c r="AJ463" s="366"/>
      <c r="AK463" s="366"/>
      <c r="AL463" s="366"/>
      <c r="AM463" s="366"/>
      <c r="AN463" s="366"/>
      <c r="AO463" s="366"/>
      <c r="AP463" s="366"/>
      <c r="AQ463" s="366"/>
      <c r="AR463" s="366"/>
      <c r="AS463" s="253"/>
    </row>
    <row r="464" spans="1:45" hidden="1" outlineLevel="1">
      <c r="A464" s="465">
        <v>14</v>
      </c>
      <c r="B464" s="461" t="s">
        <v>108</v>
      </c>
      <c r="C464" s="252" t="s">
        <v>25</v>
      </c>
      <c r="D464" s="256"/>
      <c r="E464" s="256"/>
      <c r="F464" s="256"/>
      <c r="G464" s="256"/>
      <c r="H464" s="256"/>
      <c r="I464" s="256"/>
      <c r="J464" s="256"/>
      <c r="K464" s="256"/>
      <c r="L464" s="256"/>
      <c r="M464" s="256"/>
      <c r="N464" s="256"/>
      <c r="O464" s="256"/>
      <c r="P464" s="256"/>
      <c r="Q464" s="256">
        <v>12</v>
      </c>
      <c r="R464" s="256"/>
      <c r="S464" s="256"/>
      <c r="T464" s="256"/>
      <c r="U464" s="256"/>
      <c r="V464" s="256"/>
      <c r="W464" s="256"/>
      <c r="X464" s="256"/>
      <c r="Y464" s="256"/>
      <c r="Z464" s="256"/>
      <c r="AA464" s="256"/>
      <c r="AB464" s="256"/>
      <c r="AC464" s="256"/>
      <c r="AD464" s="256"/>
      <c r="AE464" s="362"/>
      <c r="AF464" s="362"/>
      <c r="AG464" s="362"/>
      <c r="AH464" s="362"/>
      <c r="AI464" s="362"/>
      <c r="AJ464" s="362"/>
      <c r="AK464" s="362"/>
      <c r="AL464" s="362"/>
      <c r="AM464" s="362"/>
      <c r="AN464" s="362"/>
      <c r="AO464" s="362"/>
      <c r="AP464" s="362"/>
      <c r="AQ464" s="362"/>
      <c r="AR464" s="362"/>
      <c r="AS464" s="257">
        <f>SUM(AE464:AR464)</f>
        <v>0</v>
      </c>
    </row>
    <row r="465" spans="1:46" hidden="1" outlineLevel="1">
      <c r="A465" s="465"/>
      <c r="B465" s="383" t="s">
        <v>307</v>
      </c>
      <c r="C465" s="252" t="s">
        <v>163</v>
      </c>
      <c r="D465" s="256"/>
      <c r="E465" s="256"/>
      <c r="F465" s="256"/>
      <c r="G465" s="256"/>
      <c r="H465" s="256"/>
      <c r="I465" s="256"/>
      <c r="J465" s="256"/>
      <c r="K465" s="256"/>
      <c r="L465" s="256"/>
      <c r="M465" s="256"/>
      <c r="N465" s="256"/>
      <c r="O465" s="256"/>
      <c r="P465" s="256"/>
      <c r="Q465" s="256">
        <f>Q464</f>
        <v>12</v>
      </c>
      <c r="R465" s="256"/>
      <c r="S465" s="256"/>
      <c r="T465" s="256"/>
      <c r="U465" s="256"/>
      <c r="V465" s="256"/>
      <c r="W465" s="256"/>
      <c r="X465" s="256"/>
      <c r="Y465" s="256"/>
      <c r="Z465" s="256"/>
      <c r="AA465" s="256"/>
      <c r="AB465" s="256"/>
      <c r="AC465" s="256"/>
      <c r="AD465" s="256"/>
      <c r="AE465" s="363">
        <f>AE464</f>
        <v>0</v>
      </c>
      <c r="AF465" s="363">
        <f t="shared" ref="AF465" si="1333">AF464</f>
        <v>0</v>
      </c>
      <c r="AG465" s="363">
        <f t="shared" ref="AG465" si="1334">AG464</f>
        <v>0</v>
      </c>
      <c r="AH465" s="363">
        <f t="shared" ref="AH465" si="1335">AH464</f>
        <v>0</v>
      </c>
      <c r="AI465" s="363">
        <f t="shared" ref="AI465" si="1336">AI464</f>
        <v>0</v>
      </c>
      <c r="AJ465" s="363">
        <f t="shared" ref="AJ465" si="1337">AJ464</f>
        <v>0</v>
      </c>
      <c r="AK465" s="363">
        <f t="shared" ref="AK465" si="1338">AK464</f>
        <v>0</v>
      </c>
      <c r="AL465" s="363">
        <f t="shared" ref="AL465" si="1339">AL464</f>
        <v>0</v>
      </c>
      <c r="AM465" s="363">
        <f t="shared" ref="AM465" si="1340">AM464</f>
        <v>0</v>
      </c>
      <c r="AN465" s="363">
        <f t="shared" ref="AN465" si="1341">AN464</f>
        <v>0</v>
      </c>
      <c r="AO465" s="363">
        <f t="shared" ref="AO465" si="1342">AO464</f>
        <v>0</v>
      </c>
      <c r="AP465" s="363">
        <f t="shared" ref="AP465" si="1343">AP464</f>
        <v>0</v>
      </c>
      <c r="AQ465" s="363">
        <f t="shared" ref="AQ465" si="1344">AQ464</f>
        <v>0</v>
      </c>
      <c r="AR465" s="363">
        <f t="shared" ref="AR465" si="1345">AR464</f>
        <v>0</v>
      </c>
      <c r="AS465" s="258"/>
    </row>
    <row r="466" spans="1:46" hidden="1" outlineLevel="1">
      <c r="A466" s="465"/>
      <c r="B466" s="461"/>
      <c r="C466" s="266"/>
      <c r="D466" s="252"/>
      <c r="E466" s="252"/>
      <c r="F466" s="252"/>
      <c r="G466" s="252"/>
      <c r="H466" s="252"/>
      <c r="I466" s="252"/>
      <c r="J466" s="252"/>
      <c r="K466" s="252"/>
      <c r="L466" s="252"/>
      <c r="M466" s="252"/>
      <c r="N466" s="252"/>
      <c r="O466" s="252"/>
      <c r="P466" s="252"/>
      <c r="Q466" s="415"/>
      <c r="R466" s="252"/>
      <c r="S466" s="252"/>
      <c r="T466" s="252"/>
      <c r="U466" s="252"/>
      <c r="V466" s="252"/>
      <c r="W466" s="252"/>
      <c r="X466" s="252"/>
      <c r="Y466" s="252"/>
      <c r="Z466" s="252"/>
      <c r="AA466" s="252"/>
      <c r="AB466" s="252"/>
      <c r="AC466" s="252"/>
      <c r="AD466" s="252"/>
      <c r="AE466" s="364"/>
      <c r="AF466" s="364"/>
      <c r="AG466" s="364"/>
      <c r="AH466" s="364"/>
      <c r="AI466" s="364"/>
      <c r="AJ466" s="364"/>
      <c r="AK466" s="364"/>
      <c r="AL466" s="364"/>
      <c r="AM466" s="364"/>
      <c r="AN466" s="364"/>
      <c r="AO466" s="364"/>
      <c r="AP466" s="364"/>
      <c r="AQ466" s="364"/>
      <c r="AR466" s="364"/>
      <c r="AS466" s="262"/>
      <c r="AT466" s="545"/>
    </row>
    <row r="467" spans="1:46" s="244" customFormat="1" ht="15.75" hidden="1" outlineLevel="1">
      <c r="A467" s="465"/>
      <c r="B467" s="444" t="s">
        <v>486</v>
      </c>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c r="AC467" s="252"/>
      <c r="AD467" s="252"/>
      <c r="AE467" s="364"/>
      <c r="AF467" s="364"/>
      <c r="AG467" s="364"/>
      <c r="AH467" s="364"/>
      <c r="AI467" s="364"/>
      <c r="AJ467" s="364"/>
      <c r="AK467" s="368"/>
      <c r="AL467" s="368"/>
      <c r="AM467" s="368"/>
      <c r="AN467" s="368"/>
      <c r="AO467" s="368"/>
      <c r="AP467" s="368"/>
      <c r="AQ467" s="368"/>
      <c r="AR467" s="368"/>
      <c r="AS467" s="454"/>
      <c r="AT467" s="546"/>
    </row>
    <row r="468" spans="1:46" hidden="1" outlineLevel="1">
      <c r="A468" s="465">
        <v>15</v>
      </c>
      <c r="B468" s="383" t="s">
        <v>491</v>
      </c>
      <c r="C468" s="252" t="s">
        <v>25</v>
      </c>
      <c r="D468" s="256"/>
      <c r="E468" s="256"/>
      <c r="F468" s="256"/>
      <c r="G468" s="256"/>
      <c r="H468" s="256"/>
      <c r="I468" s="256"/>
      <c r="J468" s="256"/>
      <c r="K468" s="256"/>
      <c r="L468" s="256"/>
      <c r="M468" s="256"/>
      <c r="N468" s="256"/>
      <c r="O468" s="256"/>
      <c r="P468" s="256"/>
      <c r="Q468" s="256">
        <v>0</v>
      </c>
      <c r="R468" s="256"/>
      <c r="S468" s="256"/>
      <c r="T468" s="256"/>
      <c r="U468" s="256"/>
      <c r="V468" s="256"/>
      <c r="W468" s="256"/>
      <c r="X468" s="256"/>
      <c r="Y468" s="256"/>
      <c r="Z468" s="256"/>
      <c r="AA468" s="256"/>
      <c r="AB468" s="256"/>
      <c r="AC468" s="256"/>
      <c r="AD468" s="256"/>
      <c r="AE468" s="362"/>
      <c r="AF468" s="362"/>
      <c r="AG468" s="362"/>
      <c r="AH468" s="362"/>
      <c r="AI468" s="362"/>
      <c r="AJ468" s="362"/>
      <c r="AK468" s="362"/>
      <c r="AL468" s="362"/>
      <c r="AM468" s="362"/>
      <c r="AN468" s="362"/>
      <c r="AO468" s="362"/>
      <c r="AP468" s="362"/>
      <c r="AQ468" s="362"/>
      <c r="AR468" s="362"/>
      <c r="AS468" s="257">
        <f>SUM(AE468:AR468)</f>
        <v>0</v>
      </c>
    </row>
    <row r="469" spans="1:46" hidden="1" outlineLevel="1">
      <c r="A469" s="465"/>
      <c r="B469" s="383" t="s">
        <v>307</v>
      </c>
      <c r="C469" s="252" t="s">
        <v>163</v>
      </c>
      <c r="D469" s="256"/>
      <c r="E469" s="256"/>
      <c r="F469" s="256"/>
      <c r="G469" s="256"/>
      <c r="H469" s="256"/>
      <c r="I469" s="256"/>
      <c r="J469" s="256"/>
      <c r="K469" s="256"/>
      <c r="L469" s="256"/>
      <c r="M469" s="256"/>
      <c r="N469" s="256"/>
      <c r="O469" s="256"/>
      <c r="P469" s="256"/>
      <c r="Q469" s="256">
        <f>Q468</f>
        <v>0</v>
      </c>
      <c r="R469" s="256"/>
      <c r="S469" s="256"/>
      <c r="T469" s="256"/>
      <c r="U469" s="256"/>
      <c r="V469" s="256"/>
      <c r="W469" s="256"/>
      <c r="X469" s="256"/>
      <c r="Y469" s="256"/>
      <c r="Z469" s="256"/>
      <c r="AA469" s="256"/>
      <c r="AB469" s="256"/>
      <c r="AC469" s="256"/>
      <c r="AD469" s="256"/>
      <c r="AE469" s="363">
        <f>AE468</f>
        <v>0</v>
      </c>
      <c r="AF469" s="363">
        <f t="shared" ref="AF469:AR469" si="1346">AF468</f>
        <v>0</v>
      </c>
      <c r="AG469" s="363">
        <f t="shared" si="1346"/>
        <v>0</v>
      </c>
      <c r="AH469" s="363">
        <f t="shared" si="1346"/>
        <v>0</v>
      </c>
      <c r="AI469" s="363">
        <f t="shared" si="1346"/>
        <v>0</v>
      </c>
      <c r="AJ469" s="363">
        <f t="shared" si="1346"/>
        <v>0</v>
      </c>
      <c r="AK469" s="363">
        <f t="shared" si="1346"/>
        <v>0</v>
      </c>
      <c r="AL469" s="363">
        <f t="shared" si="1346"/>
        <v>0</v>
      </c>
      <c r="AM469" s="363">
        <f t="shared" si="1346"/>
        <v>0</v>
      </c>
      <c r="AN469" s="363">
        <f t="shared" si="1346"/>
        <v>0</v>
      </c>
      <c r="AO469" s="363">
        <f t="shared" si="1346"/>
        <v>0</v>
      </c>
      <c r="AP469" s="363">
        <f t="shared" si="1346"/>
        <v>0</v>
      </c>
      <c r="AQ469" s="363">
        <f t="shared" si="1346"/>
        <v>0</v>
      </c>
      <c r="AR469" s="363">
        <f t="shared" si="1346"/>
        <v>0</v>
      </c>
      <c r="AS469" s="258"/>
    </row>
    <row r="470" spans="1:46" hidden="1" outlineLevel="1">
      <c r="A470" s="465"/>
      <c r="B470" s="461"/>
      <c r="C470" s="266"/>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64"/>
      <c r="AF470" s="364"/>
      <c r="AG470" s="364"/>
      <c r="AH470" s="364"/>
      <c r="AI470" s="364"/>
      <c r="AJ470" s="364"/>
      <c r="AK470" s="364"/>
      <c r="AL470" s="364"/>
      <c r="AM470" s="364"/>
      <c r="AN470" s="364"/>
      <c r="AO470" s="364"/>
      <c r="AP470" s="364"/>
      <c r="AQ470" s="364"/>
      <c r="AR470" s="364"/>
      <c r="AS470" s="267"/>
    </row>
    <row r="471" spans="1:46" s="244" customFormat="1" hidden="1" outlineLevel="1">
      <c r="A471" s="465">
        <v>16</v>
      </c>
      <c r="B471" s="462" t="s">
        <v>487</v>
      </c>
      <c r="C471" s="252" t="s">
        <v>25</v>
      </c>
      <c r="D471" s="256"/>
      <c r="E471" s="256"/>
      <c r="F471" s="256"/>
      <c r="G471" s="256"/>
      <c r="H471" s="256"/>
      <c r="I471" s="256"/>
      <c r="J471" s="256"/>
      <c r="K471" s="256"/>
      <c r="L471" s="256"/>
      <c r="M471" s="256"/>
      <c r="N471" s="256"/>
      <c r="O471" s="256"/>
      <c r="P471" s="256"/>
      <c r="Q471" s="256">
        <v>0</v>
      </c>
      <c r="R471" s="256"/>
      <c r="S471" s="256"/>
      <c r="T471" s="256"/>
      <c r="U471" s="256"/>
      <c r="V471" s="256"/>
      <c r="W471" s="256"/>
      <c r="X471" s="256"/>
      <c r="Y471" s="256"/>
      <c r="Z471" s="256"/>
      <c r="AA471" s="256"/>
      <c r="AB471" s="256"/>
      <c r="AC471" s="256"/>
      <c r="AD471" s="256"/>
      <c r="AE471" s="362"/>
      <c r="AF471" s="362"/>
      <c r="AG471" s="362"/>
      <c r="AH471" s="362"/>
      <c r="AI471" s="362"/>
      <c r="AJ471" s="362"/>
      <c r="AK471" s="362"/>
      <c r="AL471" s="362"/>
      <c r="AM471" s="362"/>
      <c r="AN471" s="362"/>
      <c r="AO471" s="362"/>
      <c r="AP471" s="362"/>
      <c r="AQ471" s="362"/>
      <c r="AR471" s="362"/>
      <c r="AS471" s="257">
        <f>SUM(AE471:AR471)</f>
        <v>0</v>
      </c>
    </row>
    <row r="472" spans="1:46" s="244" customFormat="1" hidden="1" outlineLevel="1">
      <c r="A472" s="465"/>
      <c r="B472" s="462" t="s">
        <v>307</v>
      </c>
      <c r="C472" s="252" t="s">
        <v>163</v>
      </c>
      <c r="D472" s="256"/>
      <c r="E472" s="256"/>
      <c r="F472" s="256"/>
      <c r="G472" s="256"/>
      <c r="H472" s="256"/>
      <c r="I472" s="256"/>
      <c r="J472" s="256"/>
      <c r="K472" s="256"/>
      <c r="L472" s="256"/>
      <c r="M472" s="256"/>
      <c r="N472" s="256"/>
      <c r="O472" s="256"/>
      <c r="P472" s="256"/>
      <c r="Q472" s="256">
        <f>Q471</f>
        <v>0</v>
      </c>
      <c r="R472" s="256"/>
      <c r="S472" s="256"/>
      <c r="T472" s="256"/>
      <c r="U472" s="256"/>
      <c r="V472" s="256"/>
      <c r="W472" s="256"/>
      <c r="X472" s="256"/>
      <c r="Y472" s="256"/>
      <c r="Z472" s="256"/>
      <c r="AA472" s="256"/>
      <c r="AB472" s="256"/>
      <c r="AC472" s="256"/>
      <c r="AD472" s="256"/>
      <c r="AE472" s="363">
        <f>AE471</f>
        <v>0</v>
      </c>
      <c r="AF472" s="363">
        <f t="shared" ref="AF472:AR472" si="1347">AF471</f>
        <v>0</v>
      </c>
      <c r="AG472" s="363">
        <f t="shared" si="1347"/>
        <v>0</v>
      </c>
      <c r="AH472" s="363">
        <f t="shared" si="1347"/>
        <v>0</v>
      </c>
      <c r="AI472" s="363">
        <f t="shared" si="1347"/>
        <v>0</v>
      </c>
      <c r="AJ472" s="363">
        <f t="shared" si="1347"/>
        <v>0</v>
      </c>
      <c r="AK472" s="363">
        <f t="shared" si="1347"/>
        <v>0</v>
      </c>
      <c r="AL472" s="363">
        <f t="shared" si="1347"/>
        <v>0</v>
      </c>
      <c r="AM472" s="363">
        <f t="shared" si="1347"/>
        <v>0</v>
      </c>
      <c r="AN472" s="363">
        <f t="shared" si="1347"/>
        <v>0</v>
      </c>
      <c r="AO472" s="363">
        <f t="shared" si="1347"/>
        <v>0</v>
      </c>
      <c r="AP472" s="363">
        <f t="shared" si="1347"/>
        <v>0</v>
      </c>
      <c r="AQ472" s="363">
        <f t="shared" si="1347"/>
        <v>0</v>
      </c>
      <c r="AR472" s="363">
        <f t="shared" si="1347"/>
        <v>0</v>
      </c>
      <c r="AS472" s="258"/>
    </row>
    <row r="473" spans="1:46" s="244" customFormat="1" hidden="1" outlineLevel="1">
      <c r="A473" s="465"/>
      <c r="B473" s="46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64"/>
      <c r="AF473" s="364"/>
      <c r="AG473" s="364"/>
      <c r="AH473" s="364"/>
      <c r="AI473" s="364"/>
      <c r="AJ473" s="364"/>
      <c r="AK473" s="368"/>
      <c r="AL473" s="368"/>
      <c r="AM473" s="368"/>
      <c r="AN473" s="368"/>
      <c r="AO473" s="368"/>
      <c r="AP473" s="368"/>
      <c r="AQ473" s="368"/>
      <c r="AR473" s="368"/>
      <c r="AS473" s="273"/>
    </row>
    <row r="474" spans="1:46" ht="15.75" hidden="1" outlineLevel="1">
      <c r="A474" s="465"/>
      <c r="B474" s="463" t="s">
        <v>492</v>
      </c>
      <c r="C474" s="280"/>
      <c r="D474" s="251"/>
      <c r="E474" s="250"/>
      <c r="F474" s="250"/>
      <c r="G474" s="250"/>
      <c r="H474" s="250"/>
      <c r="I474" s="250"/>
      <c r="J474" s="250"/>
      <c r="K474" s="250"/>
      <c r="L474" s="250"/>
      <c r="M474" s="250"/>
      <c r="N474" s="250"/>
      <c r="O474" s="250"/>
      <c r="P474" s="250"/>
      <c r="Q474" s="251"/>
      <c r="R474" s="250"/>
      <c r="S474" s="250"/>
      <c r="T474" s="250"/>
      <c r="U474" s="250"/>
      <c r="V474" s="250"/>
      <c r="W474" s="250"/>
      <c r="X474" s="250"/>
      <c r="Y474" s="250"/>
      <c r="Z474" s="250"/>
      <c r="AA474" s="250"/>
      <c r="AB474" s="250"/>
      <c r="AC474" s="250"/>
      <c r="AD474" s="250"/>
      <c r="AE474" s="366"/>
      <c r="AF474" s="366"/>
      <c r="AG474" s="366"/>
      <c r="AH474" s="366"/>
      <c r="AI474" s="366"/>
      <c r="AJ474" s="366"/>
      <c r="AK474" s="366"/>
      <c r="AL474" s="366"/>
      <c r="AM474" s="366"/>
      <c r="AN474" s="366"/>
      <c r="AO474" s="366"/>
      <c r="AP474" s="366"/>
      <c r="AQ474" s="366"/>
      <c r="AR474" s="366"/>
      <c r="AS474" s="253"/>
    </row>
    <row r="475" spans="1:46" hidden="1" outlineLevel="1">
      <c r="A475" s="465">
        <v>17</v>
      </c>
      <c r="B475" s="380" t="s">
        <v>112</v>
      </c>
      <c r="C475" s="252" t="s">
        <v>25</v>
      </c>
      <c r="D475" s="256"/>
      <c r="E475" s="256"/>
      <c r="F475" s="256"/>
      <c r="G475" s="256"/>
      <c r="H475" s="256"/>
      <c r="I475" s="256"/>
      <c r="J475" s="256"/>
      <c r="K475" s="256"/>
      <c r="L475" s="256"/>
      <c r="M475" s="256"/>
      <c r="N475" s="256"/>
      <c r="O475" s="256"/>
      <c r="P475" s="256"/>
      <c r="Q475" s="256">
        <v>12</v>
      </c>
      <c r="R475" s="256"/>
      <c r="S475" s="256"/>
      <c r="T475" s="256"/>
      <c r="U475" s="256"/>
      <c r="V475" s="256"/>
      <c r="W475" s="256"/>
      <c r="X475" s="256"/>
      <c r="Y475" s="256"/>
      <c r="Z475" s="256"/>
      <c r="AA475" s="256"/>
      <c r="AB475" s="256"/>
      <c r="AC475" s="256"/>
      <c r="AD475" s="256"/>
      <c r="AE475" s="378"/>
      <c r="AF475" s="362"/>
      <c r="AG475" s="362"/>
      <c r="AH475" s="362"/>
      <c r="AI475" s="362"/>
      <c r="AJ475" s="362"/>
      <c r="AK475" s="362"/>
      <c r="AL475" s="367"/>
      <c r="AM475" s="367"/>
      <c r="AN475" s="367"/>
      <c r="AO475" s="367"/>
      <c r="AP475" s="367"/>
      <c r="AQ475" s="367"/>
      <c r="AR475" s="367"/>
      <c r="AS475" s="257">
        <f>SUM(AE475:AR475)</f>
        <v>0</v>
      </c>
    </row>
    <row r="476" spans="1:46" hidden="1" outlineLevel="1">
      <c r="A476" s="465"/>
      <c r="B476" s="383" t="s">
        <v>307</v>
      </c>
      <c r="C476" s="252" t="s">
        <v>163</v>
      </c>
      <c r="D476" s="256"/>
      <c r="E476" s="256"/>
      <c r="F476" s="256"/>
      <c r="G476" s="256"/>
      <c r="H476" s="256"/>
      <c r="I476" s="256"/>
      <c r="J476" s="256"/>
      <c r="K476" s="256"/>
      <c r="L476" s="256"/>
      <c r="M476" s="256"/>
      <c r="N476" s="256"/>
      <c r="O476" s="256"/>
      <c r="P476" s="256"/>
      <c r="Q476" s="256">
        <f>Q475</f>
        <v>12</v>
      </c>
      <c r="R476" s="256"/>
      <c r="S476" s="256"/>
      <c r="T476" s="256"/>
      <c r="U476" s="256"/>
      <c r="V476" s="256"/>
      <c r="W476" s="256"/>
      <c r="X476" s="256"/>
      <c r="Y476" s="256"/>
      <c r="Z476" s="256"/>
      <c r="AA476" s="256"/>
      <c r="AB476" s="256"/>
      <c r="AC476" s="256"/>
      <c r="AD476" s="256"/>
      <c r="AE476" s="363">
        <f>AE475</f>
        <v>0</v>
      </c>
      <c r="AF476" s="363">
        <f t="shared" ref="AF476:AR476" si="1348">AF475</f>
        <v>0</v>
      </c>
      <c r="AG476" s="363">
        <f t="shared" si="1348"/>
        <v>0</v>
      </c>
      <c r="AH476" s="363">
        <f t="shared" si="1348"/>
        <v>0</v>
      </c>
      <c r="AI476" s="363">
        <f t="shared" si="1348"/>
        <v>0</v>
      </c>
      <c r="AJ476" s="363">
        <f t="shared" si="1348"/>
        <v>0</v>
      </c>
      <c r="AK476" s="363">
        <f t="shared" si="1348"/>
        <v>0</v>
      </c>
      <c r="AL476" s="363">
        <f t="shared" si="1348"/>
        <v>0</v>
      </c>
      <c r="AM476" s="363">
        <f t="shared" si="1348"/>
        <v>0</v>
      </c>
      <c r="AN476" s="363">
        <f t="shared" si="1348"/>
        <v>0</v>
      </c>
      <c r="AO476" s="363">
        <f t="shared" si="1348"/>
        <v>0</v>
      </c>
      <c r="AP476" s="363">
        <f t="shared" si="1348"/>
        <v>0</v>
      </c>
      <c r="AQ476" s="363">
        <f t="shared" si="1348"/>
        <v>0</v>
      </c>
      <c r="AR476" s="363">
        <f t="shared" si="1348"/>
        <v>0</v>
      </c>
      <c r="AS476" s="267"/>
    </row>
    <row r="477" spans="1:46" hidden="1" outlineLevel="1">
      <c r="A477" s="465"/>
      <c r="B477" s="383"/>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74"/>
      <c r="AF477" s="377"/>
      <c r="AG477" s="377"/>
      <c r="AH477" s="377"/>
      <c r="AI477" s="377"/>
      <c r="AJ477" s="377"/>
      <c r="AK477" s="377"/>
      <c r="AL477" s="377"/>
      <c r="AM477" s="377"/>
      <c r="AN477" s="377"/>
      <c r="AO477" s="377"/>
      <c r="AP477" s="377"/>
      <c r="AQ477" s="377"/>
      <c r="AR477" s="377"/>
      <c r="AS477" s="267"/>
    </row>
    <row r="478" spans="1:46" hidden="1" outlineLevel="1">
      <c r="A478" s="465">
        <v>18</v>
      </c>
      <c r="B478" s="380" t="s">
        <v>109</v>
      </c>
      <c r="C478" s="252" t="s">
        <v>25</v>
      </c>
      <c r="D478" s="256"/>
      <c r="E478" s="256"/>
      <c r="F478" s="256"/>
      <c r="G478" s="256"/>
      <c r="H478" s="256"/>
      <c r="I478" s="256"/>
      <c r="J478" s="256"/>
      <c r="K478" s="256"/>
      <c r="L478" s="256"/>
      <c r="M478" s="256"/>
      <c r="N478" s="256"/>
      <c r="O478" s="256"/>
      <c r="P478" s="256"/>
      <c r="Q478" s="256">
        <v>12</v>
      </c>
      <c r="R478" s="256"/>
      <c r="S478" s="256"/>
      <c r="T478" s="256"/>
      <c r="U478" s="256"/>
      <c r="V478" s="256"/>
      <c r="W478" s="256"/>
      <c r="X478" s="256"/>
      <c r="Y478" s="256"/>
      <c r="Z478" s="256"/>
      <c r="AA478" s="256"/>
      <c r="AB478" s="256"/>
      <c r="AC478" s="256"/>
      <c r="AD478" s="256"/>
      <c r="AE478" s="378"/>
      <c r="AF478" s="362"/>
      <c r="AG478" s="362"/>
      <c r="AH478" s="362"/>
      <c r="AI478" s="362"/>
      <c r="AJ478" s="362"/>
      <c r="AK478" s="362"/>
      <c r="AL478" s="367"/>
      <c r="AM478" s="367"/>
      <c r="AN478" s="367"/>
      <c r="AO478" s="367"/>
      <c r="AP478" s="367"/>
      <c r="AQ478" s="367"/>
      <c r="AR478" s="367"/>
      <c r="AS478" s="257">
        <f>SUM(AE478:AR478)</f>
        <v>0</v>
      </c>
    </row>
    <row r="479" spans="1:46" hidden="1" outlineLevel="1">
      <c r="A479" s="465"/>
      <c r="B479" s="383" t="s">
        <v>307</v>
      </c>
      <c r="C479" s="252" t="s">
        <v>163</v>
      </c>
      <c r="D479" s="256"/>
      <c r="E479" s="256"/>
      <c r="F479" s="256"/>
      <c r="G479" s="256"/>
      <c r="H479" s="256"/>
      <c r="I479" s="256"/>
      <c r="J479" s="256"/>
      <c r="K479" s="256"/>
      <c r="L479" s="256"/>
      <c r="M479" s="256"/>
      <c r="N479" s="256"/>
      <c r="O479" s="256"/>
      <c r="P479" s="256"/>
      <c r="Q479" s="256">
        <f>Q478</f>
        <v>12</v>
      </c>
      <c r="R479" s="256"/>
      <c r="S479" s="256"/>
      <c r="T479" s="256"/>
      <c r="U479" s="256"/>
      <c r="V479" s="256"/>
      <c r="W479" s="256"/>
      <c r="X479" s="256"/>
      <c r="Y479" s="256"/>
      <c r="Z479" s="256"/>
      <c r="AA479" s="256"/>
      <c r="AB479" s="256"/>
      <c r="AC479" s="256"/>
      <c r="AD479" s="256"/>
      <c r="AE479" s="363">
        <f>AE478</f>
        <v>0</v>
      </c>
      <c r="AF479" s="363">
        <f t="shared" ref="AF479:AR479" si="1349">AF478</f>
        <v>0</v>
      </c>
      <c r="AG479" s="363">
        <f t="shared" si="1349"/>
        <v>0</v>
      </c>
      <c r="AH479" s="363">
        <f t="shared" si="1349"/>
        <v>0</v>
      </c>
      <c r="AI479" s="363">
        <f t="shared" si="1349"/>
        <v>0</v>
      </c>
      <c r="AJ479" s="363">
        <f t="shared" si="1349"/>
        <v>0</v>
      </c>
      <c r="AK479" s="363">
        <f t="shared" si="1349"/>
        <v>0</v>
      </c>
      <c r="AL479" s="363">
        <f t="shared" si="1349"/>
        <v>0</v>
      </c>
      <c r="AM479" s="363">
        <f t="shared" si="1349"/>
        <v>0</v>
      </c>
      <c r="AN479" s="363">
        <f t="shared" si="1349"/>
        <v>0</v>
      </c>
      <c r="AO479" s="363">
        <f t="shared" si="1349"/>
        <v>0</v>
      </c>
      <c r="AP479" s="363">
        <f t="shared" si="1349"/>
        <v>0</v>
      </c>
      <c r="AQ479" s="363">
        <f t="shared" si="1349"/>
        <v>0</v>
      </c>
      <c r="AR479" s="363">
        <f t="shared" si="1349"/>
        <v>0</v>
      </c>
      <c r="AS479" s="267"/>
    </row>
    <row r="480" spans="1:46" hidden="1" outlineLevel="1">
      <c r="A480" s="465"/>
      <c r="B480" s="38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c r="AA480" s="252"/>
      <c r="AB480" s="252"/>
      <c r="AC480" s="252"/>
      <c r="AD480" s="252"/>
      <c r="AE480" s="375"/>
      <c r="AF480" s="376"/>
      <c r="AG480" s="376"/>
      <c r="AH480" s="376"/>
      <c r="AI480" s="376"/>
      <c r="AJ480" s="376"/>
      <c r="AK480" s="376"/>
      <c r="AL480" s="376"/>
      <c r="AM480" s="376"/>
      <c r="AN480" s="376"/>
      <c r="AO480" s="376"/>
      <c r="AP480" s="376"/>
      <c r="AQ480" s="376"/>
      <c r="AR480" s="376"/>
      <c r="AS480" s="258"/>
    </row>
    <row r="481" spans="1:45" hidden="1" outlineLevel="1">
      <c r="A481" s="465">
        <v>19</v>
      </c>
      <c r="B481" s="380" t="s">
        <v>111</v>
      </c>
      <c r="C481" s="252" t="s">
        <v>25</v>
      </c>
      <c r="D481" s="256"/>
      <c r="E481" s="256"/>
      <c r="F481" s="256"/>
      <c r="G481" s="256"/>
      <c r="H481" s="256"/>
      <c r="I481" s="256"/>
      <c r="J481" s="256"/>
      <c r="K481" s="256"/>
      <c r="L481" s="256"/>
      <c r="M481" s="256"/>
      <c r="N481" s="256"/>
      <c r="O481" s="256"/>
      <c r="P481" s="256"/>
      <c r="Q481" s="256">
        <v>12</v>
      </c>
      <c r="R481" s="256"/>
      <c r="S481" s="256"/>
      <c r="T481" s="256"/>
      <c r="U481" s="256"/>
      <c r="V481" s="256"/>
      <c r="W481" s="256"/>
      <c r="X481" s="256"/>
      <c r="Y481" s="256"/>
      <c r="Z481" s="256"/>
      <c r="AA481" s="256"/>
      <c r="AB481" s="256"/>
      <c r="AC481" s="256"/>
      <c r="AD481" s="256"/>
      <c r="AE481" s="378"/>
      <c r="AF481" s="362"/>
      <c r="AG481" s="362"/>
      <c r="AH481" s="362"/>
      <c r="AI481" s="362"/>
      <c r="AJ481" s="362"/>
      <c r="AK481" s="362"/>
      <c r="AL481" s="367"/>
      <c r="AM481" s="367"/>
      <c r="AN481" s="367"/>
      <c r="AO481" s="367"/>
      <c r="AP481" s="367"/>
      <c r="AQ481" s="367"/>
      <c r="AR481" s="367"/>
      <c r="AS481" s="257">
        <f>SUM(AE481:AR481)</f>
        <v>0</v>
      </c>
    </row>
    <row r="482" spans="1:45" hidden="1" outlineLevel="1">
      <c r="A482" s="465"/>
      <c r="B482" s="383" t="s">
        <v>307</v>
      </c>
      <c r="C482" s="252" t="s">
        <v>163</v>
      </c>
      <c r="D482" s="256"/>
      <c r="E482" s="256"/>
      <c r="F482" s="256"/>
      <c r="G482" s="256"/>
      <c r="H482" s="256"/>
      <c r="I482" s="256"/>
      <c r="J482" s="256"/>
      <c r="K482" s="256"/>
      <c r="L482" s="256"/>
      <c r="M482" s="256"/>
      <c r="N482" s="256"/>
      <c r="O482" s="256"/>
      <c r="P482" s="256"/>
      <c r="Q482" s="256">
        <f>Q481</f>
        <v>12</v>
      </c>
      <c r="R482" s="256"/>
      <c r="S482" s="256"/>
      <c r="T482" s="256"/>
      <c r="U482" s="256"/>
      <c r="V482" s="256"/>
      <c r="W482" s="256"/>
      <c r="X482" s="256"/>
      <c r="Y482" s="256"/>
      <c r="Z482" s="256"/>
      <c r="AA482" s="256"/>
      <c r="AB482" s="256"/>
      <c r="AC482" s="256"/>
      <c r="AD482" s="256"/>
      <c r="AE482" s="363">
        <f>AE481</f>
        <v>0</v>
      </c>
      <c r="AF482" s="363">
        <f t="shared" ref="AF482:AR482" si="1350">AF481</f>
        <v>0</v>
      </c>
      <c r="AG482" s="363">
        <f t="shared" si="1350"/>
        <v>0</v>
      </c>
      <c r="AH482" s="363">
        <f t="shared" si="1350"/>
        <v>0</v>
      </c>
      <c r="AI482" s="363">
        <f t="shared" si="1350"/>
        <v>0</v>
      </c>
      <c r="AJ482" s="363">
        <f t="shared" si="1350"/>
        <v>0</v>
      </c>
      <c r="AK482" s="363">
        <f t="shared" si="1350"/>
        <v>0</v>
      </c>
      <c r="AL482" s="363">
        <f t="shared" si="1350"/>
        <v>0</v>
      </c>
      <c r="AM482" s="363">
        <f t="shared" si="1350"/>
        <v>0</v>
      </c>
      <c r="AN482" s="363">
        <f t="shared" si="1350"/>
        <v>0</v>
      </c>
      <c r="AO482" s="363">
        <f t="shared" si="1350"/>
        <v>0</v>
      </c>
      <c r="AP482" s="363">
        <f t="shared" si="1350"/>
        <v>0</v>
      </c>
      <c r="AQ482" s="363">
        <f t="shared" si="1350"/>
        <v>0</v>
      </c>
      <c r="AR482" s="363">
        <f t="shared" si="1350"/>
        <v>0</v>
      </c>
      <c r="AS482" s="258"/>
    </row>
    <row r="483" spans="1:45" hidden="1" outlineLevel="1">
      <c r="A483" s="465"/>
      <c r="B483" s="38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364"/>
      <c r="AF483" s="364"/>
      <c r="AG483" s="364"/>
      <c r="AH483" s="364"/>
      <c r="AI483" s="364"/>
      <c r="AJ483" s="364"/>
      <c r="AK483" s="364"/>
      <c r="AL483" s="364"/>
      <c r="AM483" s="364"/>
      <c r="AN483" s="364"/>
      <c r="AO483" s="364"/>
      <c r="AP483" s="364"/>
      <c r="AQ483" s="364"/>
      <c r="AR483" s="364"/>
      <c r="AS483" s="267"/>
    </row>
    <row r="484" spans="1:45" hidden="1" outlineLevel="1">
      <c r="A484" s="465">
        <v>20</v>
      </c>
      <c r="B484" s="380" t="s">
        <v>110</v>
      </c>
      <c r="C484" s="252" t="s">
        <v>25</v>
      </c>
      <c r="D484" s="256"/>
      <c r="E484" s="256"/>
      <c r="F484" s="256"/>
      <c r="G484" s="256"/>
      <c r="H484" s="256"/>
      <c r="I484" s="256"/>
      <c r="J484" s="256"/>
      <c r="K484" s="256"/>
      <c r="L484" s="256"/>
      <c r="M484" s="256"/>
      <c r="N484" s="256"/>
      <c r="O484" s="256"/>
      <c r="P484" s="256"/>
      <c r="Q484" s="256">
        <v>12</v>
      </c>
      <c r="R484" s="256"/>
      <c r="S484" s="256"/>
      <c r="T484" s="256"/>
      <c r="U484" s="256"/>
      <c r="V484" s="256"/>
      <c r="W484" s="256"/>
      <c r="X484" s="256"/>
      <c r="Y484" s="256"/>
      <c r="Z484" s="256"/>
      <c r="AA484" s="256"/>
      <c r="AB484" s="256"/>
      <c r="AC484" s="256"/>
      <c r="AD484" s="256"/>
      <c r="AE484" s="378"/>
      <c r="AF484" s="362"/>
      <c r="AG484" s="362"/>
      <c r="AH484" s="362"/>
      <c r="AI484" s="362"/>
      <c r="AJ484" s="362"/>
      <c r="AK484" s="362"/>
      <c r="AL484" s="367"/>
      <c r="AM484" s="367"/>
      <c r="AN484" s="367"/>
      <c r="AO484" s="367"/>
      <c r="AP484" s="367"/>
      <c r="AQ484" s="367"/>
      <c r="AR484" s="367"/>
      <c r="AS484" s="257">
        <f>SUM(AE484:AR484)</f>
        <v>0</v>
      </c>
    </row>
    <row r="485" spans="1:45" hidden="1" outlineLevel="1">
      <c r="A485" s="465"/>
      <c r="B485" s="383" t="s">
        <v>307</v>
      </c>
      <c r="C485" s="252" t="s">
        <v>163</v>
      </c>
      <c r="D485" s="256"/>
      <c r="E485" s="256"/>
      <c r="F485" s="256"/>
      <c r="G485" s="256"/>
      <c r="H485" s="256"/>
      <c r="I485" s="256"/>
      <c r="J485" s="256"/>
      <c r="K485" s="256"/>
      <c r="L485" s="256"/>
      <c r="M485" s="256"/>
      <c r="N485" s="256"/>
      <c r="O485" s="256"/>
      <c r="P485" s="256"/>
      <c r="Q485" s="256">
        <f>Q484</f>
        <v>12</v>
      </c>
      <c r="R485" s="256"/>
      <c r="S485" s="256"/>
      <c r="T485" s="256"/>
      <c r="U485" s="256"/>
      <c r="V485" s="256"/>
      <c r="W485" s="256"/>
      <c r="X485" s="256"/>
      <c r="Y485" s="256"/>
      <c r="Z485" s="256"/>
      <c r="AA485" s="256"/>
      <c r="AB485" s="256"/>
      <c r="AC485" s="256"/>
      <c r="AD485" s="256"/>
      <c r="AE485" s="363">
        <f t="shared" ref="AE485:AR485" si="1351">AE484</f>
        <v>0</v>
      </c>
      <c r="AF485" s="363">
        <f t="shared" si="1351"/>
        <v>0</v>
      </c>
      <c r="AG485" s="363">
        <f t="shared" si="1351"/>
        <v>0</v>
      </c>
      <c r="AH485" s="363">
        <f t="shared" si="1351"/>
        <v>0</v>
      </c>
      <c r="AI485" s="363">
        <f t="shared" si="1351"/>
        <v>0</v>
      </c>
      <c r="AJ485" s="363">
        <f t="shared" si="1351"/>
        <v>0</v>
      </c>
      <c r="AK485" s="363">
        <f t="shared" si="1351"/>
        <v>0</v>
      </c>
      <c r="AL485" s="363">
        <f t="shared" si="1351"/>
        <v>0</v>
      </c>
      <c r="AM485" s="363">
        <f t="shared" si="1351"/>
        <v>0</v>
      </c>
      <c r="AN485" s="363">
        <f t="shared" si="1351"/>
        <v>0</v>
      </c>
      <c r="AO485" s="363">
        <f t="shared" si="1351"/>
        <v>0</v>
      </c>
      <c r="AP485" s="363">
        <f t="shared" si="1351"/>
        <v>0</v>
      </c>
      <c r="AQ485" s="363">
        <f t="shared" si="1351"/>
        <v>0</v>
      </c>
      <c r="AR485" s="363">
        <f t="shared" si="1351"/>
        <v>0</v>
      </c>
      <c r="AS485" s="267"/>
    </row>
    <row r="486" spans="1:45" ht="15.75" hidden="1" outlineLevel="1">
      <c r="A486" s="465"/>
      <c r="B486" s="464"/>
      <c r="C486" s="261"/>
      <c r="D486" s="252"/>
      <c r="E486" s="252"/>
      <c r="F486" s="252"/>
      <c r="G486" s="252"/>
      <c r="H486" s="252"/>
      <c r="I486" s="252"/>
      <c r="J486" s="252"/>
      <c r="K486" s="252"/>
      <c r="L486" s="252"/>
      <c r="M486" s="252"/>
      <c r="N486" s="252"/>
      <c r="O486" s="252"/>
      <c r="P486" s="252"/>
      <c r="Q486" s="261"/>
      <c r="R486" s="252"/>
      <c r="S486" s="252"/>
      <c r="T486" s="252"/>
      <c r="U486" s="252"/>
      <c r="V486" s="252"/>
      <c r="W486" s="252"/>
      <c r="X486" s="252"/>
      <c r="Y486" s="252"/>
      <c r="Z486" s="252"/>
      <c r="AA486" s="252"/>
      <c r="AB486" s="252"/>
      <c r="AC486" s="252"/>
      <c r="AD486" s="252"/>
      <c r="AE486" s="364"/>
      <c r="AF486" s="364"/>
      <c r="AG486" s="364"/>
      <c r="AH486" s="364"/>
      <c r="AI486" s="364"/>
      <c r="AJ486" s="364"/>
      <c r="AK486" s="364"/>
      <c r="AL486" s="364"/>
      <c r="AM486" s="364"/>
      <c r="AN486" s="364"/>
      <c r="AO486" s="364"/>
      <c r="AP486" s="364"/>
      <c r="AQ486" s="364"/>
      <c r="AR486" s="364"/>
      <c r="AS486" s="267"/>
    </row>
    <row r="487" spans="1:45" ht="15.75" outlineLevel="1">
      <c r="A487" s="465"/>
      <c r="B487" s="459" t="s">
        <v>499</v>
      </c>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c r="AA487" s="252"/>
      <c r="AB487" s="252"/>
      <c r="AC487" s="252"/>
      <c r="AD487" s="252"/>
      <c r="AE487" s="374"/>
      <c r="AF487" s="377"/>
      <c r="AG487" s="377"/>
      <c r="AH487" s="377"/>
      <c r="AI487" s="377"/>
      <c r="AJ487" s="377"/>
      <c r="AK487" s="377"/>
      <c r="AL487" s="377"/>
      <c r="AM487" s="377"/>
      <c r="AN487" s="377"/>
      <c r="AO487" s="377"/>
      <c r="AP487" s="377"/>
      <c r="AQ487" s="377"/>
      <c r="AR487" s="377"/>
      <c r="AS487" s="267"/>
    </row>
    <row r="488" spans="1:45" ht="15.75" outlineLevel="1">
      <c r="A488" s="465"/>
      <c r="B488" s="444" t="s">
        <v>495</v>
      </c>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252"/>
      <c r="AE488" s="374"/>
      <c r="AF488" s="377"/>
      <c r="AG488" s="377"/>
      <c r="AH488" s="377"/>
      <c r="AI488" s="377"/>
      <c r="AJ488" s="377"/>
      <c r="AK488" s="377"/>
      <c r="AL488" s="377"/>
      <c r="AM488" s="377"/>
      <c r="AN488" s="377"/>
      <c r="AO488" s="377"/>
      <c r="AP488" s="377"/>
      <c r="AQ488" s="377"/>
      <c r="AR488" s="377"/>
      <c r="AS488" s="267"/>
    </row>
    <row r="489" spans="1:45" outlineLevel="1">
      <c r="A489" s="465">
        <v>21</v>
      </c>
      <c r="B489" s="380" t="s">
        <v>113</v>
      </c>
      <c r="C489" s="252" t="s">
        <v>25</v>
      </c>
      <c r="D489" s="256">
        <v>11745899</v>
      </c>
      <c r="E489" s="256">
        <v>9380421</v>
      </c>
      <c r="F489" s="256">
        <v>9380421</v>
      </c>
      <c r="G489" s="256">
        <v>9380421</v>
      </c>
      <c r="H489" s="256">
        <v>9380421</v>
      </c>
      <c r="I489" s="256">
        <v>9380421</v>
      </c>
      <c r="J489" s="256">
        <v>9380421</v>
      </c>
      <c r="K489" s="256">
        <v>9380368</v>
      </c>
      <c r="L489" s="256">
        <v>9380368</v>
      </c>
      <c r="M489" s="256">
        <v>9367811</v>
      </c>
      <c r="N489" s="256">
        <v>9261199</v>
      </c>
      <c r="O489" s="256">
        <v>9260384</v>
      </c>
      <c r="P489" s="256">
        <v>9260384</v>
      </c>
      <c r="Q489" s="252"/>
      <c r="R489" s="256">
        <v>802</v>
      </c>
      <c r="S489" s="256">
        <v>643</v>
      </c>
      <c r="T489" s="256">
        <v>643</v>
      </c>
      <c r="U489" s="256">
        <v>643</v>
      </c>
      <c r="V489" s="256">
        <v>643</v>
      </c>
      <c r="W489" s="256">
        <v>643</v>
      </c>
      <c r="X489" s="256">
        <v>643</v>
      </c>
      <c r="Y489" s="256">
        <v>643</v>
      </c>
      <c r="Z489" s="256">
        <v>643</v>
      </c>
      <c r="AA489" s="256">
        <v>642</v>
      </c>
      <c r="AB489" s="256">
        <v>621</v>
      </c>
      <c r="AC489" s="256">
        <v>621</v>
      </c>
      <c r="AD489" s="256">
        <v>621</v>
      </c>
      <c r="AE489" s="362">
        <v>1</v>
      </c>
      <c r="AF489" s="362"/>
      <c r="AG489" s="362"/>
      <c r="AH489" s="362"/>
      <c r="AI489" s="362"/>
      <c r="AJ489" s="362"/>
      <c r="AK489" s="362"/>
      <c r="AL489" s="362"/>
      <c r="AM489" s="362"/>
      <c r="AN489" s="362"/>
      <c r="AO489" s="362"/>
      <c r="AP489" s="362"/>
      <c r="AQ489" s="362"/>
      <c r="AR489" s="362"/>
      <c r="AS489" s="257">
        <f>SUM(AE489:AR489)</f>
        <v>1</v>
      </c>
    </row>
    <row r="490" spans="1:45" outlineLevel="1">
      <c r="A490" s="465"/>
      <c r="B490" s="383" t="s">
        <v>307</v>
      </c>
      <c r="C490" s="252" t="s">
        <v>163</v>
      </c>
      <c r="D490" s="256">
        <v>6980.563782465807</v>
      </c>
      <c r="E490" s="256">
        <f>D490+($G490-$D490)/3</f>
        <v>6961.4355480331096</v>
      </c>
      <c r="F490" s="256">
        <f>E490+($G490-$D490)/3</f>
        <v>6942.3073136004123</v>
      </c>
      <c r="G490" s="256">
        <v>6923.1790791677158</v>
      </c>
      <c r="H490" s="256"/>
      <c r="I490" s="256"/>
      <c r="J490" s="256"/>
      <c r="K490" s="256"/>
      <c r="L490" s="256"/>
      <c r="M490" s="256"/>
      <c r="N490" s="256"/>
      <c r="O490" s="256"/>
      <c r="P490" s="256"/>
      <c r="Q490" s="252"/>
      <c r="R490" s="256"/>
      <c r="S490" s="256"/>
      <c r="T490" s="256"/>
      <c r="U490" s="256"/>
      <c r="V490" s="256"/>
      <c r="W490" s="256"/>
      <c r="X490" s="256"/>
      <c r="Y490" s="256"/>
      <c r="Z490" s="256"/>
      <c r="AA490" s="256"/>
      <c r="AB490" s="256"/>
      <c r="AC490" s="256"/>
      <c r="AD490" s="256"/>
      <c r="AE490" s="363">
        <f>AE489</f>
        <v>1</v>
      </c>
      <c r="AF490" s="363">
        <f t="shared" ref="AF490" si="1352">AF489</f>
        <v>0</v>
      </c>
      <c r="AG490" s="363">
        <f t="shared" ref="AG490" si="1353">AG489</f>
        <v>0</v>
      </c>
      <c r="AH490" s="363">
        <f t="shared" ref="AH490" si="1354">AH489</f>
        <v>0</v>
      </c>
      <c r="AI490" s="363">
        <f t="shared" ref="AI490" si="1355">AI489</f>
        <v>0</v>
      </c>
      <c r="AJ490" s="363">
        <f t="shared" ref="AJ490" si="1356">AJ489</f>
        <v>0</v>
      </c>
      <c r="AK490" s="363">
        <f t="shared" ref="AK490" si="1357">AK489</f>
        <v>0</v>
      </c>
      <c r="AL490" s="363">
        <f t="shared" ref="AL490" si="1358">AL489</f>
        <v>0</v>
      </c>
      <c r="AM490" s="363">
        <f t="shared" ref="AM490" si="1359">AM489</f>
        <v>0</v>
      </c>
      <c r="AN490" s="363">
        <f t="shared" ref="AN490" si="1360">AN489</f>
        <v>0</v>
      </c>
      <c r="AO490" s="363">
        <f t="shared" ref="AO490" si="1361">AO489</f>
        <v>0</v>
      </c>
      <c r="AP490" s="363">
        <f t="shared" ref="AP490" si="1362">AP489</f>
        <v>0</v>
      </c>
      <c r="AQ490" s="363">
        <f t="shared" ref="AQ490" si="1363">AQ489</f>
        <v>0</v>
      </c>
      <c r="AR490" s="363">
        <f t="shared" ref="AR490" si="1364">AR489</f>
        <v>0</v>
      </c>
      <c r="AS490" s="267"/>
    </row>
    <row r="491" spans="1:45" outlineLevel="1">
      <c r="A491" s="465"/>
      <c r="B491" s="383"/>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252"/>
      <c r="AE491" s="374"/>
      <c r="AF491" s="377"/>
      <c r="AG491" s="377"/>
      <c r="AH491" s="377"/>
      <c r="AI491" s="377"/>
      <c r="AJ491" s="377"/>
      <c r="AK491" s="377"/>
      <c r="AL491" s="377"/>
      <c r="AM491" s="377"/>
      <c r="AN491" s="377"/>
      <c r="AO491" s="377"/>
      <c r="AP491" s="377"/>
      <c r="AQ491" s="377"/>
      <c r="AR491" s="377"/>
      <c r="AS491" s="267"/>
    </row>
    <row r="492" spans="1:45" outlineLevel="1">
      <c r="A492" s="465">
        <v>22</v>
      </c>
      <c r="B492" s="380" t="s">
        <v>114</v>
      </c>
      <c r="C492" s="252" t="s">
        <v>25</v>
      </c>
      <c r="D492" s="256">
        <v>1231687</v>
      </c>
      <c r="E492" s="256">
        <v>1231687</v>
      </c>
      <c r="F492" s="256">
        <v>1231687</v>
      </c>
      <c r="G492" s="256">
        <v>1231687</v>
      </c>
      <c r="H492" s="256">
        <v>1231687</v>
      </c>
      <c r="I492" s="256">
        <v>1231687</v>
      </c>
      <c r="J492" s="256">
        <v>1231687</v>
      </c>
      <c r="K492" s="256">
        <v>1231687</v>
      </c>
      <c r="L492" s="256">
        <v>1231687</v>
      </c>
      <c r="M492" s="256">
        <v>1231687</v>
      </c>
      <c r="N492" s="256">
        <v>1231687</v>
      </c>
      <c r="O492" s="256">
        <v>1231687</v>
      </c>
      <c r="P492" s="256">
        <v>1231687</v>
      </c>
      <c r="Q492" s="252"/>
      <c r="R492" s="256">
        <v>360</v>
      </c>
      <c r="S492" s="256">
        <v>360</v>
      </c>
      <c r="T492" s="256">
        <v>360</v>
      </c>
      <c r="U492" s="256">
        <v>360</v>
      </c>
      <c r="V492" s="256">
        <v>360</v>
      </c>
      <c r="W492" s="256">
        <v>360</v>
      </c>
      <c r="X492" s="256">
        <v>360</v>
      </c>
      <c r="Y492" s="256">
        <v>360</v>
      </c>
      <c r="Z492" s="256">
        <v>360</v>
      </c>
      <c r="AA492" s="256">
        <v>360</v>
      </c>
      <c r="AB492" s="256">
        <v>360</v>
      </c>
      <c r="AC492" s="256">
        <v>360</v>
      </c>
      <c r="AD492" s="256">
        <v>360</v>
      </c>
      <c r="AE492" s="362">
        <v>1</v>
      </c>
      <c r="AF492" s="362"/>
      <c r="AG492" s="362"/>
      <c r="AH492" s="362"/>
      <c r="AI492" s="362"/>
      <c r="AJ492" s="362"/>
      <c r="AK492" s="362"/>
      <c r="AL492" s="362"/>
      <c r="AM492" s="362"/>
      <c r="AN492" s="362"/>
      <c r="AO492" s="362"/>
      <c r="AP492" s="362"/>
      <c r="AQ492" s="362"/>
      <c r="AR492" s="362"/>
      <c r="AS492" s="257">
        <f>SUM(AE492:AR492)</f>
        <v>1</v>
      </c>
    </row>
    <row r="493" spans="1:45" outlineLevel="1">
      <c r="A493" s="465"/>
      <c r="B493" s="383" t="s">
        <v>307</v>
      </c>
      <c r="C493" s="252" t="s">
        <v>163</v>
      </c>
      <c r="D493" s="256">
        <v>77469.082880767295</v>
      </c>
      <c r="E493" s="256">
        <f t="shared" ref="E493:F493" si="1365">D493+($G493-$D493)/3</f>
        <v>77469.082880767295</v>
      </c>
      <c r="F493" s="256">
        <f t="shared" si="1365"/>
        <v>77469.082880767295</v>
      </c>
      <c r="G493" s="256">
        <v>77469.082880767295</v>
      </c>
      <c r="H493" s="256"/>
      <c r="I493" s="256"/>
      <c r="J493" s="256"/>
      <c r="K493" s="256"/>
      <c r="L493" s="256"/>
      <c r="M493" s="256"/>
      <c r="N493" s="256"/>
      <c r="O493" s="256"/>
      <c r="P493" s="256"/>
      <c r="Q493" s="252"/>
      <c r="R493" s="256"/>
      <c r="S493" s="256"/>
      <c r="T493" s="256"/>
      <c r="U493" s="256"/>
      <c r="V493" s="256"/>
      <c r="W493" s="256"/>
      <c r="X493" s="256"/>
      <c r="Y493" s="256"/>
      <c r="Z493" s="256"/>
      <c r="AA493" s="256"/>
      <c r="AB493" s="256"/>
      <c r="AC493" s="256"/>
      <c r="AD493" s="256"/>
      <c r="AE493" s="363">
        <f>AE492</f>
        <v>1</v>
      </c>
      <c r="AF493" s="363">
        <f t="shared" ref="AF493" si="1366">AF492</f>
        <v>0</v>
      </c>
      <c r="AG493" s="363">
        <f t="shared" ref="AG493" si="1367">AG492</f>
        <v>0</v>
      </c>
      <c r="AH493" s="363">
        <f t="shared" ref="AH493" si="1368">AH492</f>
        <v>0</v>
      </c>
      <c r="AI493" s="363">
        <f t="shared" ref="AI493" si="1369">AI492</f>
        <v>0</v>
      </c>
      <c r="AJ493" s="363">
        <f t="shared" ref="AJ493" si="1370">AJ492</f>
        <v>0</v>
      </c>
      <c r="AK493" s="363">
        <f t="shared" ref="AK493" si="1371">AK492</f>
        <v>0</v>
      </c>
      <c r="AL493" s="363">
        <f t="shared" ref="AL493" si="1372">AL492</f>
        <v>0</v>
      </c>
      <c r="AM493" s="363">
        <f t="shared" ref="AM493" si="1373">AM492</f>
        <v>0</v>
      </c>
      <c r="AN493" s="363">
        <f t="shared" ref="AN493" si="1374">AN492</f>
        <v>0</v>
      </c>
      <c r="AO493" s="363">
        <f t="shared" ref="AO493" si="1375">AO492</f>
        <v>0</v>
      </c>
      <c r="AP493" s="363">
        <f t="shared" ref="AP493" si="1376">AP492</f>
        <v>0</v>
      </c>
      <c r="AQ493" s="363">
        <f t="shared" ref="AQ493" si="1377">AQ492</f>
        <v>0</v>
      </c>
      <c r="AR493" s="363">
        <f t="shared" ref="AR493" si="1378">AR492</f>
        <v>0</v>
      </c>
      <c r="AS493" s="267"/>
    </row>
    <row r="494" spans="1:45" outlineLevel="1">
      <c r="A494" s="465"/>
      <c r="B494" s="383"/>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c r="AC494" s="252"/>
      <c r="AD494" s="252"/>
      <c r="AE494" s="374"/>
      <c r="AF494" s="377"/>
      <c r="AG494" s="377"/>
      <c r="AH494" s="377"/>
      <c r="AI494" s="377"/>
      <c r="AJ494" s="377"/>
      <c r="AK494" s="377"/>
      <c r="AL494" s="377"/>
      <c r="AM494" s="377"/>
      <c r="AN494" s="377"/>
      <c r="AO494" s="377"/>
      <c r="AP494" s="377"/>
      <c r="AQ494" s="377"/>
      <c r="AR494" s="377"/>
      <c r="AS494" s="267"/>
    </row>
    <row r="495" spans="1:45" outlineLevel="1">
      <c r="A495" s="465">
        <v>23</v>
      </c>
      <c r="B495" s="380" t="s">
        <v>115</v>
      </c>
      <c r="C495" s="252" t="s">
        <v>25</v>
      </c>
      <c r="D495" s="256"/>
      <c r="E495" s="256"/>
      <c r="F495" s="256"/>
      <c r="G495" s="256"/>
      <c r="H495" s="256"/>
      <c r="I495" s="256"/>
      <c r="J495" s="256"/>
      <c r="K495" s="256"/>
      <c r="L495" s="256"/>
      <c r="M495" s="256"/>
      <c r="N495" s="256"/>
      <c r="O495" s="256"/>
      <c r="P495" s="256"/>
      <c r="Q495" s="252"/>
      <c r="R495" s="256"/>
      <c r="S495" s="256"/>
      <c r="T495" s="256"/>
      <c r="U495" s="256"/>
      <c r="V495" s="256"/>
      <c r="W495" s="256"/>
      <c r="X495" s="256"/>
      <c r="Y495" s="256"/>
      <c r="Z495" s="256"/>
      <c r="AA495" s="256"/>
      <c r="AB495" s="256"/>
      <c r="AC495" s="256"/>
      <c r="AD495" s="256"/>
      <c r="AE495" s="362">
        <v>1</v>
      </c>
      <c r="AF495" s="362"/>
      <c r="AG495" s="362"/>
      <c r="AH495" s="362"/>
      <c r="AI495" s="362"/>
      <c r="AJ495" s="362"/>
      <c r="AK495" s="362"/>
      <c r="AL495" s="362"/>
      <c r="AM495" s="362"/>
      <c r="AN495" s="362"/>
      <c r="AO495" s="362"/>
      <c r="AP495" s="362"/>
      <c r="AQ495" s="362"/>
      <c r="AR495" s="362"/>
      <c r="AS495" s="257">
        <f>SUM(AE495:AR495)</f>
        <v>1</v>
      </c>
    </row>
    <row r="496" spans="1:45" outlineLevel="1">
      <c r="A496" s="465"/>
      <c r="B496" s="383" t="s">
        <v>307</v>
      </c>
      <c r="C496" s="252" t="s">
        <v>163</v>
      </c>
      <c r="D496" s="256"/>
      <c r="E496" s="256"/>
      <c r="F496" s="256"/>
      <c r="G496" s="256"/>
      <c r="H496" s="256"/>
      <c r="I496" s="256"/>
      <c r="J496" s="256"/>
      <c r="K496" s="256"/>
      <c r="L496" s="256"/>
      <c r="M496" s="256"/>
      <c r="N496" s="256"/>
      <c r="O496" s="256"/>
      <c r="P496" s="256"/>
      <c r="Q496" s="252"/>
      <c r="R496" s="256"/>
      <c r="S496" s="256"/>
      <c r="T496" s="256"/>
      <c r="U496" s="256"/>
      <c r="V496" s="256"/>
      <c r="W496" s="256"/>
      <c r="X496" s="256"/>
      <c r="Y496" s="256"/>
      <c r="Z496" s="256"/>
      <c r="AA496" s="256"/>
      <c r="AB496" s="256"/>
      <c r="AC496" s="256"/>
      <c r="AD496" s="256"/>
      <c r="AE496" s="363">
        <f>AE495</f>
        <v>1</v>
      </c>
      <c r="AF496" s="363">
        <f t="shared" ref="AF496" si="1379">AF495</f>
        <v>0</v>
      </c>
      <c r="AG496" s="363">
        <f t="shared" ref="AG496" si="1380">AG495</f>
        <v>0</v>
      </c>
      <c r="AH496" s="363">
        <f t="shared" ref="AH496" si="1381">AH495</f>
        <v>0</v>
      </c>
      <c r="AI496" s="363">
        <f t="shared" ref="AI496" si="1382">AI495</f>
        <v>0</v>
      </c>
      <c r="AJ496" s="363">
        <f t="shared" ref="AJ496" si="1383">AJ495</f>
        <v>0</v>
      </c>
      <c r="AK496" s="363">
        <f t="shared" ref="AK496" si="1384">AK495</f>
        <v>0</v>
      </c>
      <c r="AL496" s="363">
        <f t="shared" ref="AL496" si="1385">AL495</f>
        <v>0</v>
      </c>
      <c r="AM496" s="363">
        <f t="shared" ref="AM496" si="1386">AM495</f>
        <v>0</v>
      </c>
      <c r="AN496" s="363">
        <f t="shared" ref="AN496" si="1387">AN495</f>
        <v>0</v>
      </c>
      <c r="AO496" s="363">
        <f t="shared" ref="AO496" si="1388">AO495</f>
        <v>0</v>
      </c>
      <c r="AP496" s="363">
        <f t="shared" ref="AP496" si="1389">AP495</f>
        <v>0</v>
      </c>
      <c r="AQ496" s="363">
        <f t="shared" ref="AQ496" si="1390">AQ495</f>
        <v>0</v>
      </c>
      <c r="AR496" s="363">
        <f t="shared" ref="AR496" si="1391">AR495</f>
        <v>0</v>
      </c>
      <c r="AS496" s="267"/>
    </row>
    <row r="497" spans="1:45" outlineLevel="1">
      <c r="A497" s="465"/>
      <c r="B497" s="38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c r="AC497" s="252"/>
      <c r="AD497" s="252"/>
      <c r="AE497" s="374"/>
      <c r="AF497" s="377"/>
      <c r="AG497" s="377"/>
      <c r="AH497" s="377"/>
      <c r="AI497" s="377"/>
      <c r="AJ497" s="377"/>
      <c r="AK497" s="377"/>
      <c r="AL497" s="377"/>
      <c r="AM497" s="377"/>
      <c r="AN497" s="377"/>
      <c r="AO497" s="377"/>
      <c r="AP497" s="377"/>
      <c r="AQ497" s="377"/>
      <c r="AR497" s="377"/>
      <c r="AS497" s="267"/>
    </row>
    <row r="498" spans="1:45" outlineLevel="1">
      <c r="A498" s="465">
        <v>24</v>
      </c>
      <c r="B498" s="380" t="s">
        <v>116</v>
      </c>
      <c r="C498" s="252" t="s">
        <v>25</v>
      </c>
      <c r="D498" s="256">
        <v>5610</v>
      </c>
      <c r="E498" s="256">
        <v>5610</v>
      </c>
      <c r="F498" s="256">
        <v>5610</v>
      </c>
      <c r="G498" s="256">
        <v>5610</v>
      </c>
      <c r="H498" s="256">
        <v>5610</v>
      </c>
      <c r="I498" s="256">
        <v>5610</v>
      </c>
      <c r="J498" s="256">
        <v>5610</v>
      </c>
      <c r="K498" s="256">
        <v>5610</v>
      </c>
      <c r="L498" s="256">
        <v>5610</v>
      </c>
      <c r="M498" s="256">
        <v>5572</v>
      </c>
      <c r="N498" s="256">
        <v>3563</v>
      </c>
      <c r="O498" s="256">
        <v>3563</v>
      </c>
      <c r="P498" s="256">
        <v>3389</v>
      </c>
      <c r="Q498" s="252"/>
      <c r="R498" s="256">
        <v>2</v>
      </c>
      <c r="S498" s="256">
        <v>2</v>
      </c>
      <c r="T498" s="256">
        <v>2</v>
      </c>
      <c r="U498" s="256">
        <v>2</v>
      </c>
      <c r="V498" s="256">
        <v>2</v>
      </c>
      <c r="W498" s="256">
        <v>2</v>
      </c>
      <c r="X498" s="256">
        <v>2</v>
      </c>
      <c r="Y498" s="256">
        <v>2</v>
      </c>
      <c r="Z498" s="256">
        <v>2</v>
      </c>
      <c r="AA498" s="256">
        <v>2</v>
      </c>
      <c r="AB498" s="256">
        <v>0</v>
      </c>
      <c r="AC498" s="256">
        <v>0</v>
      </c>
      <c r="AD498" s="256">
        <v>0</v>
      </c>
      <c r="AE498" s="362">
        <v>1</v>
      </c>
      <c r="AF498" s="362"/>
      <c r="AG498" s="362"/>
      <c r="AH498" s="362"/>
      <c r="AI498" s="362"/>
      <c r="AJ498" s="362"/>
      <c r="AK498" s="362"/>
      <c r="AL498" s="362"/>
      <c r="AM498" s="362"/>
      <c r="AN498" s="362"/>
      <c r="AO498" s="362"/>
      <c r="AP498" s="362"/>
      <c r="AQ498" s="362"/>
      <c r="AR498" s="362"/>
      <c r="AS498" s="257">
        <f>SUM(AE498:AR498)</f>
        <v>1</v>
      </c>
    </row>
    <row r="499" spans="1:45" outlineLevel="1">
      <c r="A499" s="465"/>
      <c r="B499" s="383" t="s">
        <v>307</v>
      </c>
      <c r="C499" s="252" t="s">
        <v>163</v>
      </c>
      <c r="D499" s="256"/>
      <c r="E499" s="256"/>
      <c r="F499" s="256"/>
      <c r="G499" s="256"/>
      <c r="H499" s="256"/>
      <c r="I499" s="256"/>
      <c r="J499" s="256"/>
      <c r="K499" s="256"/>
      <c r="L499" s="256"/>
      <c r="M499" s="256"/>
      <c r="N499" s="256"/>
      <c r="O499" s="256"/>
      <c r="P499" s="256"/>
      <c r="Q499" s="252"/>
      <c r="R499" s="256"/>
      <c r="S499" s="256"/>
      <c r="T499" s="256"/>
      <c r="U499" s="256"/>
      <c r="V499" s="256"/>
      <c r="W499" s="256"/>
      <c r="X499" s="256"/>
      <c r="Y499" s="256"/>
      <c r="Z499" s="256"/>
      <c r="AA499" s="256"/>
      <c r="AB499" s="256"/>
      <c r="AC499" s="256"/>
      <c r="AD499" s="256"/>
      <c r="AE499" s="363">
        <f>AE498</f>
        <v>1</v>
      </c>
      <c r="AF499" s="363">
        <f t="shared" ref="AF499" si="1392">AF498</f>
        <v>0</v>
      </c>
      <c r="AG499" s="363">
        <f t="shared" ref="AG499" si="1393">AG498</f>
        <v>0</v>
      </c>
      <c r="AH499" s="363">
        <f t="shared" ref="AH499" si="1394">AH498</f>
        <v>0</v>
      </c>
      <c r="AI499" s="363">
        <f t="shared" ref="AI499" si="1395">AI498</f>
        <v>0</v>
      </c>
      <c r="AJ499" s="363">
        <f t="shared" ref="AJ499" si="1396">AJ498</f>
        <v>0</v>
      </c>
      <c r="AK499" s="363">
        <f t="shared" ref="AK499" si="1397">AK498</f>
        <v>0</v>
      </c>
      <c r="AL499" s="363">
        <f t="shared" ref="AL499" si="1398">AL498</f>
        <v>0</v>
      </c>
      <c r="AM499" s="363">
        <f t="shared" ref="AM499" si="1399">AM498</f>
        <v>0</v>
      </c>
      <c r="AN499" s="363">
        <f t="shared" ref="AN499" si="1400">AN498</f>
        <v>0</v>
      </c>
      <c r="AO499" s="363">
        <f t="shared" ref="AO499" si="1401">AO498</f>
        <v>0</v>
      </c>
      <c r="AP499" s="363">
        <f t="shared" ref="AP499" si="1402">AP498</f>
        <v>0</v>
      </c>
      <c r="AQ499" s="363">
        <f t="shared" ref="AQ499" si="1403">AQ498</f>
        <v>0</v>
      </c>
      <c r="AR499" s="363">
        <f t="shared" ref="AR499" si="1404">AR498</f>
        <v>0</v>
      </c>
      <c r="AS499" s="267"/>
    </row>
    <row r="500" spans="1:45" outlineLevel="1">
      <c r="A500" s="465"/>
      <c r="B500" s="383"/>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364"/>
      <c r="AF500" s="377"/>
      <c r="AG500" s="377"/>
      <c r="AH500" s="377"/>
      <c r="AI500" s="377"/>
      <c r="AJ500" s="377"/>
      <c r="AK500" s="377"/>
      <c r="AL500" s="377"/>
      <c r="AM500" s="377"/>
      <c r="AN500" s="377"/>
      <c r="AO500" s="377"/>
      <c r="AP500" s="377"/>
      <c r="AQ500" s="377"/>
      <c r="AR500" s="377"/>
      <c r="AS500" s="267"/>
    </row>
    <row r="501" spans="1:45" outlineLevel="1">
      <c r="A501" s="465"/>
      <c r="B501" s="823" t="s">
        <v>1157</v>
      </c>
      <c r="C501" s="252" t="s">
        <v>25</v>
      </c>
      <c r="D501" s="256">
        <v>5930308</v>
      </c>
      <c r="E501" s="256">
        <v>4294660</v>
      </c>
      <c r="F501" s="256">
        <v>4294660</v>
      </c>
      <c r="G501" s="256">
        <v>4294660</v>
      </c>
      <c r="H501" s="256">
        <v>4294660</v>
      </c>
      <c r="I501" s="256">
        <v>4294660</v>
      </c>
      <c r="J501" s="256">
        <v>4294660</v>
      </c>
      <c r="K501" s="256">
        <v>4294577</v>
      </c>
      <c r="L501" s="256">
        <v>4294577</v>
      </c>
      <c r="M501" s="256">
        <v>4294577</v>
      </c>
      <c r="N501" s="256">
        <v>4216390</v>
      </c>
      <c r="O501" s="256">
        <v>4209040</v>
      </c>
      <c r="P501" s="256">
        <v>4209040</v>
      </c>
      <c r="Q501" s="252"/>
      <c r="R501" s="256">
        <v>407</v>
      </c>
      <c r="S501" s="256">
        <v>297</v>
      </c>
      <c r="T501" s="256">
        <v>297</v>
      </c>
      <c r="U501" s="256">
        <v>297</v>
      </c>
      <c r="V501" s="256">
        <v>297</v>
      </c>
      <c r="W501" s="256">
        <v>297</v>
      </c>
      <c r="X501" s="256">
        <v>297</v>
      </c>
      <c r="Y501" s="256">
        <v>297</v>
      </c>
      <c r="Z501" s="256">
        <v>297</v>
      </c>
      <c r="AA501" s="256">
        <v>297</v>
      </c>
      <c r="AB501" s="256">
        <v>281</v>
      </c>
      <c r="AC501" s="256">
        <v>281</v>
      </c>
      <c r="AD501" s="256">
        <v>281</v>
      </c>
      <c r="AE501" s="362">
        <v>1</v>
      </c>
      <c r="AF501" s="362"/>
      <c r="AG501" s="362"/>
      <c r="AH501" s="362"/>
      <c r="AI501" s="362"/>
      <c r="AJ501" s="362"/>
      <c r="AK501" s="362"/>
      <c r="AL501" s="362"/>
      <c r="AM501" s="362"/>
      <c r="AN501" s="362"/>
      <c r="AO501" s="362"/>
      <c r="AP501" s="362"/>
      <c r="AQ501" s="362"/>
      <c r="AR501" s="362"/>
      <c r="AS501" s="257">
        <f>SUM(AE501:AR501)</f>
        <v>1</v>
      </c>
    </row>
    <row r="502" spans="1:45" outlineLevel="1">
      <c r="A502" s="465"/>
      <c r="B502" s="824" t="s">
        <v>307</v>
      </c>
      <c r="C502" s="252" t="s">
        <v>163</v>
      </c>
      <c r="D502" s="256"/>
      <c r="E502" s="256"/>
      <c r="F502" s="256"/>
      <c r="G502" s="256"/>
      <c r="H502" s="256"/>
      <c r="I502" s="256"/>
      <c r="J502" s="256"/>
      <c r="K502" s="256"/>
      <c r="L502" s="256"/>
      <c r="M502" s="256"/>
      <c r="N502" s="256"/>
      <c r="O502" s="256"/>
      <c r="P502" s="256"/>
      <c r="Q502" s="252"/>
      <c r="R502" s="256"/>
      <c r="S502" s="256"/>
      <c r="T502" s="256"/>
      <c r="U502" s="256"/>
      <c r="V502" s="256"/>
      <c r="W502" s="256"/>
      <c r="X502" s="256"/>
      <c r="Y502" s="256"/>
      <c r="Z502" s="256"/>
      <c r="AA502" s="256"/>
      <c r="AB502" s="256"/>
      <c r="AC502" s="256"/>
      <c r="AD502" s="256"/>
      <c r="AE502" s="363">
        <f>AE501</f>
        <v>1</v>
      </c>
      <c r="AF502" s="363">
        <f t="shared" ref="AF502:AR502" si="1405">AF501</f>
        <v>0</v>
      </c>
      <c r="AG502" s="363">
        <f t="shared" si="1405"/>
        <v>0</v>
      </c>
      <c r="AH502" s="363">
        <f t="shared" si="1405"/>
        <v>0</v>
      </c>
      <c r="AI502" s="363">
        <f t="shared" si="1405"/>
        <v>0</v>
      </c>
      <c r="AJ502" s="363">
        <f t="shared" si="1405"/>
        <v>0</v>
      </c>
      <c r="AK502" s="363">
        <f t="shared" si="1405"/>
        <v>0</v>
      </c>
      <c r="AL502" s="363">
        <f t="shared" si="1405"/>
        <v>0</v>
      </c>
      <c r="AM502" s="363">
        <f t="shared" si="1405"/>
        <v>0</v>
      </c>
      <c r="AN502" s="363">
        <f t="shared" si="1405"/>
        <v>0</v>
      </c>
      <c r="AO502" s="363">
        <f t="shared" si="1405"/>
        <v>0</v>
      </c>
      <c r="AP502" s="363">
        <f t="shared" si="1405"/>
        <v>0</v>
      </c>
      <c r="AQ502" s="363">
        <f t="shared" si="1405"/>
        <v>0</v>
      </c>
      <c r="AR502" s="363">
        <f t="shared" si="1405"/>
        <v>0</v>
      </c>
      <c r="AS502" s="267"/>
    </row>
    <row r="503" spans="1:45" outlineLevel="1">
      <c r="A503" s="465"/>
      <c r="B503" s="825"/>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c r="AA503" s="252"/>
      <c r="AB503" s="252"/>
      <c r="AC503" s="252"/>
      <c r="AD503" s="252"/>
      <c r="AE503" s="374"/>
      <c r="AF503" s="377"/>
      <c r="AG503" s="377"/>
      <c r="AH503" s="377"/>
      <c r="AI503" s="377"/>
      <c r="AJ503" s="377"/>
      <c r="AK503" s="377"/>
      <c r="AL503" s="377"/>
      <c r="AM503" s="377"/>
      <c r="AN503" s="377"/>
      <c r="AO503" s="377"/>
      <c r="AP503" s="377"/>
      <c r="AQ503" s="377"/>
      <c r="AR503" s="377"/>
      <c r="AS503" s="267"/>
    </row>
    <row r="504" spans="1:45" outlineLevel="1">
      <c r="A504" s="465"/>
      <c r="B504" s="823" t="s">
        <v>1158</v>
      </c>
      <c r="C504" s="252" t="s">
        <v>25</v>
      </c>
      <c r="D504" s="256"/>
      <c r="E504" s="256"/>
      <c r="F504" s="256"/>
      <c r="G504" s="256"/>
      <c r="H504" s="256"/>
      <c r="I504" s="256"/>
      <c r="J504" s="256"/>
      <c r="K504" s="256"/>
      <c r="L504" s="256"/>
      <c r="M504" s="256"/>
      <c r="N504" s="256"/>
      <c r="O504" s="256"/>
      <c r="P504" s="256"/>
      <c r="Q504" s="252"/>
      <c r="R504" s="256"/>
      <c r="S504" s="256"/>
      <c r="T504" s="256"/>
      <c r="U504" s="256"/>
      <c r="V504" s="256"/>
      <c r="W504" s="256"/>
      <c r="X504" s="256"/>
      <c r="Y504" s="256"/>
      <c r="Z504" s="256"/>
      <c r="AA504" s="256"/>
      <c r="AB504" s="256"/>
      <c r="AC504" s="256"/>
      <c r="AD504" s="256"/>
      <c r="AE504" s="362">
        <v>1</v>
      </c>
      <c r="AF504" s="362"/>
      <c r="AG504" s="362"/>
      <c r="AH504" s="362"/>
      <c r="AI504" s="362"/>
      <c r="AJ504" s="362"/>
      <c r="AK504" s="362"/>
      <c r="AL504" s="362"/>
      <c r="AM504" s="362"/>
      <c r="AN504" s="362"/>
      <c r="AO504" s="362"/>
      <c r="AP504" s="362"/>
      <c r="AQ504" s="362"/>
      <c r="AR504" s="362"/>
      <c r="AS504" s="257">
        <f>SUM(AE504:AR504)</f>
        <v>1</v>
      </c>
    </row>
    <row r="505" spans="1:45" outlineLevel="1">
      <c r="A505" s="465"/>
      <c r="B505" s="824" t="s">
        <v>307</v>
      </c>
      <c r="C505" s="252" t="s">
        <v>163</v>
      </c>
      <c r="D505" s="256">
        <v>29257.49999999996</v>
      </c>
      <c r="E505" s="256">
        <f t="shared" ref="E505:F505" si="1406">D505+($G505-$D505)/3</f>
        <v>29257.49999999996</v>
      </c>
      <c r="F505" s="256">
        <f t="shared" si="1406"/>
        <v>29257.49999999996</v>
      </c>
      <c r="G505" s="256">
        <v>29257.49999999996</v>
      </c>
      <c r="H505" s="256">
        <v>29257.49999999996</v>
      </c>
      <c r="I505" s="256">
        <v>29257.49999999996</v>
      </c>
      <c r="J505" s="256">
        <v>29257.49999999996</v>
      </c>
      <c r="K505" s="256">
        <v>29257.49999999996</v>
      </c>
      <c r="L505" s="256">
        <v>29257.49999999996</v>
      </c>
      <c r="M505" s="256">
        <v>29257.49999999996</v>
      </c>
      <c r="N505" s="256">
        <v>29257.49999999996</v>
      </c>
      <c r="O505" s="256">
        <v>0</v>
      </c>
      <c r="P505" s="256">
        <v>0</v>
      </c>
      <c r="Q505" s="252"/>
      <c r="R505" s="256"/>
      <c r="S505" s="256"/>
      <c r="T505" s="256"/>
      <c r="U505" s="256"/>
      <c r="V505" s="256"/>
      <c r="W505" s="256"/>
      <c r="X505" s="256"/>
      <c r="Y505" s="256"/>
      <c r="Z505" s="256"/>
      <c r="AA505" s="256"/>
      <c r="AB505" s="256"/>
      <c r="AC505" s="256"/>
      <c r="AD505" s="256"/>
      <c r="AE505" s="363">
        <f>AE504</f>
        <v>1</v>
      </c>
      <c r="AF505" s="363">
        <f t="shared" ref="AF505:AR505" si="1407">AF504</f>
        <v>0</v>
      </c>
      <c r="AG505" s="363">
        <f t="shared" si="1407"/>
        <v>0</v>
      </c>
      <c r="AH505" s="363">
        <f t="shared" si="1407"/>
        <v>0</v>
      </c>
      <c r="AI505" s="363">
        <f t="shared" si="1407"/>
        <v>0</v>
      </c>
      <c r="AJ505" s="363">
        <f t="shared" si="1407"/>
        <v>0</v>
      </c>
      <c r="AK505" s="363">
        <f t="shared" si="1407"/>
        <v>0</v>
      </c>
      <c r="AL505" s="363">
        <f t="shared" si="1407"/>
        <v>0</v>
      </c>
      <c r="AM505" s="363">
        <f t="shared" si="1407"/>
        <v>0</v>
      </c>
      <c r="AN505" s="363">
        <f t="shared" si="1407"/>
        <v>0</v>
      </c>
      <c r="AO505" s="363">
        <f t="shared" si="1407"/>
        <v>0</v>
      </c>
      <c r="AP505" s="363">
        <f t="shared" si="1407"/>
        <v>0</v>
      </c>
      <c r="AQ505" s="363">
        <f t="shared" si="1407"/>
        <v>0</v>
      </c>
      <c r="AR505" s="363">
        <f t="shared" si="1407"/>
        <v>0</v>
      </c>
      <c r="AS505" s="267"/>
    </row>
    <row r="506" spans="1:45" outlineLevel="1">
      <c r="A506" s="465"/>
      <c r="B506" s="383"/>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c r="AA506" s="252"/>
      <c r="AB506" s="252"/>
      <c r="AC506" s="252"/>
      <c r="AD506" s="252"/>
      <c r="AE506" s="364"/>
      <c r="AF506" s="377"/>
      <c r="AG506" s="377"/>
      <c r="AH506" s="377"/>
      <c r="AI506" s="377"/>
      <c r="AJ506" s="377"/>
      <c r="AK506" s="377"/>
      <c r="AL506" s="377"/>
      <c r="AM506" s="377"/>
      <c r="AN506" s="377"/>
      <c r="AO506" s="377"/>
      <c r="AP506" s="377"/>
      <c r="AQ506" s="377"/>
      <c r="AR506" s="377"/>
      <c r="AS506" s="267"/>
    </row>
    <row r="507" spans="1:45" ht="15.75" outlineLevel="1">
      <c r="A507" s="465"/>
      <c r="B507" s="444" t="s">
        <v>496</v>
      </c>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c r="AC507" s="252"/>
      <c r="AD507" s="252"/>
      <c r="AE507" s="364"/>
      <c r="AF507" s="377"/>
      <c r="AG507" s="377"/>
      <c r="AH507" s="377"/>
      <c r="AI507" s="377"/>
      <c r="AJ507" s="377"/>
      <c r="AK507" s="377"/>
      <c r="AL507" s="377"/>
      <c r="AM507" s="377"/>
      <c r="AN507" s="377"/>
      <c r="AO507" s="377"/>
      <c r="AP507" s="377"/>
      <c r="AQ507" s="377"/>
      <c r="AR507" s="377"/>
      <c r="AS507" s="267"/>
    </row>
    <row r="508" spans="1:45" outlineLevel="1">
      <c r="A508" s="465">
        <v>25</v>
      </c>
      <c r="B508" s="380" t="s">
        <v>117</v>
      </c>
      <c r="C508" s="252" t="s">
        <v>25</v>
      </c>
      <c r="D508" s="256">
        <v>326668</v>
      </c>
      <c r="E508" s="256">
        <v>326668</v>
      </c>
      <c r="F508" s="256">
        <v>326668</v>
      </c>
      <c r="G508" s="256">
        <v>326668</v>
      </c>
      <c r="H508" s="256">
        <v>326668</v>
      </c>
      <c r="I508" s="256">
        <v>326668</v>
      </c>
      <c r="J508" s="256">
        <v>326668</v>
      </c>
      <c r="K508" s="256">
        <v>326668</v>
      </c>
      <c r="L508" s="256">
        <v>326668</v>
      </c>
      <c r="M508" s="256">
        <v>282137</v>
      </c>
      <c r="N508" s="256">
        <v>0</v>
      </c>
      <c r="O508" s="256">
        <v>0</v>
      </c>
      <c r="P508" s="256">
        <v>0</v>
      </c>
      <c r="Q508" s="256">
        <v>12</v>
      </c>
      <c r="R508" s="256">
        <v>15</v>
      </c>
      <c r="S508" s="256">
        <v>15</v>
      </c>
      <c r="T508" s="256">
        <v>15</v>
      </c>
      <c r="U508" s="256">
        <v>15</v>
      </c>
      <c r="V508" s="256">
        <v>15</v>
      </c>
      <c r="W508" s="256">
        <v>15</v>
      </c>
      <c r="X508" s="256">
        <v>15</v>
      </c>
      <c r="Y508" s="256">
        <v>15</v>
      </c>
      <c r="Z508" s="256">
        <v>15</v>
      </c>
      <c r="AA508" s="256">
        <v>13</v>
      </c>
      <c r="AB508" s="256">
        <v>0</v>
      </c>
      <c r="AC508" s="256">
        <v>0</v>
      </c>
      <c r="AD508" s="256">
        <v>0</v>
      </c>
      <c r="AE508" s="378"/>
      <c r="AF508" s="362"/>
      <c r="AG508" s="362">
        <v>1</v>
      </c>
      <c r="AH508" s="362"/>
      <c r="AI508" s="362"/>
      <c r="AJ508" s="362"/>
      <c r="AK508" s="362"/>
      <c r="AL508" s="367"/>
      <c r="AM508" s="367"/>
      <c r="AN508" s="367"/>
      <c r="AO508" s="367"/>
      <c r="AP508" s="367"/>
      <c r="AQ508" s="367"/>
      <c r="AR508" s="367"/>
      <c r="AS508" s="257">
        <f>SUM(AE508:AR508)</f>
        <v>1</v>
      </c>
    </row>
    <row r="509" spans="1:45" outlineLevel="1">
      <c r="A509" s="465"/>
      <c r="B509" s="383" t="s">
        <v>307</v>
      </c>
      <c r="C509" s="252" t="s">
        <v>163</v>
      </c>
      <c r="D509" s="256"/>
      <c r="E509" s="256"/>
      <c r="F509" s="256"/>
      <c r="G509" s="256"/>
      <c r="H509" s="256"/>
      <c r="I509" s="256"/>
      <c r="J509" s="256"/>
      <c r="K509" s="256"/>
      <c r="L509" s="256"/>
      <c r="M509" s="256"/>
      <c r="N509" s="256"/>
      <c r="O509" s="256"/>
      <c r="P509" s="256"/>
      <c r="Q509" s="256">
        <f>Q508</f>
        <v>12</v>
      </c>
      <c r="R509" s="256"/>
      <c r="S509" s="256"/>
      <c r="T509" s="256"/>
      <c r="U509" s="256"/>
      <c r="V509" s="256"/>
      <c r="W509" s="256"/>
      <c r="X509" s="256"/>
      <c r="Y509" s="256"/>
      <c r="Z509" s="256"/>
      <c r="AA509" s="256"/>
      <c r="AB509" s="256"/>
      <c r="AC509" s="256"/>
      <c r="AD509" s="256"/>
      <c r="AE509" s="363">
        <f>AE508</f>
        <v>0</v>
      </c>
      <c r="AF509" s="363">
        <f t="shared" ref="AF509" si="1408">AF508</f>
        <v>0</v>
      </c>
      <c r="AG509" s="363">
        <f t="shared" ref="AG509" si="1409">AG508</f>
        <v>1</v>
      </c>
      <c r="AH509" s="363">
        <f t="shared" ref="AH509" si="1410">AH508</f>
        <v>0</v>
      </c>
      <c r="AI509" s="363">
        <f t="shared" ref="AI509" si="1411">AI508</f>
        <v>0</v>
      </c>
      <c r="AJ509" s="363">
        <f t="shared" ref="AJ509" si="1412">AJ508</f>
        <v>0</v>
      </c>
      <c r="AK509" s="363">
        <f t="shared" ref="AK509" si="1413">AK508</f>
        <v>0</v>
      </c>
      <c r="AL509" s="363">
        <f t="shared" ref="AL509" si="1414">AL508</f>
        <v>0</v>
      </c>
      <c r="AM509" s="363">
        <f t="shared" ref="AM509" si="1415">AM508</f>
        <v>0</v>
      </c>
      <c r="AN509" s="363">
        <f t="shared" ref="AN509" si="1416">AN508</f>
        <v>0</v>
      </c>
      <c r="AO509" s="363">
        <f t="shared" ref="AO509" si="1417">AO508</f>
        <v>0</v>
      </c>
      <c r="AP509" s="363">
        <f t="shared" ref="AP509" si="1418">AP508</f>
        <v>0</v>
      </c>
      <c r="AQ509" s="363">
        <f t="shared" ref="AQ509" si="1419">AQ508</f>
        <v>0</v>
      </c>
      <c r="AR509" s="363">
        <f t="shared" ref="AR509" si="1420">AR508</f>
        <v>0</v>
      </c>
      <c r="AS509" s="267"/>
    </row>
    <row r="510" spans="1:45" outlineLevel="1">
      <c r="A510" s="465"/>
      <c r="B510" s="383"/>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c r="AC510" s="252"/>
      <c r="AD510" s="252"/>
      <c r="AE510" s="364"/>
      <c r="AF510" s="377"/>
      <c r="AG510" s="377"/>
      <c r="AH510" s="377"/>
      <c r="AI510" s="377"/>
      <c r="AJ510" s="377"/>
      <c r="AK510" s="377"/>
      <c r="AL510" s="377"/>
      <c r="AM510" s="377"/>
      <c r="AN510" s="377"/>
      <c r="AO510" s="377"/>
      <c r="AP510" s="377"/>
      <c r="AQ510" s="377"/>
      <c r="AR510" s="377"/>
      <c r="AS510" s="267"/>
    </row>
    <row r="511" spans="1:45" outlineLevel="1">
      <c r="A511" s="465">
        <v>26</v>
      </c>
      <c r="B511" s="823" t="s">
        <v>1159</v>
      </c>
      <c r="C511" s="252" t="s">
        <v>25</v>
      </c>
      <c r="D511" s="256">
        <v>6312965.1200000001</v>
      </c>
      <c r="E511" s="256">
        <v>6322834.1200000001</v>
      </c>
      <c r="F511" s="256">
        <v>6322834.1200000001</v>
      </c>
      <c r="G511" s="256">
        <v>6322834.1200000001</v>
      </c>
      <c r="H511" s="256">
        <v>6322834.1200000001</v>
      </c>
      <c r="I511" s="256">
        <v>5818659.1200000001</v>
      </c>
      <c r="J511" s="256">
        <v>5818659.1200000001</v>
      </c>
      <c r="K511" s="256">
        <v>5818659.1200000001</v>
      </c>
      <c r="L511" s="256">
        <v>5782685.1200000001</v>
      </c>
      <c r="M511" s="256">
        <v>5782685.1200000001</v>
      </c>
      <c r="N511" s="256">
        <v>5586403.1200000001</v>
      </c>
      <c r="O511" s="256">
        <v>9867697</v>
      </c>
      <c r="P511" s="256">
        <v>1864403</v>
      </c>
      <c r="Q511" s="256">
        <v>12</v>
      </c>
      <c r="R511" s="256">
        <v>1280</v>
      </c>
      <c r="S511" s="256">
        <v>1282</v>
      </c>
      <c r="T511" s="256">
        <v>1282</v>
      </c>
      <c r="U511" s="256">
        <v>1282</v>
      </c>
      <c r="V511" s="256">
        <v>1282</v>
      </c>
      <c r="W511" s="256">
        <v>1199</v>
      </c>
      <c r="X511" s="256">
        <v>1199</v>
      </c>
      <c r="Y511" s="256">
        <v>1199</v>
      </c>
      <c r="Z511" s="256">
        <v>1199</v>
      </c>
      <c r="AA511" s="256">
        <v>1199</v>
      </c>
      <c r="AB511" s="256">
        <v>1165</v>
      </c>
      <c r="AC511" s="256">
        <v>1142</v>
      </c>
      <c r="AD511" s="256">
        <v>366</v>
      </c>
      <c r="AE511" s="378"/>
      <c r="AF511" s="362">
        <v>0.2124521084961061</v>
      </c>
      <c r="AG511" s="362">
        <v>0.74216032679631694</v>
      </c>
      <c r="AH511" s="362"/>
      <c r="AI511" s="362"/>
      <c r="AJ511" s="362"/>
      <c r="AK511" s="362"/>
      <c r="AL511" s="367"/>
      <c r="AM511" s="367"/>
      <c r="AN511" s="367"/>
      <c r="AO511" s="367"/>
      <c r="AP511" s="367"/>
      <c r="AQ511" s="367"/>
      <c r="AR511" s="367"/>
      <c r="AS511" s="257">
        <f>SUM(AE511:AR511)</f>
        <v>0.95461243529242301</v>
      </c>
    </row>
    <row r="512" spans="1:45" outlineLevel="1">
      <c r="A512" s="465"/>
      <c r="B512" s="824" t="s">
        <v>307</v>
      </c>
      <c r="C512" s="252" t="s">
        <v>163</v>
      </c>
      <c r="D512" s="256">
        <v>2484653.9653065009</v>
      </c>
      <c r="E512" s="256">
        <f t="shared" ref="E512:F512" si="1421">D512+($G512-$D512)/3</f>
        <v>1019663.7144379376</v>
      </c>
      <c r="F512" s="256">
        <f t="shared" si="1421"/>
        <v>-445326.53643062571</v>
      </c>
      <c r="G512" s="256">
        <v>-1910316.7872991883</v>
      </c>
      <c r="H512" s="256">
        <f>H511/G511*G512</f>
        <v>-1910316.7872991883</v>
      </c>
      <c r="I512" s="256">
        <f t="shared" ref="I512:P512" si="1422">I511/H511*H512</f>
        <v>-1757990.4810957657</v>
      </c>
      <c r="J512" s="256">
        <f t="shared" si="1422"/>
        <v>-1757990.4810957657</v>
      </c>
      <c r="K512" s="256">
        <f t="shared" si="1422"/>
        <v>-1757990.4810957657</v>
      </c>
      <c r="L512" s="256">
        <f t="shared" si="1422"/>
        <v>-1747121.6626510553</v>
      </c>
      <c r="M512" s="256">
        <f t="shared" si="1422"/>
        <v>-1747121.6626510553</v>
      </c>
      <c r="N512" s="256">
        <f t="shared" si="1422"/>
        <v>-1687819.0156847832</v>
      </c>
      <c r="O512" s="256">
        <f t="shared" si="1422"/>
        <v>-2981325.6007231516</v>
      </c>
      <c r="P512" s="256">
        <f t="shared" si="1422"/>
        <v>-563291.75834696239</v>
      </c>
      <c r="Q512" s="256">
        <f>Q511</f>
        <v>12</v>
      </c>
      <c r="R512" s="256">
        <f>R511/D511*D512</f>
        <v>503.78182282627932</v>
      </c>
      <c r="S512" s="256">
        <f t="shared" ref="S512:AD512" si="1423">S511/E511*E512</f>
        <v>206.74413674313442</v>
      </c>
      <c r="T512" s="256">
        <f t="shared" si="1423"/>
        <v>-90.293151594503982</v>
      </c>
      <c r="U512" s="256">
        <f t="shared" si="1423"/>
        <v>-387.33043993214221</v>
      </c>
      <c r="V512" s="256">
        <f t="shared" si="1423"/>
        <v>-387.33043993214221</v>
      </c>
      <c r="W512" s="256">
        <f t="shared" si="1423"/>
        <v>-362.25366417990529</v>
      </c>
      <c r="X512" s="256">
        <f t="shared" si="1423"/>
        <v>-362.25366417990529</v>
      </c>
      <c r="Y512" s="256">
        <f t="shared" si="1423"/>
        <v>-362.25366417990529</v>
      </c>
      <c r="Z512" s="256">
        <f t="shared" si="1423"/>
        <v>-362.25366417990529</v>
      </c>
      <c r="AA512" s="256">
        <f t="shared" si="1423"/>
        <v>-362.25366417990529</v>
      </c>
      <c r="AB512" s="256">
        <f t="shared" si="1423"/>
        <v>-351.98125001633832</v>
      </c>
      <c r="AC512" s="256">
        <f t="shared" si="1423"/>
        <v>-345.03226396451362</v>
      </c>
      <c r="AD512" s="256">
        <f t="shared" si="1423"/>
        <v>-110.57951717251487</v>
      </c>
      <c r="AE512" s="363">
        <f>AE511</f>
        <v>0</v>
      </c>
      <c r="AF512" s="363">
        <f t="shared" ref="AF512" si="1424">AF511</f>
        <v>0.2124521084961061</v>
      </c>
      <c r="AG512" s="363">
        <f t="shared" ref="AG512" si="1425">AG511</f>
        <v>0.74216032679631694</v>
      </c>
      <c r="AH512" s="363">
        <f t="shared" ref="AH512" si="1426">AH511</f>
        <v>0</v>
      </c>
      <c r="AI512" s="363">
        <f t="shared" ref="AI512" si="1427">AI511</f>
        <v>0</v>
      </c>
      <c r="AJ512" s="363">
        <f t="shared" ref="AJ512" si="1428">AJ511</f>
        <v>0</v>
      </c>
      <c r="AK512" s="363">
        <f t="shared" ref="AK512" si="1429">AK511</f>
        <v>0</v>
      </c>
      <c r="AL512" s="363">
        <f t="shared" ref="AL512" si="1430">AL511</f>
        <v>0</v>
      </c>
      <c r="AM512" s="363">
        <f t="shared" ref="AM512" si="1431">AM511</f>
        <v>0</v>
      </c>
      <c r="AN512" s="363">
        <f t="shared" ref="AN512" si="1432">AN511</f>
        <v>0</v>
      </c>
      <c r="AO512" s="363">
        <f t="shared" ref="AO512" si="1433">AO511</f>
        <v>0</v>
      </c>
      <c r="AP512" s="363">
        <f t="shared" ref="AP512" si="1434">AP511</f>
        <v>0</v>
      </c>
      <c r="AQ512" s="363">
        <f t="shared" ref="AQ512" si="1435">AQ511</f>
        <v>0</v>
      </c>
      <c r="AR512" s="363">
        <f t="shared" ref="AR512" si="1436">AR511</f>
        <v>0</v>
      </c>
      <c r="AS512" s="267"/>
    </row>
    <row r="513" spans="1:45" outlineLevel="1">
      <c r="A513" s="465"/>
      <c r="B513" s="824"/>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c r="AA513" s="252"/>
      <c r="AB513" s="252"/>
      <c r="AC513" s="252"/>
      <c r="AD513" s="252"/>
      <c r="AE513" s="364"/>
      <c r="AF513" s="377"/>
      <c r="AG513" s="377"/>
      <c r="AH513" s="377"/>
      <c r="AI513" s="377"/>
      <c r="AJ513" s="377"/>
      <c r="AK513" s="377"/>
      <c r="AL513" s="377"/>
      <c r="AM513" s="377"/>
      <c r="AN513" s="377"/>
      <c r="AO513" s="377"/>
      <c r="AP513" s="377"/>
      <c r="AQ513" s="377"/>
      <c r="AR513" s="377"/>
      <c r="AS513" s="267"/>
    </row>
    <row r="514" spans="1:45" outlineLevel="1">
      <c r="A514" s="465"/>
      <c r="B514" s="823" t="s">
        <v>1160</v>
      </c>
      <c r="C514" s="252" t="s">
        <v>25</v>
      </c>
      <c r="D514" s="256">
        <f>'8.  Streetlighting'!D25</f>
        <v>4382683.88</v>
      </c>
      <c r="E514" s="256">
        <f>'8.  Streetlighting'!E25</f>
        <v>4382683.88</v>
      </c>
      <c r="F514" s="256">
        <f>'8.  Streetlighting'!F25</f>
        <v>4382683.88</v>
      </c>
      <c r="G514" s="256">
        <f>'8.  Streetlighting'!G25</f>
        <v>4382683.88</v>
      </c>
      <c r="H514" s="256">
        <f>'8.  Streetlighting'!H25</f>
        <v>4382683.88</v>
      </c>
      <c r="I514" s="256">
        <f>'8.  Streetlighting'!I25</f>
        <v>4382683.88</v>
      </c>
      <c r="J514" s="256">
        <f>'8.  Streetlighting'!J25</f>
        <v>4382683.88</v>
      </c>
      <c r="K514" s="256">
        <f>'8.  Streetlighting'!K25</f>
        <v>4382683.88</v>
      </c>
      <c r="L514" s="256">
        <f>'8.  Streetlighting'!L25</f>
        <v>4382683.88</v>
      </c>
      <c r="M514" s="256">
        <f>'8.  Streetlighting'!M25</f>
        <v>4382683.88</v>
      </c>
      <c r="N514" s="256">
        <f>'8.  Streetlighting'!N25</f>
        <v>4382683.88</v>
      </c>
      <c r="O514" s="256">
        <f>'8.  Streetlighting'!O25</f>
        <v>0</v>
      </c>
      <c r="P514" s="256">
        <f>'8.  Streetlighting'!P25</f>
        <v>0</v>
      </c>
      <c r="Q514" s="256">
        <v>12</v>
      </c>
      <c r="R514" s="256">
        <f>'8.  Streetlighting'!R25</f>
        <v>75.511913907499988</v>
      </c>
      <c r="S514" s="256">
        <f>'8.  Streetlighting'!S25</f>
        <v>298.96805271045707</v>
      </c>
      <c r="T514" s="256">
        <f>'8.  Streetlighting'!T25</f>
        <v>298.96805271045707</v>
      </c>
      <c r="U514" s="256">
        <f>'8.  Streetlighting'!U25</f>
        <v>298.96805271045707</v>
      </c>
      <c r="V514" s="256">
        <f>'8.  Streetlighting'!V25</f>
        <v>298.96805271045707</v>
      </c>
      <c r="W514" s="256">
        <f>'8.  Streetlighting'!W25</f>
        <v>298.96805271045707</v>
      </c>
      <c r="X514" s="256">
        <f>'8.  Streetlighting'!X25</f>
        <v>298.96805271045707</v>
      </c>
      <c r="Y514" s="256">
        <f>'8.  Streetlighting'!Y25</f>
        <v>298.96805271045707</v>
      </c>
      <c r="Z514" s="256">
        <f>'8.  Streetlighting'!Z25</f>
        <v>298.96805271045707</v>
      </c>
      <c r="AA514" s="256">
        <f>'8.  Streetlighting'!AA25</f>
        <v>298.96805271045707</v>
      </c>
      <c r="AB514" s="256">
        <f>'8.  Streetlighting'!AB25</f>
        <v>298.96805271045707</v>
      </c>
      <c r="AC514" s="256">
        <f>'8.  Streetlighting'!AC25</f>
        <v>223.45613880295707</v>
      </c>
      <c r="AD514" s="256">
        <f>'8.  Streetlighting'!AD25</f>
        <v>0</v>
      </c>
      <c r="AE514" s="378"/>
      <c r="AF514" s="362"/>
      <c r="AG514" s="362"/>
      <c r="AH514" s="362"/>
      <c r="AI514" s="362">
        <v>1</v>
      </c>
      <c r="AJ514" s="362"/>
      <c r="AK514" s="362"/>
      <c r="AL514" s="367"/>
      <c r="AM514" s="367"/>
      <c r="AN514" s="367"/>
      <c r="AO514" s="367"/>
      <c r="AP514" s="367"/>
      <c r="AQ514" s="367"/>
      <c r="AR514" s="367"/>
      <c r="AS514" s="257">
        <f>SUM(AE514:AR514)</f>
        <v>1</v>
      </c>
    </row>
    <row r="515" spans="1:45" outlineLevel="1">
      <c r="A515" s="465"/>
      <c r="B515" s="824" t="s">
        <v>307</v>
      </c>
      <c r="C515" s="252" t="s">
        <v>163</v>
      </c>
      <c r="D515" s="256"/>
      <c r="E515" s="256"/>
      <c r="F515" s="256"/>
      <c r="G515" s="256"/>
      <c r="H515" s="256"/>
      <c r="I515" s="256"/>
      <c r="J515" s="256"/>
      <c r="K515" s="256"/>
      <c r="L515" s="256"/>
      <c r="M515" s="256"/>
      <c r="N515" s="256"/>
      <c r="O515" s="256"/>
      <c r="P515" s="256"/>
      <c r="Q515" s="256">
        <f>Q514</f>
        <v>12</v>
      </c>
      <c r="R515" s="256"/>
      <c r="S515" s="256"/>
      <c r="T515" s="256"/>
      <c r="U515" s="256"/>
      <c r="V515" s="256"/>
      <c r="W515" s="256"/>
      <c r="X515" s="256"/>
      <c r="Y515" s="256"/>
      <c r="Z515" s="256"/>
      <c r="AA515" s="256"/>
      <c r="AB515" s="256"/>
      <c r="AC515" s="256"/>
      <c r="AD515" s="256"/>
      <c r="AE515" s="363">
        <f>AE514</f>
        <v>0</v>
      </c>
      <c r="AF515" s="363">
        <f t="shared" ref="AF515:AR515" si="1437">AF514</f>
        <v>0</v>
      </c>
      <c r="AG515" s="363">
        <f t="shared" si="1437"/>
        <v>0</v>
      </c>
      <c r="AH515" s="363">
        <f t="shared" si="1437"/>
        <v>0</v>
      </c>
      <c r="AI515" s="363">
        <f t="shared" si="1437"/>
        <v>1</v>
      </c>
      <c r="AJ515" s="363">
        <f t="shared" si="1437"/>
        <v>0</v>
      </c>
      <c r="AK515" s="363">
        <f t="shared" si="1437"/>
        <v>0</v>
      </c>
      <c r="AL515" s="363">
        <f t="shared" si="1437"/>
        <v>0</v>
      </c>
      <c r="AM515" s="363">
        <f t="shared" si="1437"/>
        <v>0</v>
      </c>
      <c r="AN515" s="363">
        <f t="shared" si="1437"/>
        <v>0</v>
      </c>
      <c r="AO515" s="363">
        <f t="shared" si="1437"/>
        <v>0</v>
      </c>
      <c r="AP515" s="363">
        <f t="shared" si="1437"/>
        <v>0</v>
      </c>
      <c r="AQ515" s="363">
        <f t="shared" si="1437"/>
        <v>0</v>
      </c>
      <c r="AR515" s="363">
        <f t="shared" si="1437"/>
        <v>0</v>
      </c>
      <c r="AS515" s="267"/>
    </row>
    <row r="516" spans="1:45" outlineLevel="1">
      <c r="A516" s="465"/>
      <c r="B516" s="383"/>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364"/>
      <c r="AF516" s="377"/>
      <c r="AG516" s="377"/>
      <c r="AH516" s="377"/>
      <c r="AI516" s="377"/>
      <c r="AJ516" s="377"/>
      <c r="AK516" s="377"/>
      <c r="AL516" s="377"/>
      <c r="AM516" s="377"/>
      <c r="AN516" s="377"/>
      <c r="AO516" s="377"/>
      <c r="AP516" s="377"/>
      <c r="AQ516" s="377"/>
      <c r="AR516" s="377"/>
      <c r="AS516" s="267"/>
    </row>
    <row r="517" spans="1:45" outlineLevel="1">
      <c r="A517" s="465">
        <v>27</v>
      </c>
      <c r="B517" s="380" t="s">
        <v>119</v>
      </c>
      <c r="C517" s="252" t="s">
        <v>25</v>
      </c>
      <c r="D517" s="256">
        <v>76493</v>
      </c>
      <c r="E517" s="256">
        <v>76493</v>
      </c>
      <c r="F517" s="256">
        <v>76493</v>
      </c>
      <c r="G517" s="256">
        <v>76493</v>
      </c>
      <c r="H517" s="256">
        <v>74701</v>
      </c>
      <c r="I517" s="256">
        <v>74344</v>
      </c>
      <c r="J517" s="256">
        <v>74344</v>
      </c>
      <c r="K517" s="256">
        <v>74344</v>
      </c>
      <c r="L517" s="256">
        <v>74212</v>
      </c>
      <c r="M517" s="256">
        <v>69093</v>
      </c>
      <c r="N517" s="256">
        <v>68307</v>
      </c>
      <c r="O517" s="256">
        <v>67328</v>
      </c>
      <c r="P517" s="256">
        <v>67148</v>
      </c>
      <c r="Q517" s="256">
        <v>12</v>
      </c>
      <c r="R517" s="256">
        <v>17</v>
      </c>
      <c r="S517" s="256">
        <v>17</v>
      </c>
      <c r="T517" s="256">
        <v>17</v>
      </c>
      <c r="U517" s="256">
        <v>17</v>
      </c>
      <c r="V517" s="256">
        <v>17</v>
      </c>
      <c r="W517" s="256">
        <v>17</v>
      </c>
      <c r="X517" s="256">
        <v>17</v>
      </c>
      <c r="Y517" s="256">
        <v>17</v>
      </c>
      <c r="Z517" s="256">
        <v>17</v>
      </c>
      <c r="AA517" s="256">
        <v>15</v>
      </c>
      <c r="AB517" s="256">
        <v>15</v>
      </c>
      <c r="AC517" s="256">
        <v>15</v>
      </c>
      <c r="AD517" s="256">
        <v>15</v>
      </c>
      <c r="AE517" s="378"/>
      <c r="AF517" s="362">
        <v>0.65562370601510134</v>
      </c>
      <c r="AG517" s="362">
        <v>0.33884176659842058</v>
      </c>
      <c r="AH517" s="362"/>
      <c r="AI517" s="362"/>
      <c r="AJ517" s="362"/>
      <c r="AK517" s="362"/>
      <c r="AL517" s="367"/>
      <c r="AM517" s="367"/>
      <c r="AN517" s="367"/>
      <c r="AO517" s="367"/>
      <c r="AP517" s="367"/>
      <c r="AQ517" s="367"/>
      <c r="AR517" s="367"/>
      <c r="AS517" s="257">
        <f>SUM(AE517:AR517)</f>
        <v>0.99446547261352192</v>
      </c>
    </row>
    <row r="518" spans="1:45" outlineLevel="1">
      <c r="A518" s="465"/>
      <c r="B518" s="383" t="s">
        <v>307</v>
      </c>
      <c r="C518" s="252" t="s">
        <v>163</v>
      </c>
      <c r="D518" s="256"/>
      <c r="E518" s="256"/>
      <c r="F518" s="256"/>
      <c r="G518" s="256"/>
      <c r="H518" s="256"/>
      <c r="I518" s="256"/>
      <c r="J518" s="256"/>
      <c r="K518" s="256"/>
      <c r="L518" s="256"/>
      <c r="M518" s="256"/>
      <c r="N518" s="256"/>
      <c r="O518" s="256"/>
      <c r="P518" s="256"/>
      <c r="Q518" s="256">
        <f>Q517</f>
        <v>12</v>
      </c>
      <c r="R518" s="256"/>
      <c r="S518" s="256"/>
      <c r="T518" s="256"/>
      <c r="U518" s="256"/>
      <c r="V518" s="256"/>
      <c r="W518" s="256"/>
      <c r="X518" s="256"/>
      <c r="Y518" s="256"/>
      <c r="Z518" s="256"/>
      <c r="AA518" s="256"/>
      <c r="AB518" s="256"/>
      <c r="AC518" s="256"/>
      <c r="AD518" s="256"/>
      <c r="AE518" s="363">
        <f>AE517</f>
        <v>0</v>
      </c>
      <c r="AF518" s="363">
        <f t="shared" ref="AF518" si="1438">AF517</f>
        <v>0.65562370601510134</v>
      </c>
      <c r="AG518" s="363">
        <f t="shared" ref="AG518" si="1439">AG517</f>
        <v>0.33884176659842058</v>
      </c>
      <c r="AH518" s="363">
        <f t="shared" ref="AH518" si="1440">AH517</f>
        <v>0</v>
      </c>
      <c r="AI518" s="363">
        <f t="shared" ref="AI518" si="1441">AI517</f>
        <v>0</v>
      </c>
      <c r="AJ518" s="363">
        <f t="shared" ref="AJ518" si="1442">AJ517</f>
        <v>0</v>
      </c>
      <c r="AK518" s="363">
        <f t="shared" ref="AK518" si="1443">AK517</f>
        <v>0</v>
      </c>
      <c r="AL518" s="363">
        <f t="shared" ref="AL518" si="1444">AL517</f>
        <v>0</v>
      </c>
      <c r="AM518" s="363">
        <f t="shared" ref="AM518" si="1445">AM517</f>
        <v>0</v>
      </c>
      <c r="AN518" s="363">
        <f t="shared" ref="AN518" si="1446">AN517</f>
        <v>0</v>
      </c>
      <c r="AO518" s="363">
        <f t="shared" ref="AO518" si="1447">AO517</f>
        <v>0</v>
      </c>
      <c r="AP518" s="363">
        <f t="shared" ref="AP518" si="1448">AP517</f>
        <v>0</v>
      </c>
      <c r="AQ518" s="363">
        <f t="shared" ref="AQ518" si="1449">AQ517</f>
        <v>0</v>
      </c>
      <c r="AR518" s="363">
        <f t="shared" ref="AR518" si="1450">AR517</f>
        <v>0</v>
      </c>
      <c r="AS518" s="267"/>
    </row>
    <row r="519" spans="1:45" outlineLevel="1">
      <c r="A519" s="465"/>
      <c r="B519" s="383"/>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c r="AA519" s="252"/>
      <c r="AB519" s="252"/>
      <c r="AC519" s="252"/>
      <c r="AD519" s="252"/>
      <c r="AE519" s="364"/>
      <c r="AF519" s="377"/>
      <c r="AG519" s="377"/>
      <c r="AH519" s="377"/>
      <c r="AI519" s="377"/>
      <c r="AJ519" s="377"/>
      <c r="AK519" s="377"/>
      <c r="AL519" s="377"/>
      <c r="AM519" s="377"/>
      <c r="AN519" s="377"/>
      <c r="AO519" s="377"/>
      <c r="AP519" s="377"/>
      <c r="AQ519" s="377"/>
      <c r="AR519" s="377"/>
      <c r="AS519" s="267"/>
    </row>
    <row r="520" spans="1:45" ht="30" outlineLevel="1">
      <c r="A520" s="465">
        <v>28</v>
      </c>
      <c r="B520" s="380" t="s">
        <v>120</v>
      </c>
      <c r="C520" s="252" t="s">
        <v>25</v>
      </c>
      <c r="D520" s="256">
        <v>192455</v>
      </c>
      <c r="E520" s="256">
        <v>192455</v>
      </c>
      <c r="F520" s="256">
        <v>192455</v>
      </c>
      <c r="G520" s="256">
        <v>192455</v>
      </c>
      <c r="H520" s="256">
        <v>192455</v>
      </c>
      <c r="I520" s="256">
        <v>192455</v>
      </c>
      <c r="J520" s="256">
        <v>192455</v>
      </c>
      <c r="K520" s="256">
        <v>192455</v>
      </c>
      <c r="L520" s="256">
        <v>192455</v>
      </c>
      <c r="M520" s="256">
        <v>192455</v>
      </c>
      <c r="N520" s="256">
        <v>192455</v>
      </c>
      <c r="O520" s="256">
        <v>192455</v>
      </c>
      <c r="P520" s="256">
        <v>192455</v>
      </c>
      <c r="Q520" s="256">
        <v>12</v>
      </c>
      <c r="R520" s="256">
        <v>52</v>
      </c>
      <c r="S520" s="256">
        <v>52</v>
      </c>
      <c r="T520" s="256">
        <v>52</v>
      </c>
      <c r="U520" s="256">
        <v>52</v>
      </c>
      <c r="V520" s="256">
        <v>52</v>
      </c>
      <c r="W520" s="256">
        <v>52</v>
      </c>
      <c r="X520" s="256">
        <v>52</v>
      </c>
      <c r="Y520" s="256">
        <v>52</v>
      </c>
      <c r="Z520" s="256">
        <v>52</v>
      </c>
      <c r="AA520" s="256">
        <v>52</v>
      </c>
      <c r="AB520" s="256">
        <v>52</v>
      </c>
      <c r="AC520" s="256">
        <v>52</v>
      </c>
      <c r="AD520" s="256">
        <v>52</v>
      </c>
      <c r="AE520" s="378"/>
      <c r="AF520" s="362">
        <v>0.11463758113475134</v>
      </c>
      <c r="AG520" s="362">
        <v>0.58638535614184017</v>
      </c>
      <c r="AH520" s="362"/>
      <c r="AI520" s="362"/>
      <c r="AJ520" s="362"/>
      <c r="AK520" s="362"/>
      <c r="AL520" s="367"/>
      <c r="AM520" s="367"/>
      <c r="AN520" s="367"/>
      <c r="AO520" s="367"/>
      <c r="AP520" s="367"/>
      <c r="AQ520" s="367"/>
      <c r="AR520" s="367"/>
      <c r="AS520" s="257">
        <f>SUM(AE520:AR520)</f>
        <v>0.70102293727659148</v>
      </c>
    </row>
    <row r="521" spans="1:45" outlineLevel="1">
      <c r="A521" s="465"/>
      <c r="B521" s="383" t="s">
        <v>307</v>
      </c>
      <c r="C521" s="252" t="s">
        <v>163</v>
      </c>
      <c r="D521" s="256">
        <v>36972.718983610765</v>
      </c>
      <c r="E521" s="256">
        <f t="shared" ref="E521:F521" si="1451">D521+($G521-$D521)/3</f>
        <v>36850.416514864999</v>
      </c>
      <c r="F521" s="256">
        <f t="shared" si="1451"/>
        <v>36728.114046119234</v>
      </c>
      <c r="G521" s="256">
        <v>36605.811577373468</v>
      </c>
      <c r="H521" s="256">
        <f>H520/G520*G521</f>
        <v>36605.811577373468</v>
      </c>
      <c r="I521" s="256">
        <f t="shared" ref="I521:P521" si="1452">I520/H520*H521</f>
        <v>36605.811577373468</v>
      </c>
      <c r="J521" s="256">
        <f t="shared" si="1452"/>
        <v>36605.811577373468</v>
      </c>
      <c r="K521" s="256">
        <f t="shared" si="1452"/>
        <v>36605.811577373468</v>
      </c>
      <c r="L521" s="256">
        <f t="shared" si="1452"/>
        <v>36605.811577373468</v>
      </c>
      <c r="M521" s="256">
        <f t="shared" si="1452"/>
        <v>36605.811577373468</v>
      </c>
      <c r="N521" s="256">
        <f t="shared" si="1452"/>
        <v>36605.811577373468</v>
      </c>
      <c r="O521" s="256">
        <f t="shared" si="1452"/>
        <v>36605.811577373468</v>
      </c>
      <c r="P521" s="256">
        <f t="shared" si="1452"/>
        <v>36605.811577373468</v>
      </c>
      <c r="Q521" s="256">
        <f>Q520</f>
        <v>12</v>
      </c>
      <c r="R521" s="256">
        <f>R520/D520*D521</f>
        <v>9.9897710485451654</v>
      </c>
      <c r="S521" s="256">
        <f t="shared" ref="S521:AD521" si="1453">S520/E520*E521</f>
        <v>9.95672577367686</v>
      </c>
      <c r="T521" s="256">
        <f t="shared" si="1453"/>
        <v>9.9236804988085527</v>
      </c>
      <c r="U521" s="256">
        <f t="shared" si="1453"/>
        <v>9.8906352239402473</v>
      </c>
      <c r="V521" s="256">
        <f t="shared" si="1453"/>
        <v>9.8906352239402473</v>
      </c>
      <c r="W521" s="256">
        <f t="shared" si="1453"/>
        <v>9.8906352239402473</v>
      </c>
      <c r="X521" s="256">
        <f t="shared" si="1453"/>
        <v>9.8906352239402473</v>
      </c>
      <c r="Y521" s="256">
        <f t="shared" si="1453"/>
        <v>9.8906352239402473</v>
      </c>
      <c r="Z521" s="256">
        <f t="shared" si="1453"/>
        <v>9.8906352239402473</v>
      </c>
      <c r="AA521" s="256">
        <f t="shared" si="1453"/>
        <v>9.8906352239402473</v>
      </c>
      <c r="AB521" s="256">
        <f t="shared" si="1453"/>
        <v>9.8906352239402473</v>
      </c>
      <c r="AC521" s="256">
        <f t="shared" si="1453"/>
        <v>9.8906352239402473</v>
      </c>
      <c r="AD521" s="256">
        <f t="shared" si="1453"/>
        <v>9.8906352239402473</v>
      </c>
      <c r="AE521" s="363">
        <f>AE520</f>
        <v>0</v>
      </c>
      <c r="AF521" s="363">
        <f t="shared" ref="AF521" si="1454">AF520</f>
        <v>0.11463758113475134</v>
      </c>
      <c r="AG521" s="363">
        <f t="shared" ref="AG521" si="1455">AG520</f>
        <v>0.58638535614184017</v>
      </c>
      <c r="AH521" s="363">
        <f t="shared" ref="AH521" si="1456">AH520</f>
        <v>0</v>
      </c>
      <c r="AI521" s="363">
        <f t="shared" ref="AI521" si="1457">AI520</f>
        <v>0</v>
      </c>
      <c r="AJ521" s="363">
        <f t="shared" ref="AJ521" si="1458">AJ520</f>
        <v>0</v>
      </c>
      <c r="AK521" s="363">
        <f t="shared" ref="AK521" si="1459">AK520</f>
        <v>0</v>
      </c>
      <c r="AL521" s="363">
        <f t="shared" ref="AL521" si="1460">AL520</f>
        <v>0</v>
      </c>
      <c r="AM521" s="363">
        <f t="shared" ref="AM521" si="1461">AM520</f>
        <v>0</v>
      </c>
      <c r="AN521" s="363">
        <f t="shared" ref="AN521" si="1462">AN520</f>
        <v>0</v>
      </c>
      <c r="AO521" s="363">
        <f t="shared" ref="AO521" si="1463">AO520</f>
        <v>0</v>
      </c>
      <c r="AP521" s="363">
        <f t="shared" ref="AP521" si="1464">AP520</f>
        <v>0</v>
      </c>
      <c r="AQ521" s="363">
        <f t="shared" ref="AQ521" si="1465">AQ520</f>
        <v>0</v>
      </c>
      <c r="AR521" s="363">
        <f t="shared" ref="AR521" si="1466">AR520</f>
        <v>0</v>
      </c>
      <c r="AS521" s="267"/>
    </row>
    <row r="522" spans="1:45" outlineLevel="1">
      <c r="A522" s="465"/>
      <c r="B522" s="383"/>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c r="AA522" s="252"/>
      <c r="AB522" s="252"/>
      <c r="AC522" s="252"/>
      <c r="AD522" s="252"/>
      <c r="AE522" s="364"/>
      <c r="AF522" s="377"/>
      <c r="AG522" s="377"/>
      <c r="AH522" s="377"/>
      <c r="AI522" s="377"/>
      <c r="AJ522" s="377"/>
      <c r="AK522" s="377"/>
      <c r="AL522" s="377"/>
      <c r="AM522" s="377"/>
      <c r="AN522" s="377"/>
      <c r="AO522" s="377"/>
      <c r="AP522" s="377"/>
      <c r="AQ522" s="377"/>
      <c r="AR522" s="377"/>
      <c r="AS522" s="267"/>
    </row>
    <row r="523" spans="1:45" ht="30" hidden="1" outlineLevel="1">
      <c r="A523" s="465">
        <v>29</v>
      </c>
      <c r="B523" s="380" t="s">
        <v>121</v>
      </c>
      <c r="C523" s="252" t="s">
        <v>25</v>
      </c>
      <c r="D523" s="256"/>
      <c r="E523" s="256"/>
      <c r="F523" s="256"/>
      <c r="G523" s="256"/>
      <c r="H523" s="256"/>
      <c r="I523" s="256"/>
      <c r="J523" s="256"/>
      <c r="K523" s="256"/>
      <c r="L523" s="256"/>
      <c r="M523" s="256"/>
      <c r="N523" s="256"/>
      <c r="O523" s="256"/>
      <c r="P523" s="256"/>
      <c r="Q523" s="256">
        <v>3</v>
      </c>
      <c r="R523" s="256"/>
      <c r="S523" s="256"/>
      <c r="T523" s="256"/>
      <c r="U523" s="256"/>
      <c r="V523" s="256"/>
      <c r="W523" s="256"/>
      <c r="X523" s="256"/>
      <c r="Y523" s="256"/>
      <c r="Z523" s="256"/>
      <c r="AA523" s="256"/>
      <c r="AB523" s="256"/>
      <c r="AC523" s="256"/>
      <c r="AD523" s="256"/>
      <c r="AE523" s="378"/>
      <c r="AF523" s="362"/>
      <c r="AG523" s="362"/>
      <c r="AH523" s="362"/>
      <c r="AI523" s="362"/>
      <c r="AJ523" s="362"/>
      <c r="AK523" s="362"/>
      <c r="AL523" s="367"/>
      <c r="AM523" s="367"/>
      <c r="AN523" s="367"/>
      <c r="AO523" s="367"/>
      <c r="AP523" s="367"/>
      <c r="AQ523" s="367"/>
      <c r="AR523" s="367"/>
      <c r="AS523" s="257">
        <f>SUM(AE523:AR523)</f>
        <v>0</v>
      </c>
    </row>
    <row r="524" spans="1:45" hidden="1" outlineLevel="1">
      <c r="A524" s="465"/>
      <c r="B524" s="383" t="s">
        <v>307</v>
      </c>
      <c r="C524" s="252" t="s">
        <v>163</v>
      </c>
      <c r="D524" s="256"/>
      <c r="E524" s="256"/>
      <c r="F524" s="256"/>
      <c r="G524" s="256"/>
      <c r="H524" s="256"/>
      <c r="I524" s="256"/>
      <c r="J524" s="256"/>
      <c r="K524" s="256"/>
      <c r="L524" s="256"/>
      <c r="M524" s="256"/>
      <c r="N524" s="256"/>
      <c r="O524" s="256"/>
      <c r="P524" s="256"/>
      <c r="Q524" s="256">
        <f>Q523</f>
        <v>3</v>
      </c>
      <c r="R524" s="256"/>
      <c r="S524" s="256"/>
      <c r="T524" s="256"/>
      <c r="U524" s="256"/>
      <c r="V524" s="256"/>
      <c r="W524" s="256"/>
      <c r="X524" s="256"/>
      <c r="Y524" s="256"/>
      <c r="Z524" s="256"/>
      <c r="AA524" s="256"/>
      <c r="AB524" s="256"/>
      <c r="AC524" s="256"/>
      <c r="AD524" s="256"/>
      <c r="AE524" s="363">
        <f>AE523</f>
        <v>0</v>
      </c>
      <c r="AF524" s="363">
        <f t="shared" ref="AF524" si="1467">AF523</f>
        <v>0</v>
      </c>
      <c r="AG524" s="363">
        <f t="shared" ref="AG524" si="1468">AG523</f>
        <v>0</v>
      </c>
      <c r="AH524" s="363">
        <f t="shared" ref="AH524" si="1469">AH523</f>
        <v>0</v>
      </c>
      <c r="AI524" s="363">
        <f t="shared" ref="AI524" si="1470">AI523</f>
        <v>0</v>
      </c>
      <c r="AJ524" s="363">
        <f t="shared" ref="AJ524" si="1471">AJ523</f>
        <v>0</v>
      </c>
      <c r="AK524" s="363">
        <f t="shared" ref="AK524" si="1472">AK523</f>
        <v>0</v>
      </c>
      <c r="AL524" s="363">
        <f t="shared" ref="AL524" si="1473">AL523</f>
        <v>0</v>
      </c>
      <c r="AM524" s="363">
        <f t="shared" ref="AM524" si="1474">AM523</f>
        <v>0</v>
      </c>
      <c r="AN524" s="363">
        <f t="shared" ref="AN524" si="1475">AN523</f>
        <v>0</v>
      </c>
      <c r="AO524" s="363">
        <f t="shared" ref="AO524" si="1476">AO523</f>
        <v>0</v>
      </c>
      <c r="AP524" s="363">
        <f t="shared" ref="AP524" si="1477">AP523</f>
        <v>0</v>
      </c>
      <c r="AQ524" s="363">
        <f t="shared" ref="AQ524" si="1478">AQ523</f>
        <v>0</v>
      </c>
      <c r="AR524" s="363">
        <f t="shared" ref="AR524" si="1479">AR523</f>
        <v>0</v>
      </c>
      <c r="AS524" s="267"/>
    </row>
    <row r="525" spans="1:45" hidden="1" outlineLevel="1">
      <c r="A525" s="465"/>
      <c r="B525" s="383"/>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364"/>
      <c r="AF525" s="377"/>
      <c r="AG525" s="377"/>
      <c r="AH525" s="377"/>
      <c r="AI525" s="377"/>
      <c r="AJ525" s="377"/>
      <c r="AK525" s="377"/>
      <c r="AL525" s="377"/>
      <c r="AM525" s="377"/>
      <c r="AN525" s="377"/>
      <c r="AO525" s="377"/>
      <c r="AP525" s="377"/>
      <c r="AQ525" s="377"/>
      <c r="AR525" s="377"/>
      <c r="AS525" s="267"/>
    </row>
    <row r="526" spans="1:45" ht="30" hidden="1" outlineLevel="1">
      <c r="A526" s="465">
        <v>30</v>
      </c>
      <c r="B526" s="380" t="s">
        <v>122</v>
      </c>
      <c r="C526" s="252" t="s">
        <v>25</v>
      </c>
      <c r="D526" s="256"/>
      <c r="E526" s="256"/>
      <c r="F526" s="256"/>
      <c r="G526" s="256"/>
      <c r="H526" s="256"/>
      <c r="I526" s="256"/>
      <c r="J526" s="256"/>
      <c r="K526" s="256"/>
      <c r="L526" s="256"/>
      <c r="M526" s="256"/>
      <c r="N526" s="256"/>
      <c r="O526" s="256"/>
      <c r="P526" s="256"/>
      <c r="Q526" s="256">
        <v>12</v>
      </c>
      <c r="R526" s="256"/>
      <c r="S526" s="256"/>
      <c r="T526" s="256"/>
      <c r="U526" s="256"/>
      <c r="V526" s="256"/>
      <c r="W526" s="256"/>
      <c r="X526" s="256"/>
      <c r="Y526" s="256"/>
      <c r="Z526" s="256"/>
      <c r="AA526" s="256"/>
      <c r="AB526" s="256"/>
      <c r="AC526" s="256"/>
      <c r="AD526" s="256"/>
      <c r="AE526" s="378"/>
      <c r="AF526" s="362"/>
      <c r="AG526" s="362"/>
      <c r="AH526" s="362"/>
      <c r="AI526" s="362"/>
      <c r="AJ526" s="362"/>
      <c r="AK526" s="362"/>
      <c r="AL526" s="367"/>
      <c r="AM526" s="367"/>
      <c r="AN526" s="367"/>
      <c r="AO526" s="367"/>
      <c r="AP526" s="367"/>
      <c r="AQ526" s="367"/>
      <c r="AR526" s="367"/>
      <c r="AS526" s="257">
        <f>SUM(AE526:AR526)</f>
        <v>0</v>
      </c>
    </row>
    <row r="527" spans="1:45" hidden="1" outlineLevel="1">
      <c r="A527" s="465"/>
      <c r="B527" s="383" t="s">
        <v>307</v>
      </c>
      <c r="C527" s="252" t="s">
        <v>163</v>
      </c>
      <c r="D527" s="256"/>
      <c r="E527" s="256"/>
      <c r="F527" s="256"/>
      <c r="G527" s="256"/>
      <c r="H527" s="256"/>
      <c r="I527" s="256"/>
      <c r="J527" s="256"/>
      <c r="K527" s="256"/>
      <c r="L527" s="256"/>
      <c r="M527" s="256"/>
      <c r="N527" s="256"/>
      <c r="O527" s="256"/>
      <c r="P527" s="256"/>
      <c r="Q527" s="256">
        <f>Q526</f>
        <v>12</v>
      </c>
      <c r="R527" s="256"/>
      <c r="S527" s="256"/>
      <c r="T527" s="256"/>
      <c r="U527" s="256"/>
      <c r="V527" s="256"/>
      <c r="W527" s="256"/>
      <c r="X527" s="256"/>
      <c r="Y527" s="256"/>
      <c r="Z527" s="256"/>
      <c r="AA527" s="256"/>
      <c r="AB527" s="256"/>
      <c r="AC527" s="256"/>
      <c r="AD527" s="256"/>
      <c r="AE527" s="363">
        <f>AE526</f>
        <v>0</v>
      </c>
      <c r="AF527" s="363">
        <f t="shared" ref="AF527" si="1480">AF526</f>
        <v>0</v>
      </c>
      <c r="AG527" s="363">
        <f t="shared" ref="AG527" si="1481">AG526</f>
        <v>0</v>
      </c>
      <c r="AH527" s="363">
        <f t="shared" ref="AH527" si="1482">AH526</f>
        <v>0</v>
      </c>
      <c r="AI527" s="363">
        <f t="shared" ref="AI527" si="1483">AI526</f>
        <v>0</v>
      </c>
      <c r="AJ527" s="363">
        <f t="shared" ref="AJ527" si="1484">AJ526</f>
        <v>0</v>
      </c>
      <c r="AK527" s="363">
        <f t="shared" ref="AK527" si="1485">AK526</f>
        <v>0</v>
      </c>
      <c r="AL527" s="363">
        <f t="shared" ref="AL527" si="1486">AL526</f>
        <v>0</v>
      </c>
      <c r="AM527" s="363">
        <f t="shared" ref="AM527" si="1487">AM526</f>
        <v>0</v>
      </c>
      <c r="AN527" s="363">
        <f t="shared" ref="AN527" si="1488">AN526</f>
        <v>0</v>
      </c>
      <c r="AO527" s="363">
        <f t="shared" ref="AO527" si="1489">AO526</f>
        <v>0</v>
      </c>
      <c r="AP527" s="363">
        <f t="shared" ref="AP527" si="1490">AP526</f>
        <v>0</v>
      </c>
      <c r="AQ527" s="363">
        <f t="shared" ref="AQ527" si="1491">AQ526</f>
        <v>0</v>
      </c>
      <c r="AR527" s="363">
        <f t="shared" ref="AR527" si="1492">AR526</f>
        <v>0</v>
      </c>
      <c r="AS527" s="267"/>
    </row>
    <row r="528" spans="1:45" hidden="1" outlineLevel="1">
      <c r="A528" s="465"/>
      <c r="B528" s="383"/>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c r="AA528" s="252"/>
      <c r="AB528" s="252"/>
      <c r="AC528" s="252"/>
      <c r="AD528" s="252"/>
      <c r="AE528" s="364"/>
      <c r="AF528" s="377"/>
      <c r="AG528" s="377"/>
      <c r="AH528" s="377"/>
      <c r="AI528" s="377"/>
      <c r="AJ528" s="377"/>
      <c r="AK528" s="377"/>
      <c r="AL528" s="377"/>
      <c r="AM528" s="377"/>
      <c r="AN528" s="377"/>
      <c r="AO528" s="377"/>
      <c r="AP528" s="377"/>
      <c r="AQ528" s="377"/>
      <c r="AR528" s="377"/>
      <c r="AS528" s="267"/>
    </row>
    <row r="529" spans="1:45" hidden="1" outlineLevel="1">
      <c r="A529" s="465">
        <v>31</v>
      </c>
      <c r="B529" s="380" t="s">
        <v>123</v>
      </c>
      <c r="C529" s="252" t="s">
        <v>25</v>
      </c>
      <c r="D529" s="256"/>
      <c r="E529" s="256"/>
      <c r="F529" s="256"/>
      <c r="G529" s="256"/>
      <c r="H529" s="256"/>
      <c r="I529" s="256"/>
      <c r="J529" s="256"/>
      <c r="K529" s="256"/>
      <c r="L529" s="256"/>
      <c r="M529" s="256"/>
      <c r="N529" s="256"/>
      <c r="O529" s="256"/>
      <c r="P529" s="256"/>
      <c r="Q529" s="256">
        <v>12</v>
      </c>
      <c r="R529" s="256"/>
      <c r="S529" s="256"/>
      <c r="T529" s="256"/>
      <c r="U529" s="256"/>
      <c r="V529" s="256"/>
      <c r="W529" s="256"/>
      <c r="X529" s="256"/>
      <c r="Y529" s="256"/>
      <c r="Z529" s="256"/>
      <c r="AA529" s="256"/>
      <c r="AB529" s="256"/>
      <c r="AC529" s="256"/>
      <c r="AD529" s="256"/>
      <c r="AE529" s="378"/>
      <c r="AF529" s="362"/>
      <c r="AG529" s="362"/>
      <c r="AH529" s="362"/>
      <c r="AI529" s="362"/>
      <c r="AJ529" s="362"/>
      <c r="AK529" s="362"/>
      <c r="AL529" s="367"/>
      <c r="AM529" s="367"/>
      <c r="AN529" s="367"/>
      <c r="AO529" s="367"/>
      <c r="AP529" s="367"/>
      <c r="AQ529" s="367"/>
      <c r="AR529" s="367"/>
      <c r="AS529" s="257">
        <f>SUM(AE529:AR529)</f>
        <v>0</v>
      </c>
    </row>
    <row r="530" spans="1:45" hidden="1" outlineLevel="1">
      <c r="A530" s="465"/>
      <c r="B530" s="383" t="s">
        <v>307</v>
      </c>
      <c r="C530" s="252" t="s">
        <v>163</v>
      </c>
      <c r="D530" s="256"/>
      <c r="E530" s="256"/>
      <c r="F530" s="256"/>
      <c r="G530" s="256"/>
      <c r="H530" s="256"/>
      <c r="I530" s="256"/>
      <c r="J530" s="256"/>
      <c r="K530" s="256"/>
      <c r="L530" s="256"/>
      <c r="M530" s="256"/>
      <c r="N530" s="256"/>
      <c r="O530" s="256"/>
      <c r="P530" s="256"/>
      <c r="Q530" s="256">
        <f>Q529</f>
        <v>12</v>
      </c>
      <c r="R530" s="256"/>
      <c r="S530" s="256"/>
      <c r="T530" s="256"/>
      <c r="U530" s="256"/>
      <c r="V530" s="256"/>
      <c r="W530" s="256"/>
      <c r="X530" s="256"/>
      <c r="Y530" s="256"/>
      <c r="Z530" s="256"/>
      <c r="AA530" s="256"/>
      <c r="AB530" s="256"/>
      <c r="AC530" s="256"/>
      <c r="AD530" s="256"/>
      <c r="AE530" s="363">
        <f>AE529</f>
        <v>0</v>
      </c>
      <c r="AF530" s="363">
        <f t="shared" ref="AF530" si="1493">AF529</f>
        <v>0</v>
      </c>
      <c r="AG530" s="363">
        <f t="shared" ref="AG530" si="1494">AG529</f>
        <v>0</v>
      </c>
      <c r="AH530" s="363">
        <f t="shared" ref="AH530" si="1495">AH529</f>
        <v>0</v>
      </c>
      <c r="AI530" s="363">
        <f t="shared" ref="AI530" si="1496">AI529</f>
        <v>0</v>
      </c>
      <c r="AJ530" s="363">
        <f t="shared" ref="AJ530" si="1497">AJ529</f>
        <v>0</v>
      </c>
      <c r="AK530" s="363">
        <f t="shared" ref="AK530" si="1498">AK529</f>
        <v>0</v>
      </c>
      <c r="AL530" s="363">
        <f t="shared" ref="AL530" si="1499">AL529</f>
        <v>0</v>
      </c>
      <c r="AM530" s="363">
        <f t="shared" ref="AM530" si="1500">AM529</f>
        <v>0</v>
      </c>
      <c r="AN530" s="363">
        <f t="shared" ref="AN530" si="1501">AN529</f>
        <v>0</v>
      </c>
      <c r="AO530" s="363">
        <f t="shared" ref="AO530" si="1502">AO529</f>
        <v>0</v>
      </c>
      <c r="AP530" s="363">
        <f t="shared" ref="AP530" si="1503">AP529</f>
        <v>0</v>
      </c>
      <c r="AQ530" s="363">
        <f t="shared" ref="AQ530" si="1504">AQ529</f>
        <v>0</v>
      </c>
      <c r="AR530" s="363">
        <f t="shared" ref="AR530" si="1505">AR529</f>
        <v>0</v>
      </c>
      <c r="AS530" s="267"/>
    </row>
    <row r="531" spans="1:45" hidden="1" outlineLevel="1">
      <c r="A531" s="465"/>
      <c r="B531" s="380"/>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c r="AA531" s="252"/>
      <c r="AB531" s="252"/>
      <c r="AC531" s="252"/>
      <c r="AD531" s="252"/>
      <c r="AE531" s="364"/>
      <c r="AF531" s="377"/>
      <c r="AG531" s="377"/>
      <c r="AH531" s="377"/>
      <c r="AI531" s="377"/>
      <c r="AJ531" s="377"/>
      <c r="AK531" s="377"/>
      <c r="AL531" s="377"/>
      <c r="AM531" s="377"/>
      <c r="AN531" s="377"/>
      <c r="AO531" s="377"/>
      <c r="AP531" s="377"/>
      <c r="AQ531" s="377"/>
      <c r="AR531" s="377"/>
      <c r="AS531" s="267"/>
    </row>
    <row r="532" spans="1:45" outlineLevel="1">
      <c r="A532" s="465">
        <v>32</v>
      </c>
      <c r="B532" s="380" t="s">
        <v>124</v>
      </c>
      <c r="C532" s="252" t="s">
        <v>25</v>
      </c>
      <c r="D532" s="256">
        <v>10590</v>
      </c>
      <c r="E532" s="256">
        <v>0</v>
      </c>
      <c r="F532" s="256">
        <v>0</v>
      </c>
      <c r="G532" s="256">
        <v>0</v>
      </c>
      <c r="H532" s="256">
        <v>0</v>
      </c>
      <c r="I532" s="256">
        <v>0</v>
      </c>
      <c r="J532" s="256">
        <v>0</v>
      </c>
      <c r="K532" s="256">
        <v>0</v>
      </c>
      <c r="L532" s="256">
        <v>0</v>
      </c>
      <c r="M532" s="256">
        <v>0</v>
      </c>
      <c r="N532" s="256">
        <v>0</v>
      </c>
      <c r="O532" s="256">
        <v>0</v>
      </c>
      <c r="P532" s="256">
        <v>0</v>
      </c>
      <c r="Q532" s="256">
        <v>12</v>
      </c>
      <c r="R532" s="256">
        <v>15</v>
      </c>
      <c r="S532" s="256">
        <v>0</v>
      </c>
      <c r="T532" s="256">
        <v>0</v>
      </c>
      <c r="U532" s="256">
        <v>0</v>
      </c>
      <c r="V532" s="256">
        <v>0</v>
      </c>
      <c r="W532" s="256">
        <v>0</v>
      </c>
      <c r="X532" s="256">
        <v>0</v>
      </c>
      <c r="Y532" s="256">
        <v>0</v>
      </c>
      <c r="Z532" s="256">
        <v>0</v>
      </c>
      <c r="AA532" s="256">
        <v>0</v>
      </c>
      <c r="AB532" s="256">
        <v>0</v>
      </c>
      <c r="AC532" s="256">
        <v>0</v>
      </c>
      <c r="AD532" s="256">
        <v>0</v>
      </c>
      <c r="AE532" s="378"/>
      <c r="AF532" s="362"/>
      <c r="AG532" s="362">
        <v>1</v>
      </c>
      <c r="AH532" s="362"/>
      <c r="AI532" s="362"/>
      <c r="AJ532" s="362"/>
      <c r="AK532" s="362"/>
      <c r="AL532" s="367"/>
      <c r="AM532" s="367"/>
      <c r="AN532" s="367"/>
      <c r="AO532" s="367"/>
      <c r="AP532" s="367"/>
      <c r="AQ532" s="367"/>
      <c r="AR532" s="367"/>
      <c r="AS532" s="257">
        <f>SUM(AE532:AR532)</f>
        <v>1</v>
      </c>
    </row>
    <row r="533" spans="1:45" outlineLevel="1">
      <c r="A533" s="465"/>
      <c r="B533" s="383" t="s">
        <v>307</v>
      </c>
      <c r="C533" s="252" t="s">
        <v>163</v>
      </c>
      <c r="D533" s="256"/>
      <c r="E533" s="256"/>
      <c r="F533" s="256"/>
      <c r="G533" s="256"/>
      <c r="H533" s="256"/>
      <c r="I533" s="256"/>
      <c r="J533" s="256"/>
      <c r="K533" s="256"/>
      <c r="L533" s="256"/>
      <c r="M533" s="256"/>
      <c r="N533" s="256"/>
      <c r="O533" s="256"/>
      <c r="P533" s="256"/>
      <c r="Q533" s="256">
        <f>Q532</f>
        <v>12</v>
      </c>
      <c r="R533" s="256"/>
      <c r="S533" s="256"/>
      <c r="T533" s="256"/>
      <c r="U533" s="256"/>
      <c r="V533" s="256"/>
      <c r="W533" s="256"/>
      <c r="X533" s="256"/>
      <c r="Y533" s="256"/>
      <c r="Z533" s="256"/>
      <c r="AA533" s="256"/>
      <c r="AB533" s="256"/>
      <c r="AC533" s="256"/>
      <c r="AD533" s="256"/>
      <c r="AE533" s="363">
        <f>AE532</f>
        <v>0</v>
      </c>
      <c r="AF533" s="363">
        <f t="shared" ref="AF533" si="1506">AF532</f>
        <v>0</v>
      </c>
      <c r="AG533" s="363">
        <f t="shared" ref="AG533" si="1507">AG532</f>
        <v>1</v>
      </c>
      <c r="AH533" s="363">
        <f t="shared" ref="AH533" si="1508">AH532</f>
        <v>0</v>
      </c>
      <c r="AI533" s="363">
        <f t="shared" ref="AI533" si="1509">AI532</f>
        <v>0</v>
      </c>
      <c r="AJ533" s="363">
        <f t="shared" ref="AJ533" si="1510">AJ532</f>
        <v>0</v>
      </c>
      <c r="AK533" s="363">
        <f t="shared" ref="AK533" si="1511">AK532</f>
        <v>0</v>
      </c>
      <c r="AL533" s="363">
        <f t="shared" ref="AL533" si="1512">AL532</f>
        <v>0</v>
      </c>
      <c r="AM533" s="363">
        <f t="shared" ref="AM533" si="1513">AM532</f>
        <v>0</v>
      </c>
      <c r="AN533" s="363">
        <f t="shared" ref="AN533" si="1514">AN532</f>
        <v>0</v>
      </c>
      <c r="AO533" s="363">
        <f t="shared" ref="AO533" si="1515">AO532</f>
        <v>0</v>
      </c>
      <c r="AP533" s="363">
        <f t="shared" ref="AP533" si="1516">AP532</f>
        <v>0</v>
      </c>
      <c r="AQ533" s="363">
        <f t="shared" ref="AQ533" si="1517">AQ532</f>
        <v>0</v>
      </c>
      <c r="AR533" s="363">
        <f t="shared" ref="AR533" si="1518">AR532</f>
        <v>0</v>
      </c>
      <c r="AS533" s="267"/>
    </row>
    <row r="534" spans="1:45" outlineLevel="1">
      <c r="A534" s="465"/>
      <c r="B534" s="380"/>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c r="AC534" s="252"/>
      <c r="AD534" s="252"/>
      <c r="AE534" s="364"/>
      <c r="AF534" s="377"/>
      <c r="AG534" s="377"/>
      <c r="AH534" s="377"/>
      <c r="AI534" s="377"/>
      <c r="AJ534" s="377"/>
      <c r="AK534" s="377"/>
      <c r="AL534" s="377"/>
      <c r="AM534" s="377"/>
      <c r="AN534" s="377"/>
      <c r="AO534" s="377"/>
      <c r="AP534" s="377"/>
      <c r="AQ534" s="377"/>
      <c r="AR534" s="377"/>
      <c r="AS534" s="267"/>
    </row>
    <row r="535" spans="1:45" ht="15.75" outlineLevel="1">
      <c r="A535" s="465"/>
      <c r="B535" s="444" t="s">
        <v>497</v>
      </c>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c r="AA535" s="252"/>
      <c r="AB535" s="252"/>
      <c r="AC535" s="252"/>
      <c r="AD535" s="252"/>
      <c r="AE535" s="364"/>
      <c r="AF535" s="377"/>
      <c r="AG535" s="377"/>
      <c r="AH535" s="377"/>
      <c r="AI535" s="377"/>
      <c r="AJ535" s="377"/>
      <c r="AK535" s="377"/>
      <c r="AL535" s="377"/>
      <c r="AM535" s="377"/>
      <c r="AN535" s="377"/>
      <c r="AO535" s="377"/>
      <c r="AP535" s="377"/>
      <c r="AQ535" s="377"/>
      <c r="AR535" s="377"/>
      <c r="AS535" s="267"/>
    </row>
    <row r="536" spans="1:45" outlineLevel="1">
      <c r="A536" s="465">
        <v>33</v>
      </c>
      <c r="B536" s="241" t="s">
        <v>1161</v>
      </c>
      <c r="C536" s="252" t="s">
        <v>25</v>
      </c>
      <c r="D536" s="256">
        <v>1066501</v>
      </c>
      <c r="E536" s="256">
        <v>1066501</v>
      </c>
      <c r="F536" s="256">
        <v>1066501</v>
      </c>
      <c r="G536" s="256">
        <v>1066501</v>
      </c>
      <c r="H536" s="256">
        <v>1066501</v>
      </c>
      <c r="I536" s="256">
        <v>1066501</v>
      </c>
      <c r="J536" s="256">
        <v>1066501</v>
      </c>
      <c r="K536" s="256">
        <v>1066501</v>
      </c>
      <c r="L536" s="256">
        <v>1066501</v>
      </c>
      <c r="M536" s="256">
        <v>1066501</v>
      </c>
      <c r="N536" s="256">
        <v>0</v>
      </c>
      <c r="O536" s="256">
        <v>0</v>
      </c>
      <c r="P536" s="256">
        <v>0</v>
      </c>
      <c r="Q536" s="256">
        <v>0</v>
      </c>
      <c r="R536" s="256">
        <v>204</v>
      </c>
      <c r="S536" s="256">
        <v>204</v>
      </c>
      <c r="T536" s="256">
        <v>204</v>
      </c>
      <c r="U536" s="256">
        <v>204</v>
      </c>
      <c r="V536" s="256">
        <v>204</v>
      </c>
      <c r="W536" s="256">
        <v>204</v>
      </c>
      <c r="X536" s="256">
        <v>204</v>
      </c>
      <c r="Y536" s="256">
        <v>204</v>
      </c>
      <c r="Z536" s="256">
        <v>204</v>
      </c>
      <c r="AA536" s="256">
        <v>204</v>
      </c>
      <c r="AB536" s="256">
        <v>0</v>
      </c>
      <c r="AC536" s="256">
        <v>0</v>
      </c>
      <c r="AD536" s="256">
        <v>0</v>
      </c>
      <c r="AE536" s="378">
        <v>1</v>
      </c>
      <c r="AF536" s="362"/>
      <c r="AG536" s="362"/>
      <c r="AH536" s="362"/>
      <c r="AI536" s="362"/>
      <c r="AJ536" s="362"/>
      <c r="AK536" s="362"/>
      <c r="AL536" s="367"/>
      <c r="AM536" s="367"/>
      <c r="AN536" s="367"/>
      <c r="AO536" s="367"/>
      <c r="AP536" s="367"/>
      <c r="AQ536" s="367"/>
      <c r="AR536" s="367"/>
      <c r="AS536" s="257">
        <f>SUM(AE536:AR536)</f>
        <v>1</v>
      </c>
    </row>
    <row r="537" spans="1:45" outlineLevel="1">
      <c r="A537" s="465"/>
      <c r="B537" s="383" t="s">
        <v>307</v>
      </c>
      <c r="C537" s="252" t="s">
        <v>163</v>
      </c>
      <c r="D537" s="256">
        <v>34824.221762263842</v>
      </c>
      <c r="E537" s="256">
        <f t="shared" ref="E537:F537" si="1519">D537+($G537-$D537)/3</f>
        <v>34824.221762263842</v>
      </c>
      <c r="F537" s="256">
        <f t="shared" si="1519"/>
        <v>34824.221762263842</v>
      </c>
      <c r="G537" s="256">
        <v>34824.221762263842</v>
      </c>
      <c r="H537" s="256">
        <f>H536/G536*G537</f>
        <v>34824.221762263842</v>
      </c>
      <c r="I537" s="256">
        <f t="shared" ref="I537:N537" si="1520">I536/H536*H537</f>
        <v>34824.221762263842</v>
      </c>
      <c r="J537" s="256">
        <f t="shared" si="1520"/>
        <v>34824.221762263842</v>
      </c>
      <c r="K537" s="256">
        <f t="shared" si="1520"/>
        <v>34824.221762263842</v>
      </c>
      <c r="L537" s="256">
        <f t="shared" si="1520"/>
        <v>34824.221762263842</v>
      </c>
      <c r="M537" s="256">
        <f t="shared" si="1520"/>
        <v>34824.221762263842</v>
      </c>
      <c r="N537" s="256">
        <f t="shared" si="1520"/>
        <v>0</v>
      </c>
      <c r="O537" s="256">
        <v>0</v>
      </c>
      <c r="P537" s="256">
        <v>0</v>
      </c>
      <c r="Q537" s="256">
        <f>Q536</f>
        <v>0</v>
      </c>
      <c r="R537" s="256">
        <f>R536/D536*D537</f>
        <v>6.6611669745286912</v>
      </c>
      <c r="S537" s="256">
        <f t="shared" ref="S537:AA537" si="1521">S536/E536*E537</f>
        <v>6.6611669745286912</v>
      </c>
      <c r="T537" s="256">
        <f t="shared" si="1521"/>
        <v>6.6611669745286912</v>
      </c>
      <c r="U537" s="256">
        <f t="shared" si="1521"/>
        <v>6.6611669745286912</v>
      </c>
      <c r="V537" s="256">
        <f t="shared" si="1521"/>
        <v>6.6611669745286912</v>
      </c>
      <c r="W537" s="256">
        <f t="shared" si="1521"/>
        <v>6.6611669745286912</v>
      </c>
      <c r="X537" s="256">
        <f t="shared" si="1521"/>
        <v>6.6611669745286912</v>
      </c>
      <c r="Y537" s="256">
        <f t="shared" si="1521"/>
        <v>6.6611669745286912</v>
      </c>
      <c r="Z537" s="256">
        <f t="shared" si="1521"/>
        <v>6.6611669745286912</v>
      </c>
      <c r="AA537" s="256">
        <f t="shared" si="1521"/>
        <v>6.6611669745286912</v>
      </c>
      <c r="AB537" s="256">
        <v>0</v>
      </c>
      <c r="AC537" s="256">
        <v>0</v>
      </c>
      <c r="AD537" s="256">
        <v>0</v>
      </c>
      <c r="AE537" s="363">
        <f>AE536</f>
        <v>1</v>
      </c>
      <c r="AF537" s="363">
        <f t="shared" ref="AF537" si="1522">AF536</f>
        <v>0</v>
      </c>
      <c r="AG537" s="363">
        <f t="shared" ref="AG537" si="1523">AG536</f>
        <v>0</v>
      </c>
      <c r="AH537" s="363">
        <f t="shared" ref="AH537" si="1524">AH536</f>
        <v>0</v>
      </c>
      <c r="AI537" s="363">
        <f t="shared" ref="AI537" si="1525">AI536</f>
        <v>0</v>
      </c>
      <c r="AJ537" s="363">
        <f t="shared" ref="AJ537" si="1526">AJ536</f>
        <v>0</v>
      </c>
      <c r="AK537" s="363">
        <f t="shared" ref="AK537" si="1527">AK536</f>
        <v>0</v>
      </c>
      <c r="AL537" s="363">
        <f t="shared" ref="AL537" si="1528">AL536</f>
        <v>0</v>
      </c>
      <c r="AM537" s="363">
        <f t="shared" ref="AM537" si="1529">AM536</f>
        <v>0</v>
      </c>
      <c r="AN537" s="363">
        <f t="shared" ref="AN537" si="1530">AN536</f>
        <v>0</v>
      </c>
      <c r="AO537" s="363">
        <f t="shared" ref="AO537" si="1531">AO536</f>
        <v>0</v>
      </c>
      <c r="AP537" s="363">
        <f t="shared" ref="AP537" si="1532">AP536</f>
        <v>0</v>
      </c>
      <c r="AQ537" s="363">
        <f t="shared" ref="AQ537" si="1533">AQ536</f>
        <v>0</v>
      </c>
      <c r="AR537" s="363">
        <f t="shared" ref="AR537" si="1534">AR536</f>
        <v>0</v>
      </c>
      <c r="AS537" s="267"/>
    </row>
    <row r="538" spans="1:45" outlineLevel="1">
      <c r="A538" s="465"/>
      <c r="B538" s="380"/>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364"/>
      <c r="AF538" s="377"/>
      <c r="AG538" s="377"/>
      <c r="AH538" s="377"/>
      <c r="AI538" s="377"/>
      <c r="AJ538" s="377"/>
      <c r="AK538" s="377"/>
      <c r="AL538" s="377"/>
      <c r="AM538" s="377"/>
      <c r="AN538" s="377"/>
      <c r="AO538" s="377"/>
      <c r="AP538" s="377"/>
      <c r="AQ538" s="377"/>
      <c r="AR538" s="377"/>
      <c r="AS538" s="267"/>
    </row>
    <row r="539" spans="1:45" hidden="1" outlineLevel="1">
      <c r="A539" s="465">
        <v>34</v>
      </c>
      <c r="B539" s="380" t="s">
        <v>126</v>
      </c>
      <c r="C539" s="252" t="s">
        <v>25</v>
      </c>
      <c r="D539" s="256"/>
      <c r="E539" s="256"/>
      <c r="F539" s="256"/>
      <c r="G539" s="256"/>
      <c r="H539" s="256"/>
      <c r="I539" s="256"/>
      <c r="J539" s="256"/>
      <c r="K539" s="256"/>
      <c r="L539" s="256"/>
      <c r="M539" s="256"/>
      <c r="N539" s="256"/>
      <c r="O539" s="256"/>
      <c r="P539" s="256"/>
      <c r="Q539" s="256">
        <v>0</v>
      </c>
      <c r="R539" s="256"/>
      <c r="S539" s="256"/>
      <c r="T539" s="256"/>
      <c r="U539" s="256"/>
      <c r="V539" s="256"/>
      <c r="W539" s="256"/>
      <c r="X539" s="256"/>
      <c r="Y539" s="256"/>
      <c r="Z539" s="256"/>
      <c r="AA539" s="256"/>
      <c r="AB539" s="256"/>
      <c r="AC539" s="256"/>
      <c r="AD539" s="256"/>
      <c r="AE539" s="378"/>
      <c r="AF539" s="362"/>
      <c r="AG539" s="362"/>
      <c r="AH539" s="362"/>
      <c r="AI539" s="362"/>
      <c r="AJ539" s="362"/>
      <c r="AK539" s="362"/>
      <c r="AL539" s="367"/>
      <c r="AM539" s="367"/>
      <c r="AN539" s="367"/>
      <c r="AO539" s="367"/>
      <c r="AP539" s="367"/>
      <c r="AQ539" s="367"/>
      <c r="AR539" s="367"/>
      <c r="AS539" s="257">
        <f>SUM(AE539:AR539)</f>
        <v>0</v>
      </c>
    </row>
    <row r="540" spans="1:45" hidden="1" outlineLevel="1">
      <c r="A540" s="465"/>
      <c r="B540" s="383" t="s">
        <v>307</v>
      </c>
      <c r="C540" s="252" t="s">
        <v>163</v>
      </c>
      <c r="D540" s="256"/>
      <c r="E540" s="256"/>
      <c r="F540" s="256"/>
      <c r="G540" s="256"/>
      <c r="H540" s="256"/>
      <c r="I540" s="256"/>
      <c r="J540" s="256"/>
      <c r="K540" s="256"/>
      <c r="L540" s="256"/>
      <c r="M540" s="256"/>
      <c r="N540" s="256"/>
      <c r="O540" s="256"/>
      <c r="P540" s="256"/>
      <c r="Q540" s="256">
        <f>Q539</f>
        <v>0</v>
      </c>
      <c r="R540" s="256"/>
      <c r="S540" s="256"/>
      <c r="T540" s="256"/>
      <c r="U540" s="256"/>
      <c r="V540" s="256"/>
      <c r="W540" s="256"/>
      <c r="X540" s="256"/>
      <c r="Y540" s="256"/>
      <c r="Z540" s="256"/>
      <c r="AA540" s="256"/>
      <c r="AB540" s="256"/>
      <c r="AC540" s="256"/>
      <c r="AD540" s="256"/>
      <c r="AE540" s="363">
        <f>AE539</f>
        <v>0</v>
      </c>
      <c r="AF540" s="363">
        <f t="shared" ref="AF540" si="1535">AF539</f>
        <v>0</v>
      </c>
      <c r="AG540" s="363">
        <f t="shared" ref="AG540" si="1536">AG539</f>
        <v>0</v>
      </c>
      <c r="AH540" s="363">
        <f t="shared" ref="AH540" si="1537">AH539</f>
        <v>0</v>
      </c>
      <c r="AI540" s="363">
        <f t="shared" ref="AI540" si="1538">AI539</f>
        <v>0</v>
      </c>
      <c r="AJ540" s="363">
        <f t="shared" ref="AJ540" si="1539">AJ539</f>
        <v>0</v>
      </c>
      <c r="AK540" s="363">
        <f t="shared" ref="AK540" si="1540">AK539</f>
        <v>0</v>
      </c>
      <c r="AL540" s="363">
        <f t="shared" ref="AL540" si="1541">AL539</f>
        <v>0</v>
      </c>
      <c r="AM540" s="363">
        <f t="shared" ref="AM540" si="1542">AM539</f>
        <v>0</v>
      </c>
      <c r="AN540" s="363">
        <f t="shared" ref="AN540" si="1543">AN539</f>
        <v>0</v>
      </c>
      <c r="AO540" s="363">
        <f t="shared" ref="AO540" si="1544">AO539</f>
        <v>0</v>
      </c>
      <c r="AP540" s="363">
        <f t="shared" ref="AP540" si="1545">AP539</f>
        <v>0</v>
      </c>
      <c r="AQ540" s="363">
        <f t="shared" ref="AQ540" si="1546">AQ539</f>
        <v>0</v>
      </c>
      <c r="AR540" s="363">
        <f t="shared" ref="AR540" si="1547">AR539</f>
        <v>0</v>
      </c>
      <c r="AS540" s="267"/>
    </row>
    <row r="541" spans="1:45" hidden="1" outlineLevel="1">
      <c r="A541" s="465"/>
      <c r="B541" s="380"/>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c r="AC541" s="252"/>
      <c r="AD541" s="252"/>
      <c r="AE541" s="364"/>
      <c r="AF541" s="377"/>
      <c r="AG541" s="377"/>
      <c r="AH541" s="377"/>
      <c r="AI541" s="377"/>
      <c r="AJ541" s="377"/>
      <c r="AK541" s="377"/>
      <c r="AL541" s="377"/>
      <c r="AM541" s="377"/>
      <c r="AN541" s="377"/>
      <c r="AO541" s="377"/>
      <c r="AP541" s="377"/>
      <c r="AQ541" s="377"/>
      <c r="AR541" s="377"/>
      <c r="AS541" s="267"/>
    </row>
    <row r="542" spans="1:45" hidden="1" outlineLevel="1">
      <c r="A542" s="465">
        <v>35</v>
      </c>
      <c r="B542" s="380" t="s">
        <v>127</v>
      </c>
      <c r="C542" s="252" t="s">
        <v>25</v>
      </c>
      <c r="D542" s="256"/>
      <c r="E542" s="256"/>
      <c r="F542" s="256"/>
      <c r="G542" s="256"/>
      <c r="H542" s="256"/>
      <c r="I542" s="256"/>
      <c r="J542" s="256"/>
      <c r="K542" s="256"/>
      <c r="L542" s="256"/>
      <c r="M542" s="256"/>
      <c r="N542" s="256"/>
      <c r="O542" s="256"/>
      <c r="P542" s="256"/>
      <c r="Q542" s="256">
        <v>0</v>
      </c>
      <c r="R542" s="256"/>
      <c r="S542" s="256"/>
      <c r="T542" s="256"/>
      <c r="U542" s="256"/>
      <c r="V542" s="256"/>
      <c r="W542" s="256"/>
      <c r="X542" s="256"/>
      <c r="Y542" s="256"/>
      <c r="Z542" s="256"/>
      <c r="AA542" s="256"/>
      <c r="AB542" s="256"/>
      <c r="AC542" s="256"/>
      <c r="AD542" s="256"/>
      <c r="AE542" s="378"/>
      <c r="AF542" s="362"/>
      <c r="AG542" s="362"/>
      <c r="AH542" s="362"/>
      <c r="AI542" s="362"/>
      <c r="AJ542" s="362"/>
      <c r="AK542" s="362"/>
      <c r="AL542" s="367"/>
      <c r="AM542" s="367"/>
      <c r="AN542" s="367"/>
      <c r="AO542" s="367"/>
      <c r="AP542" s="367"/>
      <c r="AQ542" s="367"/>
      <c r="AR542" s="367"/>
      <c r="AS542" s="257">
        <f>SUM(AE542:AR542)</f>
        <v>0</v>
      </c>
    </row>
    <row r="543" spans="1:45" hidden="1" outlineLevel="1">
      <c r="A543" s="465"/>
      <c r="B543" s="383" t="s">
        <v>307</v>
      </c>
      <c r="C543" s="252" t="s">
        <v>163</v>
      </c>
      <c r="D543" s="256"/>
      <c r="E543" s="256"/>
      <c r="F543" s="256"/>
      <c r="G543" s="256"/>
      <c r="H543" s="256"/>
      <c r="I543" s="256"/>
      <c r="J543" s="256"/>
      <c r="K543" s="256"/>
      <c r="L543" s="256"/>
      <c r="M543" s="256"/>
      <c r="N543" s="256"/>
      <c r="O543" s="256"/>
      <c r="P543" s="256"/>
      <c r="Q543" s="256">
        <f>Q542</f>
        <v>0</v>
      </c>
      <c r="R543" s="256"/>
      <c r="S543" s="256"/>
      <c r="T543" s="256"/>
      <c r="U543" s="256"/>
      <c r="V543" s="256"/>
      <c r="W543" s="256"/>
      <c r="X543" s="256"/>
      <c r="Y543" s="256"/>
      <c r="Z543" s="256"/>
      <c r="AA543" s="256"/>
      <c r="AB543" s="256"/>
      <c r="AC543" s="256"/>
      <c r="AD543" s="256"/>
      <c r="AE543" s="363">
        <f>AE542</f>
        <v>0</v>
      </c>
      <c r="AF543" s="363">
        <f t="shared" ref="AF543" si="1548">AF542</f>
        <v>0</v>
      </c>
      <c r="AG543" s="363">
        <f t="shared" ref="AG543" si="1549">AG542</f>
        <v>0</v>
      </c>
      <c r="AH543" s="363">
        <f t="shared" ref="AH543" si="1550">AH542</f>
        <v>0</v>
      </c>
      <c r="AI543" s="363">
        <f t="shared" ref="AI543" si="1551">AI542</f>
        <v>0</v>
      </c>
      <c r="AJ543" s="363">
        <f t="shared" ref="AJ543" si="1552">AJ542</f>
        <v>0</v>
      </c>
      <c r="AK543" s="363">
        <f t="shared" ref="AK543" si="1553">AK542</f>
        <v>0</v>
      </c>
      <c r="AL543" s="363">
        <f t="shared" ref="AL543" si="1554">AL542</f>
        <v>0</v>
      </c>
      <c r="AM543" s="363">
        <f t="shared" ref="AM543" si="1555">AM542</f>
        <v>0</v>
      </c>
      <c r="AN543" s="363">
        <f t="shared" ref="AN543" si="1556">AN542</f>
        <v>0</v>
      </c>
      <c r="AO543" s="363">
        <f t="shared" ref="AO543" si="1557">AO542</f>
        <v>0</v>
      </c>
      <c r="AP543" s="363">
        <f t="shared" ref="AP543" si="1558">AP542</f>
        <v>0</v>
      </c>
      <c r="AQ543" s="363">
        <f t="shared" ref="AQ543" si="1559">AQ542</f>
        <v>0</v>
      </c>
      <c r="AR543" s="363">
        <f t="shared" ref="AR543" si="1560">AR542</f>
        <v>0</v>
      </c>
      <c r="AS543" s="267"/>
    </row>
    <row r="544" spans="1:45" hidden="1" outlineLevel="1">
      <c r="A544" s="465"/>
      <c r="B544" s="383"/>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c r="AC544" s="252"/>
      <c r="AD544" s="252"/>
      <c r="AE544" s="364"/>
      <c r="AF544" s="377"/>
      <c r="AG544" s="377"/>
      <c r="AH544" s="377"/>
      <c r="AI544" s="377"/>
      <c r="AJ544" s="377"/>
      <c r="AK544" s="377"/>
      <c r="AL544" s="377"/>
      <c r="AM544" s="377"/>
      <c r="AN544" s="377"/>
      <c r="AO544" s="377"/>
      <c r="AP544" s="377"/>
      <c r="AQ544" s="377"/>
      <c r="AR544" s="377"/>
      <c r="AS544" s="267"/>
    </row>
    <row r="545" spans="1:45" ht="15.75" outlineLevel="1">
      <c r="A545" s="465"/>
      <c r="B545" s="444" t="s">
        <v>498</v>
      </c>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c r="AA545" s="252"/>
      <c r="AB545" s="252"/>
      <c r="AC545" s="252"/>
      <c r="AD545" s="252"/>
      <c r="AE545" s="364"/>
      <c r="AF545" s="377"/>
      <c r="AG545" s="377"/>
      <c r="AH545" s="377"/>
      <c r="AI545" s="377"/>
      <c r="AJ545" s="377"/>
      <c r="AK545" s="377"/>
      <c r="AL545" s="377"/>
      <c r="AM545" s="377"/>
      <c r="AN545" s="377"/>
      <c r="AO545" s="377"/>
      <c r="AP545" s="377"/>
      <c r="AQ545" s="377"/>
      <c r="AR545" s="377"/>
      <c r="AS545" s="267"/>
    </row>
    <row r="546" spans="1:45" outlineLevel="1">
      <c r="A546" s="465">
        <v>36</v>
      </c>
      <c r="B546" s="823" t="s">
        <v>1162</v>
      </c>
      <c r="C546" s="252" t="s">
        <v>25</v>
      </c>
      <c r="D546" s="256">
        <v>187706</v>
      </c>
      <c r="E546" s="256">
        <v>187706</v>
      </c>
      <c r="F546" s="256">
        <v>187706</v>
      </c>
      <c r="G546" s="256">
        <v>187706</v>
      </c>
      <c r="H546" s="256">
        <v>185618</v>
      </c>
      <c r="I546" s="256">
        <v>183609</v>
      </c>
      <c r="J546" s="256">
        <v>183609</v>
      </c>
      <c r="K546" s="256">
        <v>183609</v>
      </c>
      <c r="L546" s="256">
        <v>183609</v>
      </c>
      <c r="M546" s="256">
        <v>183609</v>
      </c>
      <c r="N546" s="256">
        <v>183609</v>
      </c>
      <c r="O546" s="256">
        <v>183397</v>
      </c>
      <c r="P546" s="256">
        <v>183397</v>
      </c>
      <c r="Q546" s="256">
        <v>12</v>
      </c>
      <c r="R546" s="256">
        <v>33</v>
      </c>
      <c r="S546" s="256">
        <v>33</v>
      </c>
      <c r="T546" s="256">
        <v>33</v>
      </c>
      <c r="U546" s="256">
        <v>33</v>
      </c>
      <c r="V546" s="256">
        <v>33</v>
      </c>
      <c r="W546" s="256">
        <v>32</v>
      </c>
      <c r="X546" s="256">
        <v>32</v>
      </c>
      <c r="Y546" s="256">
        <v>32</v>
      </c>
      <c r="Z546" s="256">
        <v>32</v>
      </c>
      <c r="AA546" s="256">
        <v>32</v>
      </c>
      <c r="AB546" s="256">
        <v>32</v>
      </c>
      <c r="AC546" s="256">
        <v>32</v>
      </c>
      <c r="AD546" s="256">
        <v>32</v>
      </c>
      <c r="AE546" s="378">
        <v>1</v>
      </c>
      <c r="AF546" s="362"/>
      <c r="AG546" s="362"/>
      <c r="AH546" s="362"/>
      <c r="AI546" s="362"/>
      <c r="AJ546" s="362"/>
      <c r="AK546" s="362"/>
      <c r="AL546" s="367"/>
      <c r="AM546" s="367"/>
      <c r="AN546" s="367"/>
      <c r="AO546" s="367"/>
      <c r="AP546" s="367"/>
      <c r="AQ546" s="367"/>
      <c r="AR546" s="367"/>
      <c r="AS546" s="257">
        <f>SUM(AE546:AR546)</f>
        <v>1</v>
      </c>
    </row>
    <row r="547" spans="1:45" outlineLevel="1">
      <c r="A547" s="465"/>
      <c r="B547" s="383" t="s">
        <v>307</v>
      </c>
      <c r="C547" s="252" t="s">
        <v>163</v>
      </c>
      <c r="D547" s="256"/>
      <c r="E547" s="256"/>
      <c r="F547" s="256"/>
      <c r="G547" s="256"/>
      <c r="H547" s="256"/>
      <c r="I547" s="256"/>
      <c r="J547" s="256"/>
      <c r="K547" s="256"/>
      <c r="L547" s="256"/>
      <c r="M547" s="256"/>
      <c r="N547" s="256"/>
      <c r="O547" s="256"/>
      <c r="P547" s="256"/>
      <c r="Q547" s="256">
        <f>Q546</f>
        <v>12</v>
      </c>
      <c r="R547" s="256"/>
      <c r="S547" s="256"/>
      <c r="T547" s="256"/>
      <c r="U547" s="256"/>
      <c r="V547" s="256"/>
      <c r="W547" s="256"/>
      <c r="X547" s="256"/>
      <c r="Y547" s="256"/>
      <c r="Z547" s="256"/>
      <c r="AA547" s="256"/>
      <c r="AB547" s="256"/>
      <c r="AC547" s="256"/>
      <c r="AD547" s="256"/>
      <c r="AE547" s="363">
        <f>AE546</f>
        <v>1</v>
      </c>
      <c r="AF547" s="363">
        <f t="shared" ref="AF547" si="1561">AF546</f>
        <v>0</v>
      </c>
      <c r="AG547" s="363">
        <f t="shared" ref="AG547" si="1562">AG546</f>
        <v>0</v>
      </c>
      <c r="AH547" s="363">
        <f t="shared" ref="AH547" si="1563">AH546</f>
        <v>0</v>
      </c>
      <c r="AI547" s="363">
        <f t="shared" ref="AI547" si="1564">AI546</f>
        <v>0</v>
      </c>
      <c r="AJ547" s="363">
        <f t="shared" ref="AJ547" si="1565">AJ546</f>
        <v>0</v>
      </c>
      <c r="AK547" s="363">
        <f t="shared" ref="AK547" si="1566">AK546</f>
        <v>0</v>
      </c>
      <c r="AL547" s="363">
        <f t="shared" ref="AL547" si="1567">AL546</f>
        <v>0</v>
      </c>
      <c r="AM547" s="363">
        <f t="shared" ref="AM547" si="1568">AM546</f>
        <v>0</v>
      </c>
      <c r="AN547" s="363">
        <f t="shared" ref="AN547" si="1569">AN546</f>
        <v>0</v>
      </c>
      <c r="AO547" s="363">
        <f t="shared" ref="AO547" si="1570">AO546</f>
        <v>0</v>
      </c>
      <c r="AP547" s="363">
        <f t="shared" ref="AP547" si="1571">AP546</f>
        <v>0</v>
      </c>
      <c r="AQ547" s="363">
        <f t="shared" ref="AQ547" si="1572">AQ546</f>
        <v>0</v>
      </c>
      <c r="AR547" s="363">
        <f t="shared" ref="AR547" si="1573">AR546</f>
        <v>0</v>
      </c>
      <c r="AS547" s="267"/>
    </row>
    <row r="548" spans="1:45" outlineLevel="1">
      <c r="A548" s="465"/>
      <c r="B548" s="380"/>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c r="AC548" s="252"/>
      <c r="AD548" s="252"/>
      <c r="AE548" s="364"/>
      <c r="AF548" s="377"/>
      <c r="AG548" s="377"/>
      <c r="AH548" s="377"/>
      <c r="AI548" s="377"/>
      <c r="AJ548" s="377"/>
      <c r="AK548" s="377"/>
      <c r="AL548" s="377"/>
      <c r="AM548" s="377"/>
      <c r="AN548" s="377"/>
      <c r="AO548" s="377"/>
      <c r="AP548" s="377"/>
      <c r="AQ548" s="377"/>
      <c r="AR548" s="377"/>
      <c r="AS548" s="267"/>
    </row>
    <row r="549" spans="1:45" hidden="1" outlineLevel="1">
      <c r="A549" s="465">
        <v>37</v>
      </c>
      <c r="B549" s="380" t="s">
        <v>129</v>
      </c>
      <c r="C549" s="252" t="s">
        <v>25</v>
      </c>
      <c r="D549" s="256"/>
      <c r="E549" s="256"/>
      <c r="F549" s="256"/>
      <c r="G549" s="256"/>
      <c r="H549" s="256"/>
      <c r="I549" s="256"/>
      <c r="J549" s="256"/>
      <c r="K549" s="256"/>
      <c r="L549" s="256"/>
      <c r="M549" s="256"/>
      <c r="N549" s="256"/>
      <c r="O549" s="256"/>
      <c r="P549" s="256"/>
      <c r="Q549" s="256">
        <v>12</v>
      </c>
      <c r="R549" s="256"/>
      <c r="S549" s="256"/>
      <c r="T549" s="256"/>
      <c r="U549" s="256"/>
      <c r="V549" s="256"/>
      <c r="W549" s="256"/>
      <c r="X549" s="256"/>
      <c r="Y549" s="256"/>
      <c r="Z549" s="256"/>
      <c r="AA549" s="256"/>
      <c r="AB549" s="256"/>
      <c r="AC549" s="256"/>
      <c r="AD549" s="256"/>
      <c r="AE549" s="378"/>
      <c r="AF549" s="362"/>
      <c r="AG549" s="362"/>
      <c r="AH549" s="362"/>
      <c r="AI549" s="362"/>
      <c r="AJ549" s="362"/>
      <c r="AK549" s="362"/>
      <c r="AL549" s="367"/>
      <c r="AM549" s="367"/>
      <c r="AN549" s="367"/>
      <c r="AO549" s="367"/>
      <c r="AP549" s="367"/>
      <c r="AQ549" s="367"/>
      <c r="AR549" s="367"/>
      <c r="AS549" s="257">
        <f>SUM(AE549:AR549)</f>
        <v>0</v>
      </c>
    </row>
    <row r="550" spans="1:45" hidden="1" outlineLevel="1">
      <c r="A550" s="465"/>
      <c r="B550" s="383" t="s">
        <v>307</v>
      </c>
      <c r="C550" s="252" t="s">
        <v>163</v>
      </c>
      <c r="D550" s="256"/>
      <c r="E550" s="256"/>
      <c r="F550" s="256"/>
      <c r="G550" s="256"/>
      <c r="H550" s="256"/>
      <c r="I550" s="256"/>
      <c r="J550" s="256"/>
      <c r="K550" s="256"/>
      <c r="L550" s="256"/>
      <c r="M550" s="256"/>
      <c r="N550" s="256"/>
      <c r="O550" s="256"/>
      <c r="P550" s="256"/>
      <c r="Q550" s="256">
        <f>Q549</f>
        <v>12</v>
      </c>
      <c r="R550" s="256"/>
      <c r="S550" s="256"/>
      <c r="T550" s="256"/>
      <c r="U550" s="256"/>
      <c r="V550" s="256"/>
      <c r="W550" s="256"/>
      <c r="X550" s="256"/>
      <c r="Y550" s="256"/>
      <c r="Z550" s="256"/>
      <c r="AA550" s="256"/>
      <c r="AB550" s="256"/>
      <c r="AC550" s="256"/>
      <c r="AD550" s="256"/>
      <c r="AE550" s="363">
        <f>AE549</f>
        <v>0</v>
      </c>
      <c r="AF550" s="363">
        <f t="shared" ref="AF550" si="1574">AF549</f>
        <v>0</v>
      </c>
      <c r="AG550" s="363">
        <f t="shared" ref="AG550" si="1575">AG549</f>
        <v>0</v>
      </c>
      <c r="AH550" s="363">
        <f t="shared" ref="AH550" si="1576">AH549</f>
        <v>0</v>
      </c>
      <c r="AI550" s="363">
        <f t="shared" ref="AI550" si="1577">AI549</f>
        <v>0</v>
      </c>
      <c r="AJ550" s="363">
        <f t="shared" ref="AJ550" si="1578">AJ549</f>
        <v>0</v>
      </c>
      <c r="AK550" s="363">
        <f t="shared" ref="AK550" si="1579">AK549</f>
        <v>0</v>
      </c>
      <c r="AL550" s="363">
        <f t="shared" ref="AL550" si="1580">AL549</f>
        <v>0</v>
      </c>
      <c r="AM550" s="363">
        <f t="shared" ref="AM550" si="1581">AM549</f>
        <v>0</v>
      </c>
      <c r="AN550" s="363">
        <f t="shared" ref="AN550" si="1582">AN549</f>
        <v>0</v>
      </c>
      <c r="AO550" s="363">
        <f t="shared" ref="AO550" si="1583">AO549</f>
        <v>0</v>
      </c>
      <c r="AP550" s="363">
        <f t="shared" ref="AP550" si="1584">AP549</f>
        <v>0</v>
      </c>
      <c r="AQ550" s="363">
        <f t="shared" ref="AQ550" si="1585">AQ549</f>
        <v>0</v>
      </c>
      <c r="AR550" s="363">
        <f t="shared" ref="AR550" si="1586">AR549</f>
        <v>0</v>
      </c>
      <c r="AS550" s="267"/>
    </row>
    <row r="551" spans="1:45" hidden="1" outlineLevel="1">
      <c r="A551" s="465"/>
      <c r="B551" s="380"/>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2"/>
      <c r="AE551" s="364"/>
      <c r="AF551" s="377"/>
      <c r="AG551" s="377"/>
      <c r="AH551" s="377"/>
      <c r="AI551" s="377"/>
      <c r="AJ551" s="377"/>
      <c r="AK551" s="377"/>
      <c r="AL551" s="377"/>
      <c r="AM551" s="377"/>
      <c r="AN551" s="377"/>
      <c r="AO551" s="377"/>
      <c r="AP551" s="377"/>
      <c r="AQ551" s="377"/>
      <c r="AR551" s="377"/>
      <c r="AS551" s="267"/>
    </row>
    <row r="552" spans="1:45" hidden="1" outlineLevel="1">
      <c r="A552" s="465">
        <v>38</v>
      </c>
      <c r="B552" s="380" t="s">
        <v>130</v>
      </c>
      <c r="C552" s="252" t="s">
        <v>25</v>
      </c>
      <c r="D552" s="256"/>
      <c r="E552" s="256"/>
      <c r="F552" s="256"/>
      <c r="G552" s="256"/>
      <c r="H552" s="256"/>
      <c r="I552" s="256"/>
      <c r="J552" s="256"/>
      <c r="K552" s="256"/>
      <c r="L552" s="256"/>
      <c r="M552" s="256"/>
      <c r="N552" s="256"/>
      <c r="O552" s="256"/>
      <c r="P552" s="256"/>
      <c r="Q552" s="256">
        <v>12</v>
      </c>
      <c r="R552" s="256"/>
      <c r="S552" s="256"/>
      <c r="T552" s="256"/>
      <c r="U552" s="256"/>
      <c r="V552" s="256"/>
      <c r="W552" s="256"/>
      <c r="X552" s="256"/>
      <c r="Y552" s="256"/>
      <c r="Z552" s="256"/>
      <c r="AA552" s="256"/>
      <c r="AB552" s="256"/>
      <c r="AC552" s="256"/>
      <c r="AD552" s="256"/>
      <c r="AE552" s="378"/>
      <c r="AF552" s="362"/>
      <c r="AG552" s="362"/>
      <c r="AH552" s="362"/>
      <c r="AI552" s="362"/>
      <c r="AJ552" s="362"/>
      <c r="AK552" s="362"/>
      <c r="AL552" s="367"/>
      <c r="AM552" s="367"/>
      <c r="AN552" s="367"/>
      <c r="AO552" s="367"/>
      <c r="AP552" s="367"/>
      <c r="AQ552" s="367"/>
      <c r="AR552" s="367"/>
      <c r="AS552" s="257">
        <f>SUM(AE552:AR552)</f>
        <v>0</v>
      </c>
    </row>
    <row r="553" spans="1:45" hidden="1" outlineLevel="1">
      <c r="A553" s="465"/>
      <c r="B553" s="383" t="s">
        <v>307</v>
      </c>
      <c r="C553" s="252" t="s">
        <v>163</v>
      </c>
      <c r="D553" s="256"/>
      <c r="E553" s="256"/>
      <c r="F553" s="256"/>
      <c r="G553" s="256"/>
      <c r="H553" s="256"/>
      <c r="I553" s="256"/>
      <c r="J553" s="256"/>
      <c r="K553" s="256"/>
      <c r="L553" s="256"/>
      <c r="M553" s="256"/>
      <c r="N553" s="256"/>
      <c r="O553" s="256"/>
      <c r="P553" s="256"/>
      <c r="Q553" s="256">
        <f>Q552</f>
        <v>12</v>
      </c>
      <c r="R553" s="256"/>
      <c r="S553" s="256"/>
      <c r="T553" s="256"/>
      <c r="U553" s="256"/>
      <c r="V553" s="256"/>
      <c r="W553" s="256"/>
      <c r="X553" s="256"/>
      <c r="Y553" s="256"/>
      <c r="Z553" s="256"/>
      <c r="AA553" s="256"/>
      <c r="AB553" s="256"/>
      <c r="AC553" s="256"/>
      <c r="AD553" s="256"/>
      <c r="AE553" s="363">
        <f>AE552</f>
        <v>0</v>
      </c>
      <c r="AF553" s="363">
        <f t="shared" ref="AF553" si="1587">AF552</f>
        <v>0</v>
      </c>
      <c r="AG553" s="363">
        <f t="shared" ref="AG553" si="1588">AG552</f>
        <v>0</v>
      </c>
      <c r="AH553" s="363">
        <f t="shared" ref="AH553" si="1589">AH552</f>
        <v>0</v>
      </c>
      <c r="AI553" s="363">
        <f t="shared" ref="AI553" si="1590">AI552</f>
        <v>0</v>
      </c>
      <c r="AJ553" s="363">
        <f t="shared" ref="AJ553" si="1591">AJ552</f>
        <v>0</v>
      </c>
      <c r="AK553" s="363">
        <f t="shared" ref="AK553" si="1592">AK552</f>
        <v>0</v>
      </c>
      <c r="AL553" s="363">
        <f t="shared" ref="AL553" si="1593">AL552</f>
        <v>0</v>
      </c>
      <c r="AM553" s="363">
        <f t="shared" ref="AM553" si="1594">AM552</f>
        <v>0</v>
      </c>
      <c r="AN553" s="363">
        <f t="shared" ref="AN553" si="1595">AN552</f>
        <v>0</v>
      </c>
      <c r="AO553" s="363">
        <f t="shared" ref="AO553" si="1596">AO552</f>
        <v>0</v>
      </c>
      <c r="AP553" s="363">
        <f t="shared" ref="AP553" si="1597">AP552</f>
        <v>0</v>
      </c>
      <c r="AQ553" s="363">
        <f t="shared" ref="AQ553" si="1598">AQ552</f>
        <v>0</v>
      </c>
      <c r="AR553" s="363">
        <f t="shared" ref="AR553" si="1599">AR552</f>
        <v>0</v>
      </c>
      <c r="AS553" s="267"/>
    </row>
    <row r="554" spans="1:45" hidden="1" outlineLevel="1">
      <c r="A554" s="465"/>
      <c r="B554" s="380"/>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c r="AA554" s="252"/>
      <c r="AB554" s="252"/>
      <c r="AC554" s="252"/>
      <c r="AD554" s="252"/>
      <c r="AE554" s="364"/>
      <c r="AF554" s="377"/>
      <c r="AG554" s="377"/>
      <c r="AH554" s="377"/>
      <c r="AI554" s="377"/>
      <c r="AJ554" s="377"/>
      <c r="AK554" s="377"/>
      <c r="AL554" s="377"/>
      <c r="AM554" s="377"/>
      <c r="AN554" s="377"/>
      <c r="AO554" s="377"/>
      <c r="AP554" s="377"/>
      <c r="AQ554" s="377"/>
      <c r="AR554" s="377"/>
      <c r="AS554" s="267"/>
    </row>
    <row r="555" spans="1:45" ht="30" hidden="1" outlineLevel="1">
      <c r="A555" s="465">
        <v>39</v>
      </c>
      <c r="B555" s="380" t="s">
        <v>131</v>
      </c>
      <c r="C555" s="252" t="s">
        <v>25</v>
      </c>
      <c r="D555" s="256"/>
      <c r="E555" s="256"/>
      <c r="F555" s="256"/>
      <c r="G555" s="256"/>
      <c r="H555" s="256"/>
      <c r="I555" s="256"/>
      <c r="J555" s="256"/>
      <c r="K555" s="256"/>
      <c r="L555" s="256"/>
      <c r="M555" s="256"/>
      <c r="N555" s="256"/>
      <c r="O555" s="256"/>
      <c r="P555" s="256"/>
      <c r="Q555" s="256">
        <v>12</v>
      </c>
      <c r="R555" s="256"/>
      <c r="S555" s="256"/>
      <c r="T555" s="256"/>
      <c r="U555" s="256"/>
      <c r="V555" s="256"/>
      <c r="W555" s="256"/>
      <c r="X555" s="256"/>
      <c r="Y555" s="256"/>
      <c r="Z555" s="256"/>
      <c r="AA555" s="256"/>
      <c r="AB555" s="256"/>
      <c r="AC555" s="256"/>
      <c r="AD555" s="256"/>
      <c r="AE555" s="378"/>
      <c r="AF555" s="362"/>
      <c r="AG555" s="362"/>
      <c r="AH555" s="362"/>
      <c r="AI555" s="362"/>
      <c r="AJ555" s="362"/>
      <c r="AK555" s="362"/>
      <c r="AL555" s="367"/>
      <c r="AM555" s="367"/>
      <c r="AN555" s="367"/>
      <c r="AO555" s="367"/>
      <c r="AP555" s="367"/>
      <c r="AQ555" s="367"/>
      <c r="AR555" s="367"/>
      <c r="AS555" s="257">
        <f>SUM(AE555:AR555)</f>
        <v>0</v>
      </c>
    </row>
    <row r="556" spans="1:45" hidden="1" outlineLevel="1">
      <c r="A556" s="465"/>
      <c r="B556" s="383" t="s">
        <v>307</v>
      </c>
      <c r="C556" s="252" t="s">
        <v>163</v>
      </c>
      <c r="D556" s="256"/>
      <c r="E556" s="256"/>
      <c r="F556" s="256"/>
      <c r="G556" s="256"/>
      <c r="H556" s="256"/>
      <c r="I556" s="256"/>
      <c r="J556" s="256"/>
      <c r="K556" s="256"/>
      <c r="L556" s="256"/>
      <c r="M556" s="256"/>
      <c r="N556" s="256"/>
      <c r="O556" s="256"/>
      <c r="P556" s="256"/>
      <c r="Q556" s="256">
        <f>Q555</f>
        <v>12</v>
      </c>
      <c r="R556" s="256"/>
      <c r="S556" s="256"/>
      <c r="T556" s="256"/>
      <c r="U556" s="256"/>
      <c r="V556" s="256"/>
      <c r="W556" s="256"/>
      <c r="X556" s="256"/>
      <c r="Y556" s="256"/>
      <c r="Z556" s="256"/>
      <c r="AA556" s="256"/>
      <c r="AB556" s="256"/>
      <c r="AC556" s="256"/>
      <c r="AD556" s="256"/>
      <c r="AE556" s="363">
        <f>AE555</f>
        <v>0</v>
      </c>
      <c r="AF556" s="363">
        <f t="shared" ref="AF556" si="1600">AF555</f>
        <v>0</v>
      </c>
      <c r="AG556" s="363">
        <f t="shared" ref="AG556" si="1601">AG555</f>
        <v>0</v>
      </c>
      <c r="AH556" s="363">
        <f t="shared" ref="AH556" si="1602">AH555</f>
        <v>0</v>
      </c>
      <c r="AI556" s="363">
        <f t="shared" ref="AI556" si="1603">AI555</f>
        <v>0</v>
      </c>
      <c r="AJ556" s="363">
        <f t="shared" ref="AJ556" si="1604">AJ555</f>
        <v>0</v>
      </c>
      <c r="AK556" s="363">
        <f t="shared" ref="AK556" si="1605">AK555</f>
        <v>0</v>
      </c>
      <c r="AL556" s="363">
        <f t="shared" ref="AL556" si="1606">AL555</f>
        <v>0</v>
      </c>
      <c r="AM556" s="363">
        <f t="shared" ref="AM556" si="1607">AM555</f>
        <v>0</v>
      </c>
      <c r="AN556" s="363">
        <f t="shared" ref="AN556" si="1608">AN555</f>
        <v>0</v>
      </c>
      <c r="AO556" s="363">
        <f t="shared" ref="AO556" si="1609">AO555</f>
        <v>0</v>
      </c>
      <c r="AP556" s="363">
        <f t="shared" ref="AP556" si="1610">AP555</f>
        <v>0</v>
      </c>
      <c r="AQ556" s="363">
        <f t="shared" ref="AQ556" si="1611">AQ555</f>
        <v>0</v>
      </c>
      <c r="AR556" s="363">
        <f t="shared" ref="AR556" si="1612">AR555</f>
        <v>0</v>
      </c>
      <c r="AS556" s="267"/>
    </row>
    <row r="557" spans="1:45" hidden="1" outlineLevel="1">
      <c r="A557" s="465"/>
      <c r="B557" s="380"/>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c r="AA557" s="252"/>
      <c r="AB557" s="252"/>
      <c r="AC557" s="252"/>
      <c r="AD557" s="252"/>
      <c r="AE557" s="364"/>
      <c r="AF557" s="377"/>
      <c r="AG557" s="377"/>
      <c r="AH557" s="377"/>
      <c r="AI557" s="377"/>
      <c r="AJ557" s="377"/>
      <c r="AK557" s="377"/>
      <c r="AL557" s="377"/>
      <c r="AM557" s="377"/>
      <c r="AN557" s="377"/>
      <c r="AO557" s="377"/>
      <c r="AP557" s="377"/>
      <c r="AQ557" s="377"/>
      <c r="AR557" s="377"/>
      <c r="AS557" s="267"/>
    </row>
    <row r="558" spans="1:45" ht="30" hidden="1" outlineLevel="1">
      <c r="A558" s="465">
        <v>40</v>
      </c>
      <c r="B558" s="380" t="s">
        <v>132</v>
      </c>
      <c r="C558" s="252" t="s">
        <v>25</v>
      </c>
      <c r="D558" s="256"/>
      <c r="E558" s="256"/>
      <c r="F558" s="256"/>
      <c r="G558" s="256"/>
      <c r="H558" s="256"/>
      <c r="I558" s="256"/>
      <c r="J558" s="256"/>
      <c r="K558" s="256"/>
      <c r="L558" s="256"/>
      <c r="M558" s="256"/>
      <c r="N558" s="256"/>
      <c r="O558" s="256"/>
      <c r="P558" s="256"/>
      <c r="Q558" s="256">
        <v>12</v>
      </c>
      <c r="R558" s="256"/>
      <c r="S558" s="256"/>
      <c r="T558" s="256"/>
      <c r="U558" s="256"/>
      <c r="V558" s="256"/>
      <c r="W558" s="256"/>
      <c r="X558" s="256"/>
      <c r="Y558" s="256"/>
      <c r="Z558" s="256"/>
      <c r="AA558" s="256"/>
      <c r="AB558" s="256"/>
      <c r="AC558" s="256"/>
      <c r="AD558" s="256"/>
      <c r="AE558" s="378"/>
      <c r="AF558" s="362"/>
      <c r="AG558" s="362"/>
      <c r="AH558" s="362"/>
      <c r="AI558" s="362"/>
      <c r="AJ558" s="362"/>
      <c r="AK558" s="362"/>
      <c r="AL558" s="367"/>
      <c r="AM558" s="367"/>
      <c r="AN558" s="367"/>
      <c r="AO558" s="367"/>
      <c r="AP558" s="367"/>
      <c r="AQ558" s="367"/>
      <c r="AR558" s="367"/>
      <c r="AS558" s="257">
        <f>SUM(AE558:AR558)</f>
        <v>0</v>
      </c>
    </row>
    <row r="559" spans="1:45" hidden="1" outlineLevel="1">
      <c r="A559" s="465"/>
      <c r="B559" s="383" t="s">
        <v>307</v>
      </c>
      <c r="C559" s="252" t="s">
        <v>163</v>
      </c>
      <c r="D559" s="256"/>
      <c r="E559" s="256"/>
      <c r="F559" s="256"/>
      <c r="G559" s="256"/>
      <c r="H559" s="256"/>
      <c r="I559" s="256"/>
      <c r="J559" s="256"/>
      <c r="K559" s="256"/>
      <c r="L559" s="256"/>
      <c r="M559" s="256"/>
      <c r="N559" s="256"/>
      <c r="O559" s="256"/>
      <c r="P559" s="256"/>
      <c r="Q559" s="256">
        <f>Q558</f>
        <v>12</v>
      </c>
      <c r="R559" s="256"/>
      <c r="S559" s="256"/>
      <c r="T559" s="256"/>
      <c r="U559" s="256"/>
      <c r="V559" s="256"/>
      <c r="W559" s="256"/>
      <c r="X559" s="256"/>
      <c r="Y559" s="256"/>
      <c r="Z559" s="256"/>
      <c r="AA559" s="256"/>
      <c r="AB559" s="256"/>
      <c r="AC559" s="256"/>
      <c r="AD559" s="256"/>
      <c r="AE559" s="363">
        <f>AE558</f>
        <v>0</v>
      </c>
      <c r="AF559" s="363">
        <f t="shared" ref="AF559" si="1613">AF558</f>
        <v>0</v>
      </c>
      <c r="AG559" s="363">
        <f t="shared" ref="AG559" si="1614">AG558</f>
        <v>0</v>
      </c>
      <c r="AH559" s="363">
        <f t="shared" ref="AH559" si="1615">AH558</f>
        <v>0</v>
      </c>
      <c r="AI559" s="363">
        <f t="shared" ref="AI559" si="1616">AI558</f>
        <v>0</v>
      </c>
      <c r="AJ559" s="363">
        <f t="shared" ref="AJ559" si="1617">AJ558</f>
        <v>0</v>
      </c>
      <c r="AK559" s="363">
        <f t="shared" ref="AK559" si="1618">AK558</f>
        <v>0</v>
      </c>
      <c r="AL559" s="363">
        <f t="shared" ref="AL559" si="1619">AL558</f>
        <v>0</v>
      </c>
      <c r="AM559" s="363">
        <f t="shared" ref="AM559" si="1620">AM558</f>
        <v>0</v>
      </c>
      <c r="AN559" s="363">
        <f t="shared" ref="AN559" si="1621">AN558</f>
        <v>0</v>
      </c>
      <c r="AO559" s="363">
        <f t="shared" ref="AO559" si="1622">AO558</f>
        <v>0</v>
      </c>
      <c r="AP559" s="363">
        <f t="shared" ref="AP559" si="1623">AP558</f>
        <v>0</v>
      </c>
      <c r="AQ559" s="363">
        <f t="shared" ref="AQ559" si="1624">AQ558</f>
        <v>0</v>
      </c>
      <c r="AR559" s="363">
        <f t="shared" ref="AR559" si="1625">AR558</f>
        <v>0</v>
      </c>
      <c r="AS559" s="267"/>
    </row>
    <row r="560" spans="1:45" hidden="1" outlineLevel="1">
      <c r="A560" s="465"/>
      <c r="B560" s="380"/>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c r="AA560" s="252"/>
      <c r="AB560" s="252"/>
      <c r="AC560" s="252"/>
      <c r="AD560" s="252"/>
      <c r="AE560" s="364"/>
      <c r="AF560" s="377"/>
      <c r="AG560" s="377"/>
      <c r="AH560" s="377"/>
      <c r="AI560" s="377"/>
      <c r="AJ560" s="377"/>
      <c r="AK560" s="377"/>
      <c r="AL560" s="377"/>
      <c r="AM560" s="377"/>
      <c r="AN560" s="377"/>
      <c r="AO560" s="377"/>
      <c r="AP560" s="377"/>
      <c r="AQ560" s="377"/>
      <c r="AR560" s="377"/>
      <c r="AS560" s="267"/>
    </row>
    <row r="561" spans="1:45" ht="30" hidden="1" outlineLevel="1">
      <c r="A561" s="465">
        <v>41</v>
      </c>
      <c r="B561" s="380" t="s">
        <v>133</v>
      </c>
      <c r="C561" s="252" t="s">
        <v>25</v>
      </c>
      <c r="D561" s="256"/>
      <c r="E561" s="256"/>
      <c r="F561" s="256"/>
      <c r="G561" s="256"/>
      <c r="H561" s="256"/>
      <c r="I561" s="256"/>
      <c r="J561" s="256"/>
      <c r="K561" s="256"/>
      <c r="L561" s="256"/>
      <c r="M561" s="256"/>
      <c r="N561" s="256"/>
      <c r="O561" s="256"/>
      <c r="P561" s="256"/>
      <c r="Q561" s="256">
        <v>12</v>
      </c>
      <c r="R561" s="256"/>
      <c r="S561" s="256"/>
      <c r="T561" s="256"/>
      <c r="U561" s="256"/>
      <c r="V561" s="256"/>
      <c r="W561" s="256"/>
      <c r="X561" s="256"/>
      <c r="Y561" s="256"/>
      <c r="Z561" s="256"/>
      <c r="AA561" s="256"/>
      <c r="AB561" s="256"/>
      <c r="AC561" s="256"/>
      <c r="AD561" s="256"/>
      <c r="AE561" s="378"/>
      <c r="AF561" s="362"/>
      <c r="AG561" s="362"/>
      <c r="AH561" s="362"/>
      <c r="AI561" s="362"/>
      <c r="AJ561" s="362"/>
      <c r="AK561" s="362"/>
      <c r="AL561" s="367"/>
      <c r="AM561" s="367"/>
      <c r="AN561" s="367"/>
      <c r="AO561" s="367"/>
      <c r="AP561" s="367"/>
      <c r="AQ561" s="367"/>
      <c r="AR561" s="367"/>
      <c r="AS561" s="257">
        <f>SUM(AE561:AR561)</f>
        <v>0</v>
      </c>
    </row>
    <row r="562" spans="1:45" hidden="1" outlineLevel="1">
      <c r="A562" s="465"/>
      <c r="B562" s="383" t="s">
        <v>307</v>
      </c>
      <c r="C562" s="252" t="s">
        <v>163</v>
      </c>
      <c r="D562" s="256"/>
      <c r="E562" s="256"/>
      <c r="F562" s="256"/>
      <c r="G562" s="256"/>
      <c r="H562" s="256"/>
      <c r="I562" s="256"/>
      <c r="J562" s="256"/>
      <c r="K562" s="256"/>
      <c r="L562" s="256"/>
      <c r="M562" s="256"/>
      <c r="N562" s="256"/>
      <c r="O562" s="256"/>
      <c r="P562" s="256"/>
      <c r="Q562" s="256">
        <f>Q561</f>
        <v>12</v>
      </c>
      <c r="R562" s="256"/>
      <c r="S562" s="256"/>
      <c r="T562" s="256"/>
      <c r="U562" s="256"/>
      <c r="V562" s="256"/>
      <c r="W562" s="256"/>
      <c r="X562" s="256"/>
      <c r="Y562" s="256"/>
      <c r="Z562" s="256"/>
      <c r="AA562" s="256"/>
      <c r="AB562" s="256"/>
      <c r="AC562" s="256"/>
      <c r="AD562" s="256"/>
      <c r="AE562" s="363">
        <f>AE561</f>
        <v>0</v>
      </c>
      <c r="AF562" s="363">
        <f t="shared" ref="AF562" si="1626">AF561</f>
        <v>0</v>
      </c>
      <c r="AG562" s="363">
        <f t="shared" ref="AG562" si="1627">AG561</f>
        <v>0</v>
      </c>
      <c r="AH562" s="363">
        <f t="shared" ref="AH562" si="1628">AH561</f>
        <v>0</v>
      </c>
      <c r="AI562" s="363">
        <f t="shared" ref="AI562" si="1629">AI561</f>
        <v>0</v>
      </c>
      <c r="AJ562" s="363">
        <f t="shared" ref="AJ562" si="1630">AJ561</f>
        <v>0</v>
      </c>
      <c r="AK562" s="363">
        <f t="shared" ref="AK562" si="1631">AK561</f>
        <v>0</v>
      </c>
      <c r="AL562" s="363">
        <f t="shared" ref="AL562" si="1632">AL561</f>
        <v>0</v>
      </c>
      <c r="AM562" s="363">
        <f t="shared" ref="AM562" si="1633">AM561</f>
        <v>0</v>
      </c>
      <c r="AN562" s="363">
        <f t="shared" ref="AN562" si="1634">AN561</f>
        <v>0</v>
      </c>
      <c r="AO562" s="363">
        <f t="shared" ref="AO562" si="1635">AO561</f>
        <v>0</v>
      </c>
      <c r="AP562" s="363">
        <f t="shared" ref="AP562" si="1636">AP561</f>
        <v>0</v>
      </c>
      <c r="AQ562" s="363">
        <f t="shared" ref="AQ562" si="1637">AQ561</f>
        <v>0</v>
      </c>
      <c r="AR562" s="363">
        <f t="shared" ref="AR562" si="1638">AR561</f>
        <v>0</v>
      </c>
      <c r="AS562" s="267"/>
    </row>
    <row r="563" spans="1:45" hidden="1" outlineLevel="1">
      <c r="A563" s="465"/>
      <c r="B563" s="380"/>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c r="AA563" s="252"/>
      <c r="AB563" s="252"/>
      <c r="AC563" s="252"/>
      <c r="AD563" s="252"/>
      <c r="AE563" s="364"/>
      <c r="AF563" s="377"/>
      <c r="AG563" s="377"/>
      <c r="AH563" s="377"/>
      <c r="AI563" s="377"/>
      <c r="AJ563" s="377"/>
      <c r="AK563" s="377"/>
      <c r="AL563" s="377"/>
      <c r="AM563" s="377"/>
      <c r="AN563" s="377"/>
      <c r="AO563" s="377"/>
      <c r="AP563" s="377"/>
      <c r="AQ563" s="377"/>
      <c r="AR563" s="377"/>
      <c r="AS563" s="267"/>
    </row>
    <row r="564" spans="1:45" ht="30" hidden="1" outlineLevel="1">
      <c r="A564" s="465">
        <v>42</v>
      </c>
      <c r="B564" s="380" t="s">
        <v>134</v>
      </c>
      <c r="C564" s="252" t="s">
        <v>25</v>
      </c>
      <c r="D564" s="256"/>
      <c r="E564" s="256"/>
      <c r="F564" s="256"/>
      <c r="G564" s="256"/>
      <c r="H564" s="256"/>
      <c r="I564" s="256"/>
      <c r="J564" s="256"/>
      <c r="K564" s="256"/>
      <c r="L564" s="256"/>
      <c r="M564" s="256"/>
      <c r="N564" s="256"/>
      <c r="O564" s="256"/>
      <c r="P564" s="256"/>
      <c r="Q564" s="252"/>
      <c r="R564" s="256"/>
      <c r="S564" s="256"/>
      <c r="T564" s="256"/>
      <c r="U564" s="256"/>
      <c r="V564" s="256"/>
      <c r="W564" s="256"/>
      <c r="X564" s="256"/>
      <c r="Y564" s="256"/>
      <c r="Z564" s="256"/>
      <c r="AA564" s="256"/>
      <c r="AB564" s="256"/>
      <c r="AC564" s="256"/>
      <c r="AD564" s="256"/>
      <c r="AE564" s="378"/>
      <c r="AF564" s="362"/>
      <c r="AG564" s="362"/>
      <c r="AH564" s="362"/>
      <c r="AI564" s="362"/>
      <c r="AJ564" s="362"/>
      <c r="AK564" s="362"/>
      <c r="AL564" s="367"/>
      <c r="AM564" s="367"/>
      <c r="AN564" s="367"/>
      <c r="AO564" s="367"/>
      <c r="AP564" s="367"/>
      <c r="AQ564" s="367"/>
      <c r="AR564" s="367"/>
      <c r="AS564" s="257">
        <f>SUM(AE564:AR564)</f>
        <v>0</v>
      </c>
    </row>
    <row r="565" spans="1:45" hidden="1" outlineLevel="1">
      <c r="A565" s="465"/>
      <c r="B565" s="383" t="s">
        <v>307</v>
      </c>
      <c r="C565" s="252" t="s">
        <v>163</v>
      </c>
      <c r="D565" s="256"/>
      <c r="E565" s="256"/>
      <c r="F565" s="256"/>
      <c r="G565" s="256"/>
      <c r="H565" s="256"/>
      <c r="I565" s="256"/>
      <c r="J565" s="256"/>
      <c r="K565" s="256"/>
      <c r="L565" s="256"/>
      <c r="M565" s="256"/>
      <c r="N565" s="256"/>
      <c r="O565" s="256"/>
      <c r="P565" s="256"/>
      <c r="Q565" s="415"/>
      <c r="R565" s="256"/>
      <c r="S565" s="256"/>
      <c r="T565" s="256"/>
      <c r="U565" s="256"/>
      <c r="V565" s="256"/>
      <c r="W565" s="256"/>
      <c r="X565" s="256"/>
      <c r="Y565" s="256"/>
      <c r="Z565" s="256"/>
      <c r="AA565" s="256"/>
      <c r="AB565" s="256"/>
      <c r="AC565" s="256"/>
      <c r="AD565" s="256"/>
      <c r="AE565" s="363">
        <f>AE564</f>
        <v>0</v>
      </c>
      <c r="AF565" s="363">
        <f t="shared" ref="AF565" si="1639">AF564</f>
        <v>0</v>
      </c>
      <c r="AG565" s="363">
        <f t="shared" ref="AG565" si="1640">AG564</f>
        <v>0</v>
      </c>
      <c r="AH565" s="363">
        <f t="shared" ref="AH565" si="1641">AH564</f>
        <v>0</v>
      </c>
      <c r="AI565" s="363">
        <f t="shared" ref="AI565" si="1642">AI564</f>
        <v>0</v>
      </c>
      <c r="AJ565" s="363">
        <f t="shared" ref="AJ565" si="1643">AJ564</f>
        <v>0</v>
      </c>
      <c r="AK565" s="363">
        <f t="shared" ref="AK565" si="1644">AK564</f>
        <v>0</v>
      </c>
      <c r="AL565" s="363">
        <f t="shared" ref="AL565" si="1645">AL564</f>
        <v>0</v>
      </c>
      <c r="AM565" s="363">
        <f t="shared" ref="AM565" si="1646">AM564</f>
        <v>0</v>
      </c>
      <c r="AN565" s="363">
        <f t="shared" ref="AN565" si="1647">AN564</f>
        <v>0</v>
      </c>
      <c r="AO565" s="363">
        <f t="shared" ref="AO565" si="1648">AO564</f>
        <v>0</v>
      </c>
      <c r="AP565" s="363">
        <f t="shared" ref="AP565" si="1649">AP564</f>
        <v>0</v>
      </c>
      <c r="AQ565" s="363">
        <f t="shared" ref="AQ565" si="1650">AQ564</f>
        <v>0</v>
      </c>
      <c r="AR565" s="363">
        <f t="shared" ref="AR565" si="1651">AR564</f>
        <v>0</v>
      </c>
      <c r="AS565" s="267"/>
    </row>
    <row r="566" spans="1:45" hidden="1" outlineLevel="1">
      <c r="A566" s="465"/>
      <c r="B566" s="380"/>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c r="AA566" s="252"/>
      <c r="AB566" s="252"/>
      <c r="AC566" s="252"/>
      <c r="AD566" s="252"/>
      <c r="AE566" s="364"/>
      <c r="AF566" s="377"/>
      <c r="AG566" s="377"/>
      <c r="AH566" s="377"/>
      <c r="AI566" s="377"/>
      <c r="AJ566" s="377"/>
      <c r="AK566" s="377"/>
      <c r="AL566" s="377"/>
      <c r="AM566" s="377"/>
      <c r="AN566" s="377"/>
      <c r="AO566" s="377"/>
      <c r="AP566" s="377"/>
      <c r="AQ566" s="377"/>
      <c r="AR566" s="377"/>
      <c r="AS566" s="267"/>
    </row>
    <row r="567" spans="1:45" hidden="1" outlineLevel="1">
      <c r="A567" s="465">
        <v>43</v>
      </c>
      <c r="B567" s="380" t="s">
        <v>135</v>
      </c>
      <c r="C567" s="252" t="s">
        <v>25</v>
      </c>
      <c r="D567" s="256"/>
      <c r="E567" s="256"/>
      <c r="F567" s="256"/>
      <c r="G567" s="256"/>
      <c r="H567" s="256"/>
      <c r="I567" s="256"/>
      <c r="J567" s="256"/>
      <c r="K567" s="256"/>
      <c r="L567" s="256"/>
      <c r="M567" s="256"/>
      <c r="N567" s="256"/>
      <c r="O567" s="256"/>
      <c r="P567" s="256"/>
      <c r="Q567" s="256">
        <v>12</v>
      </c>
      <c r="R567" s="256"/>
      <c r="S567" s="256"/>
      <c r="T567" s="256"/>
      <c r="U567" s="256"/>
      <c r="V567" s="256"/>
      <c r="W567" s="256"/>
      <c r="X567" s="256"/>
      <c r="Y567" s="256"/>
      <c r="Z567" s="256"/>
      <c r="AA567" s="256"/>
      <c r="AB567" s="256"/>
      <c r="AC567" s="256"/>
      <c r="AD567" s="256"/>
      <c r="AE567" s="378"/>
      <c r="AF567" s="362"/>
      <c r="AG567" s="362"/>
      <c r="AH567" s="362"/>
      <c r="AI567" s="362"/>
      <c r="AJ567" s="362"/>
      <c r="AK567" s="362"/>
      <c r="AL567" s="367"/>
      <c r="AM567" s="367"/>
      <c r="AN567" s="367"/>
      <c r="AO567" s="367"/>
      <c r="AP567" s="367"/>
      <c r="AQ567" s="367"/>
      <c r="AR567" s="367"/>
      <c r="AS567" s="257">
        <f>SUM(AE567:AR567)</f>
        <v>0</v>
      </c>
    </row>
    <row r="568" spans="1:45" hidden="1" outlineLevel="1">
      <c r="A568" s="465"/>
      <c r="B568" s="383" t="s">
        <v>307</v>
      </c>
      <c r="C568" s="252" t="s">
        <v>163</v>
      </c>
      <c r="D568" s="256"/>
      <c r="E568" s="256"/>
      <c r="F568" s="256"/>
      <c r="G568" s="256"/>
      <c r="H568" s="256"/>
      <c r="I568" s="256"/>
      <c r="J568" s="256"/>
      <c r="K568" s="256"/>
      <c r="L568" s="256"/>
      <c r="M568" s="256"/>
      <c r="N568" s="256"/>
      <c r="O568" s="256"/>
      <c r="P568" s="256"/>
      <c r="Q568" s="256">
        <f>Q567</f>
        <v>12</v>
      </c>
      <c r="R568" s="256"/>
      <c r="S568" s="256"/>
      <c r="T568" s="256"/>
      <c r="U568" s="256"/>
      <c r="V568" s="256"/>
      <c r="W568" s="256"/>
      <c r="X568" s="256"/>
      <c r="Y568" s="256"/>
      <c r="Z568" s="256"/>
      <c r="AA568" s="256"/>
      <c r="AB568" s="256"/>
      <c r="AC568" s="256"/>
      <c r="AD568" s="256"/>
      <c r="AE568" s="363">
        <f>AE567</f>
        <v>0</v>
      </c>
      <c r="AF568" s="363">
        <f t="shared" ref="AF568" si="1652">AF567</f>
        <v>0</v>
      </c>
      <c r="AG568" s="363">
        <f t="shared" ref="AG568" si="1653">AG567</f>
        <v>0</v>
      </c>
      <c r="AH568" s="363">
        <f t="shared" ref="AH568" si="1654">AH567</f>
        <v>0</v>
      </c>
      <c r="AI568" s="363">
        <f t="shared" ref="AI568" si="1655">AI567</f>
        <v>0</v>
      </c>
      <c r="AJ568" s="363">
        <f t="shared" ref="AJ568" si="1656">AJ567</f>
        <v>0</v>
      </c>
      <c r="AK568" s="363">
        <f t="shared" ref="AK568" si="1657">AK567</f>
        <v>0</v>
      </c>
      <c r="AL568" s="363">
        <f t="shared" ref="AL568" si="1658">AL567</f>
        <v>0</v>
      </c>
      <c r="AM568" s="363">
        <f t="shared" ref="AM568" si="1659">AM567</f>
        <v>0</v>
      </c>
      <c r="AN568" s="363">
        <f t="shared" ref="AN568" si="1660">AN567</f>
        <v>0</v>
      </c>
      <c r="AO568" s="363">
        <f t="shared" ref="AO568" si="1661">AO567</f>
        <v>0</v>
      </c>
      <c r="AP568" s="363">
        <f t="shared" ref="AP568" si="1662">AP567</f>
        <v>0</v>
      </c>
      <c r="AQ568" s="363">
        <f t="shared" ref="AQ568" si="1663">AQ567</f>
        <v>0</v>
      </c>
      <c r="AR568" s="363">
        <f t="shared" ref="AR568" si="1664">AR567</f>
        <v>0</v>
      </c>
      <c r="AS568" s="267"/>
    </row>
    <row r="569" spans="1:45" hidden="1" outlineLevel="1">
      <c r="A569" s="465"/>
      <c r="B569" s="380"/>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c r="AA569" s="252"/>
      <c r="AB569" s="252"/>
      <c r="AC569" s="252"/>
      <c r="AD569" s="252"/>
      <c r="AE569" s="364"/>
      <c r="AF569" s="377"/>
      <c r="AG569" s="377"/>
      <c r="AH569" s="377"/>
      <c r="AI569" s="377"/>
      <c r="AJ569" s="377"/>
      <c r="AK569" s="377"/>
      <c r="AL569" s="377"/>
      <c r="AM569" s="377"/>
      <c r="AN569" s="377"/>
      <c r="AO569" s="377"/>
      <c r="AP569" s="377"/>
      <c r="AQ569" s="377"/>
      <c r="AR569" s="377"/>
      <c r="AS569" s="267"/>
    </row>
    <row r="570" spans="1:45" ht="30" hidden="1" outlineLevel="1">
      <c r="A570" s="465">
        <v>44</v>
      </c>
      <c r="B570" s="380" t="s">
        <v>136</v>
      </c>
      <c r="C570" s="252" t="s">
        <v>25</v>
      </c>
      <c r="D570" s="256"/>
      <c r="E570" s="256"/>
      <c r="F570" s="256"/>
      <c r="G570" s="256"/>
      <c r="H570" s="256"/>
      <c r="I570" s="256"/>
      <c r="J570" s="256"/>
      <c r="K570" s="256"/>
      <c r="L570" s="256"/>
      <c r="M570" s="256"/>
      <c r="N570" s="256"/>
      <c r="O570" s="256"/>
      <c r="P570" s="256"/>
      <c r="Q570" s="256">
        <v>12</v>
      </c>
      <c r="R570" s="256"/>
      <c r="S570" s="256"/>
      <c r="T570" s="256"/>
      <c r="U570" s="256"/>
      <c r="V570" s="256"/>
      <c r="W570" s="256"/>
      <c r="X570" s="256"/>
      <c r="Y570" s="256"/>
      <c r="Z570" s="256"/>
      <c r="AA570" s="256"/>
      <c r="AB570" s="256"/>
      <c r="AC570" s="256"/>
      <c r="AD570" s="256"/>
      <c r="AE570" s="378"/>
      <c r="AF570" s="362"/>
      <c r="AG570" s="362"/>
      <c r="AH570" s="362"/>
      <c r="AI570" s="362"/>
      <c r="AJ570" s="362"/>
      <c r="AK570" s="362"/>
      <c r="AL570" s="367"/>
      <c r="AM570" s="367"/>
      <c r="AN570" s="367"/>
      <c r="AO570" s="367"/>
      <c r="AP570" s="367"/>
      <c r="AQ570" s="367"/>
      <c r="AR570" s="367"/>
      <c r="AS570" s="257">
        <f>SUM(AE570:AR570)</f>
        <v>0</v>
      </c>
    </row>
    <row r="571" spans="1:45" hidden="1" outlineLevel="1">
      <c r="A571" s="465"/>
      <c r="B571" s="383" t="s">
        <v>307</v>
      </c>
      <c r="C571" s="252" t="s">
        <v>163</v>
      </c>
      <c r="D571" s="256"/>
      <c r="E571" s="256"/>
      <c r="F571" s="256"/>
      <c r="G571" s="256"/>
      <c r="H571" s="256"/>
      <c r="I571" s="256"/>
      <c r="J571" s="256"/>
      <c r="K571" s="256"/>
      <c r="L571" s="256"/>
      <c r="M571" s="256"/>
      <c r="N571" s="256"/>
      <c r="O571" s="256"/>
      <c r="P571" s="256"/>
      <c r="Q571" s="256">
        <f>Q570</f>
        <v>12</v>
      </c>
      <c r="R571" s="256"/>
      <c r="S571" s="256"/>
      <c r="T571" s="256"/>
      <c r="U571" s="256"/>
      <c r="V571" s="256"/>
      <c r="W571" s="256"/>
      <c r="X571" s="256"/>
      <c r="Y571" s="256"/>
      <c r="Z571" s="256"/>
      <c r="AA571" s="256"/>
      <c r="AB571" s="256"/>
      <c r="AC571" s="256"/>
      <c r="AD571" s="256"/>
      <c r="AE571" s="363">
        <f>AE570</f>
        <v>0</v>
      </c>
      <c r="AF571" s="363">
        <f t="shared" ref="AF571" si="1665">AF570</f>
        <v>0</v>
      </c>
      <c r="AG571" s="363">
        <f t="shared" ref="AG571" si="1666">AG570</f>
        <v>0</v>
      </c>
      <c r="AH571" s="363">
        <f t="shared" ref="AH571" si="1667">AH570</f>
        <v>0</v>
      </c>
      <c r="AI571" s="363">
        <f t="shared" ref="AI571" si="1668">AI570</f>
        <v>0</v>
      </c>
      <c r="AJ571" s="363">
        <f t="shared" ref="AJ571" si="1669">AJ570</f>
        <v>0</v>
      </c>
      <c r="AK571" s="363">
        <f t="shared" ref="AK571" si="1670">AK570</f>
        <v>0</v>
      </c>
      <c r="AL571" s="363">
        <f t="shared" ref="AL571" si="1671">AL570</f>
        <v>0</v>
      </c>
      <c r="AM571" s="363">
        <f t="shared" ref="AM571" si="1672">AM570</f>
        <v>0</v>
      </c>
      <c r="AN571" s="363">
        <f t="shared" ref="AN571" si="1673">AN570</f>
        <v>0</v>
      </c>
      <c r="AO571" s="363">
        <f t="shared" ref="AO571" si="1674">AO570</f>
        <v>0</v>
      </c>
      <c r="AP571" s="363">
        <f t="shared" ref="AP571" si="1675">AP570</f>
        <v>0</v>
      </c>
      <c r="AQ571" s="363">
        <f t="shared" ref="AQ571" si="1676">AQ570</f>
        <v>0</v>
      </c>
      <c r="AR571" s="363">
        <f t="shared" ref="AR571" si="1677">AR570</f>
        <v>0</v>
      </c>
      <c r="AS571" s="267"/>
    </row>
    <row r="572" spans="1:45" hidden="1" outlineLevel="1">
      <c r="A572" s="465"/>
      <c r="B572" s="380"/>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c r="AA572" s="252"/>
      <c r="AB572" s="252"/>
      <c r="AC572" s="252"/>
      <c r="AD572" s="252"/>
      <c r="AE572" s="364"/>
      <c r="AF572" s="377"/>
      <c r="AG572" s="377"/>
      <c r="AH572" s="377"/>
      <c r="AI572" s="377"/>
      <c r="AJ572" s="377"/>
      <c r="AK572" s="377"/>
      <c r="AL572" s="377"/>
      <c r="AM572" s="377"/>
      <c r="AN572" s="377"/>
      <c r="AO572" s="377"/>
      <c r="AP572" s="377"/>
      <c r="AQ572" s="377"/>
      <c r="AR572" s="377"/>
      <c r="AS572" s="267"/>
    </row>
    <row r="573" spans="1:45" ht="30" hidden="1" outlineLevel="1">
      <c r="A573" s="465">
        <v>45</v>
      </c>
      <c r="B573" s="380" t="s">
        <v>137</v>
      </c>
      <c r="C573" s="252" t="s">
        <v>25</v>
      </c>
      <c r="D573" s="256"/>
      <c r="E573" s="256"/>
      <c r="F573" s="256"/>
      <c r="G573" s="256"/>
      <c r="H573" s="256"/>
      <c r="I573" s="256"/>
      <c r="J573" s="256"/>
      <c r="K573" s="256"/>
      <c r="L573" s="256"/>
      <c r="M573" s="256"/>
      <c r="N573" s="256"/>
      <c r="O573" s="256"/>
      <c r="P573" s="256"/>
      <c r="Q573" s="256">
        <v>12</v>
      </c>
      <c r="R573" s="256"/>
      <c r="S573" s="256"/>
      <c r="T573" s="256"/>
      <c r="U573" s="256"/>
      <c r="V573" s="256"/>
      <c r="W573" s="256"/>
      <c r="X573" s="256"/>
      <c r="Y573" s="256"/>
      <c r="Z573" s="256"/>
      <c r="AA573" s="256"/>
      <c r="AB573" s="256"/>
      <c r="AC573" s="256"/>
      <c r="AD573" s="256"/>
      <c r="AE573" s="378"/>
      <c r="AF573" s="362"/>
      <c r="AG573" s="362"/>
      <c r="AH573" s="362"/>
      <c r="AI573" s="362"/>
      <c r="AJ573" s="362"/>
      <c r="AK573" s="362"/>
      <c r="AL573" s="367"/>
      <c r="AM573" s="367"/>
      <c r="AN573" s="367"/>
      <c r="AO573" s="367"/>
      <c r="AP573" s="367"/>
      <c r="AQ573" s="367"/>
      <c r="AR573" s="367"/>
      <c r="AS573" s="257">
        <f>SUM(AE573:AR573)</f>
        <v>0</v>
      </c>
    </row>
    <row r="574" spans="1:45" hidden="1" outlineLevel="1">
      <c r="A574" s="465"/>
      <c r="B574" s="383" t="s">
        <v>307</v>
      </c>
      <c r="C574" s="252" t="s">
        <v>163</v>
      </c>
      <c r="D574" s="256"/>
      <c r="E574" s="256"/>
      <c r="F574" s="256"/>
      <c r="G574" s="256"/>
      <c r="H574" s="256"/>
      <c r="I574" s="256"/>
      <c r="J574" s="256"/>
      <c r="K574" s="256"/>
      <c r="L574" s="256"/>
      <c r="M574" s="256"/>
      <c r="N574" s="256"/>
      <c r="O574" s="256"/>
      <c r="P574" s="256"/>
      <c r="Q574" s="256">
        <f>Q573</f>
        <v>12</v>
      </c>
      <c r="R574" s="256"/>
      <c r="S574" s="256"/>
      <c r="T574" s="256"/>
      <c r="U574" s="256"/>
      <c r="V574" s="256"/>
      <c r="W574" s="256"/>
      <c r="X574" s="256"/>
      <c r="Y574" s="256"/>
      <c r="Z574" s="256"/>
      <c r="AA574" s="256"/>
      <c r="AB574" s="256"/>
      <c r="AC574" s="256"/>
      <c r="AD574" s="256"/>
      <c r="AE574" s="363">
        <f>AE573</f>
        <v>0</v>
      </c>
      <c r="AF574" s="363">
        <f t="shared" ref="AF574" si="1678">AF573</f>
        <v>0</v>
      </c>
      <c r="AG574" s="363">
        <f t="shared" ref="AG574" si="1679">AG573</f>
        <v>0</v>
      </c>
      <c r="AH574" s="363">
        <f t="shared" ref="AH574" si="1680">AH573</f>
        <v>0</v>
      </c>
      <c r="AI574" s="363">
        <f t="shared" ref="AI574" si="1681">AI573</f>
        <v>0</v>
      </c>
      <c r="AJ574" s="363">
        <f t="shared" ref="AJ574" si="1682">AJ573</f>
        <v>0</v>
      </c>
      <c r="AK574" s="363">
        <f t="shared" ref="AK574" si="1683">AK573</f>
        <v>0</v>
      </c>
      <c r="AL574" s="363">
        <f t="shared" ref="AL574" si="1684">AL573</f>
        <v>0</v>
      </c>
      <c r="AM574" s="363">
        <f t="shared" ref="AM574" si="1685">AM573</f>
        <v>0</v>
      </c>
      <c r="AN574" s="363">
        <f t="shared" ref="AN574" si="1686">AN573</f>
        <v>0</v>
      </c>
      <c r="AO574" s="363">
        <f t="shared" ref="AO574" si="1687">AO573</f>
        <v>0</v>
      </c>
      <c r="AP574" s="363">
        <f t="shared" ref="AP574" si="1688">AP573</f>
        <v>0</v>
      </c>
      <c r="AQ574" s="363">
        <f t="shared" ref="AQ574" si="1689">AQ573</f>
        <v>0</v>
      </c>
      <c r="AR574" s="363">
        <f t="shared" ref="AR574" si="1690">AR573</f>
        <v>0</v>
      </c>
      <c r="AS574" s="267"/>
    </row>
    <row r="575" spans="1:45" hidden="1" outlineLevel="1">
      <c r="A575" s="465"/>
      <c r="B575" s="380"/>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c r="AA575" s="252"/>
      <c r="AB575" s="252"/>
      <c r="AC575" s="252"/>
      <c r="AD575" s="252"/>
      <c r="AE575" s="364"/>
      <c r="AF575" s="377"/>
      <c r="AG575" s="377"/>
      <c r="AH575" s="377"/>
      <c r="AI575" s="377"/>
      <c r="AJ575" s="377"/>
      <c r="AK575" s="377"/>
      <c r="AL575" s="377"/>
      <c r="AM575" s="377"/>
      <c r="AN575" s="377"/>
      <c r="AO575" s="377"/>
      <c r="AP575" s="377"/>
      <c r="AQ575" s="377"/>
      <c r="AR575" s="377"/>
      <c r="AS575" s="267"/>
    </row>
    <row r="576" spans="1:45" ht="30" hidden="1" outlineLevel="1">
      <c r="A576" s="465">
        <v>46</v>
      </c>
      <c r="B576" s="380" t="s">
        <v>138</v>
      </c>
      <c r="C576" s="252" t="s">
        <v>25</v>
      </c>
      <c r="D576" s="256"/>
      <c r="E576" s="256"/>
      <c r="F576" s="256"/>
      <c r="G576" s="256"/>
      <c r="H576" s="256"/>
      <c r="I576" s="256"/>
      <c r="J576" s="256"/>
      <c r="K576" s="256"/>
      <c r="L576" s="256"/>
      <c r="M576" s="256"/>
      <c r="N576" s="256"/>
      <c r="O576" s="256"/>
      <c r="P576" s="256"/>
      <c r="Q576" s="256">
        <v>12</v>
      </c>
      <c r="R576" s="256"/>
      <c r="S576" s="256"/>
      <c r="T576" s="256"/>
      <c r="U576" s="256"/>
      <c r="V576" s="256"/>
      <c r="W576" s="256"/>
      <c r="X576" s="256"/>
      <c r="Y576" s="256"/>
      <c r="Z576" s="256"/>
      <c r="AA576" s="256"/>
      <c r="AB576" s="256"/>
      <c r="AC576" s="256"/>
      <c r="AD576" s="256"/>
      <c r="AE576" s="378"/>
      <c r="AF576" s="362"/>
      <c r="AG576" s="362"/>
      <c r="AH576" s="362"/>
      <c r="AI576" s="362"/>
      <c r="AJ576" s="362"/>
      <c r="AK576" s="362"/>
      <c r="AL576" s="367"/>
      <c r="AM576" s="367"/>
      <c r="AN576" s="367"/>
      <c r="AO576" s="367"/>
      <c r="AP576" s="367"/>
      <c r="AQ576" s="367"/>
      <c r="AR576" s="367"/>
      <c r="AS576" s="257">
        <f>SUM(AE576:AR576)</f>
        <v>0</v>
      </c>
    </row>
    <row r="577" spans="1:45" hidden="1" outlineLevel="1">
      <c r="A577" s="465"/>
      <c r="B577" s="383" t="s">
        <v>307</v>
      </c>
      <c r="C577" s="252" t="s">
        <v>163</v>
      </c>
      <c r="D577" s="256"/>
      <c r="E577" s="256"/>
      <c r="F577" s="256"/>
      <c r="G577" s="256"/>
      <c r="H577" s="256"/>
      <c r="I577" s="256"/>
      <c r="J577" s="256"/>
      <c r="K577" s="256"/>
      <c r="L577" s="256"/>
      <c r="M577" s="256"/>
      <c r="N577" s="256"/>
      <c r="O577" s="256"/>
      <c r="P577" s="256"/>
      <c r="Q577" s="256">
        <f>Q576</f>
        <v>12</v>
      </c>
      <c r="R577" s="256"/>
      <c r="S577" s="256"/>
      <c r="T577" s="256"/>
      <c r="U577" s="256"/>
      <c r="V577" s="256"/>
      <c r="W577" s="256"/>
      <c r="X577" s="256"/>
      <c r="Y577" s="256"/>
      <c r="Z577" s="256"/>
      <c r="AA577" s="256"/>
      <c r="AB577" s="256"/>
      <c r="AC577" s="256"/>
      <c r="AD577" s="256"/>
      <c r="AE577" s="363">
        <f>AE576</f>
        <v>0</v>
      </c>
      <c r="AF577" s="363">
        <f t="shared" ref="AF577" si="1691">AF576</f>
        <v>0</v>
      </c>
      <c r="AG577" s="363">
        <f t="shared" ref="AG577" si="1692">AG576</f>
        <v>0</v>
      </c>
      <c r="AH577" s="363">
        <f t="shared" ref="AH577" si="1693">AH576</f>
        <v>0</v>
      </c>
      <c r="AI577" s="363">
        <f t="shared" ref="AI577" si="1694">AI576</f>
        <v>0</v>
      </c>
      <c r="AJ577" s="363">
        <f t="shared" ref="AJ577" si="1695">AJ576</f>
        <v>0</v>
      </c>
      <c r="AK577" s="363">
        <f t="shared" ref="AK577" si="1696">AK576</f>
        <v>0</v>
      </c>
      <c r="AL577" s="363">
        <f t="shared" ref="AL577" si="1697">AL576</f>
        <v>0</v>
      </c>
      <c r="AM577" s="363">
        <f t="shared" ref="AM577" si="1698">AM576</f>
        <v>0</v>
      </c>
      <c r="AN577" s="363">
        <f t="shared" ref="AN577" si="1699">AN576</f>
        <v>0</v>
      </c>
      <c r="AO577" s="363">
        <f t="shared" ref="AO577" si="1700">AO576</f>
        <v>0</v>
      </c>
      <c r="AP577" s="363">
        <f t="shared" ref="AP577" si="1701">AP576</f>
        <v>0</v>
      </c>
      <c r="AQ577" s="363">
        <f t="shared" ref="AQ577" si="1702">AQ576</f>
        <v>0</v>
      </c>
      <c r="AR577" s="363">
        <f t="shared" ref="AR577" si="1703">AR576</f>
        <v>0</v>
      </c>
      <c r="AS577" s="267"/>
    </row>
    <row r="578" spans="1:45" hidden="1" outlineLevel="1">
      <c r="A578" s="465"/>
      <c r="B578" s="380"/>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c r="AC578" s="252"/>
      <c r="AD578" s="252"/>
      <c r="AE578" s="364"/>
      <c r="AF578" s="377"/>
      <c r="AG578" s="377"/>
      <c r="AH578" s="377"/>
      <c r="AI578" s="377"/>
      <c r="AJ578" s="377"/>
      <c r="AK578" s="377"/>
      <c r="AL578" s="377"/>
      <c r="AM578" s="377"/>
      <c r="AN578" s="377"/>
      <c r="AO578" s="377"/>
      <c r="AP578" s="377"/>
      <c r="AQ578" s="377"/>
      <c r="AR578" s="377"/>
      <c r="AS578" s="267"/>
    </row>
    <row r="579" spans="1:45" ht="30" hidden="1" outlineLevel="1">
      <c r="A579" s="465">
        <v>47</v>
      </c>
      <c r="B579" s="380" t="s">
        <v>139</v>
      </c>
      <c r="C579" s="252" t="s">
        <v>25</v>
      </c>
      <c r="D579" s="256"/>
      <c r="E579" s="256"/>
      <c r="F579" s="256"/>
      <c r="G579" s="256"/>
      <c r="H579" s="256"/>
      <c r="I579" s="256"/>
      <c r="J579" s="256"/>
      <c r="K579" s="256"/>
      <c r="L579" s="256"/>
      <c r="M579" s="256"/>
      <c r="N579" s="256"/>
      <c r="O579" s="256"/>
      <c r="P579" s="256"/>
      <c r="Q579" s="256">
        <v>12</v>
      </c>
      <c r="R579" s="256"/>
      <c r="S579" s="256"/>
      <c r="T579" s="256"/>
      <c r="U579" s="256"/>
      <c r="V579" s="256"/>
      <c r="W579" s="256"/>
      <c r="X579" s="256"/>
      <c r="Y579" s="256"/>
      <c r="Z579" s="256"/>
      <c r="AA579" s="256"/>
      <c r="AB579" s="256"/>
      <c r="AC579" s="256"/>
      <c r="AD579" s="256"/>
      <c r="AE579" s="378"/>
      <c r="AF579" s="362"/>
      <c r="AG579" s="362"/>
      <c r="AH579" s="362"/>
      <c r="AI579" s="362"/>
      <c r="AJ579" s="362"/>
      <c r="AK579" s="362"/>
      <c r="AL579" s="367"/>
      <c r="AM579" s="367"/>
      <c r="AN579" s="367"/>
      <c r="AO579" s="367"/>
      <c r="AP579" s="367"/>
      <c r="AQ579" s="367"/>
      <c r="AR579" s="367"/>
      <c r="AS579" s="257">
        <f>SUM(AE579:AR579)</f>
        <v>0</v>
      </c>
    </row>
    <row r="580" spans="1:45" hidden="1" outlineLevel="1">
      <c r="A580" s="465"/>
      <c r="B580" s="383" t="s">
        <v>307</v>
      </c>
      <c r="C580" s="252" t="s">
        <v>163</v>
      </c>
      <c r="D580" s="256"/>
      <c r="E580" s="256"/>
      <c r="F580" s="256"/>
      <c r="G580" s="256"/>
      <c r="H580" s="256"/>
      <c r="I580" s="256"/>
      <c r="J580" s="256"/>
      <c r="K580" s="256"/>
      <c r="L580" s="256"/>
      <c r="M580" s="256"/>
      <c r="N580" s="256"/>
      <c r="O580" s="256"/>
      <c r="P580" s="256"/>
      <c r="Q580" s="256">
        <f>Q579</f>
        <v>12</v>
      </c>
      <c r="R580" s="256"/>
      <c r="S580" s="256"/>
      <c r="T580" s="256"/>
      <c r="U580" s="256"/>
      <c r="V580" s="256"/>
      <c r="W580" s="256"/>
      <c r="X580" s="256"/>
      <c r="Y580" s="256"/>
      <c r="Z580" s="256"/>
      <c r="AA580" s="256"/>
      <c r="AB580" s="256"/>
      <c r="AC580" s="256"/>
      <c r="AD580" s="256"/>
      <c r="AE580" s="363">
        <f>AE579</f>
        <v>0</v>
      </c>
      <c r="AF580" s="363">
        <f t="shared" ref="AF580" si="1704">AF579</f>
        <v>0</v>
      </c>
      <c r="AG580" s="363">
        <f t="shared" ref="AG580" si="1705">AG579</f>
        <v>0</v>
      </c>
      <c r="AH580" s="363">
        <f t="shared" ref="AH580" si="1706">AH579</f>
        <v>0</v>
      </c>
      <c r="AI580" s="363">
        <f t="shared" ref="AI580" si="1707">AI579</f>
        <v>0</v>
      </c>
      <c r="AJ580" s="363">
        <f t="shared" ref="AJ580" si="1708">AJ579</f>
        <v>0</v>
      </c>
      <c r="AK580" s="363">
        <f t="shared" ref="AK580" si="1709">AK579</f>
        <v>0</v>
      </c>
      <c r="AL580" s="363">
        <f t="shared" ref="AL580" si="1710">AL579</f>
        <v>0</v>
      </c>
      <c r="AM580" s="363">
        <f t="shared" ref="AM580" si="1711">AM579</f>
        <v>0</v>
      </c>
      <c r="AN580" s="363">
        <f t="shared" ref="AN580" si="1712">AN579</f>
        <v>0</v>
      </c>
      <c r="AO580" s="363">
        <f t="shared" ref="AO580" si="1713">AO579</f>
        <v>0</v>
      </c>
      <c r="AP580" s="363">
        <f t="shared" ref="AP580" si="1714">AP579</f>
        <v>0</v>
      </c>
      <c r="AQ580" s="363">
        <f t="shared" ref="AQ580" si="1715">AQ579</f>
        <v>0</v>
      </c>
      <c r="AR580" s="363">
        <f t="shared" ref="AR580" si="1716">AR579</f>
        <v>0</v>
      </c>
      <c r="AS580" s="267"/>
    </row>
    <row r="581" spans="1:45" hidden="1" outlineLevel="1">
      <c r="A581" s="465"/>
      <c r="B581" s="380"/>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c r="AA581" s="252"/>
      <c r="AB581" s="252"/>
      <c r="AC581" s="252"/>
      <c r="AD581" s="252"/>
      <c r="AE581" s="364"/>
      <c r="AF581" s="377"/>
      <c r="AG581" s="377"/>
      <c r="AH581" s="377"/>
      <c r="AI581" s="377"/>
      <c r="AJ581" s="377"/>
      <c r="AK581" s="377"/>
      <c r="AL581" s="377"/>
      <c r="AM581" s="377"/>
      <c r="AN581" s="377"/>
      <c r="AO581" s="377"/>
      <c r="AP581" s="377"/>
      <c r="AQ581" s="377"/>
      <c r="AR581" s="377"/>
      <c r="AS581" s="267"/>
    </row>
    <row r="582" spans="1:45" ht="30" hidden="1" outlineLevel="1">
      <c r="A582" s="465">
        <v>48</v>
      </c>
      <c r="B582" s="380" t="s">
        <v>140</v>
      </c>
      <c r="C582" s="252" t="s">
        <v>25</v>
      </c>
      <c r="D582" s="256"/>
      <c r="E582" s="256"/>
      <c r="F582" s="256"/>
      <c r="G582" s="256"/>
      <c r="H582" s="256"/>
      <c r="I582" s="256"/>
      <c r="J582" s="256"/>
      <c r="K582" s="256"/>
      <c r="L582" s="256"/>
      <c r="M582" s="256"/>
      <c r="N582" s="256"/>
      <c r="O582" s="256"/>
      <c r="P582" s="256"/>
      <c r="Q582" s="256">
        <v>12</v>
      </c>
      <c r="R582" s="256"/>
      <c r="S582" s="256"/>
      <c r="T582" s="256"/>
      <c r="U582" s="256"/>
      <c r="V582" s="256"/>
      <c r="W582" s="256"/>
      <c r="X582" s="256"/>
      <c r="Y582" s="256"/>
      <c r="Z582" s="256"/>
      <c r="AA582" s="256"/>
      <c r="AB582" s="256"/>
      <c r="AC582" s="256"/>
      <c r="AD582" s="256"/>
      <c r="AE582" s="378"/>
      <c r="AF582" s="362"/>
      <c r="AG582" s="362"/>
      <c r="AH582" s="362"/>
      <c r="AI582" s="362"/>
      <c r="AJ582" s="362"/>
      <c r="AK582" s="362"/>
      <c r="AL582" s="367"/>
      <c r="AM582" s="367"/>
      <c r="AN582" s="367"/>
      <c r="AO582" s="367"/>
      <c r="AP582" s="367"/>
      <c r="AQ582" s="367"/>
      <c r="AR582" s="367"/>
      <c r="AS582" s="257">
        <f>SUM(AE582:AR582)</f>
        <v>0</v>
      </c>
    </row>
    <row r="583" spans="1:45" hidden="1" outlineLevel="1">
      <c r="A583" s="465"/>
      <c r="B583" s="383" t="s">
        <v>307</v>
      </c>
      <c r="C583" s="252" t="s">
        <v>163</v>
      </c>
      <c r="D583" s="256"/>
      <c r="E583" s="256"/>
      <c r="F583" s="256"/>
      <c r="G583" s="256"/>
      <c r="H583" s="256"/>
      <c r="I583" s="256"/>
      <c r="J583" s="256"/>
      <c r="K583" s="256"/>
      <c r="L583" s="256"/>
      <c r="M583" s="256"/>
      <c r="N583" s="256"/>
      <c r="O583" s="256"/>
      <c r="P583" s="256"/>
      <c r="Q583" s="256">
        <f>Q582</f>
        <v>12</v>
      </c>
      <c r="R583" s="256"/>
      <c r="S583" s="256"/>
      <c r="T583" s="256"/>
      <c r="U583" s="256"/>
      <c r="V583" s="256"/>
      <c r="W583" s="256"/>
      <c r="X583" s="256"/>
      <c r="Y583" s="256"/>
      <c r="Z583" s="256"/>
      <c r="AA583" s="256"/>
      <c r="AB583" s="256"/>
      <c r="AC583" s="256"/>
      <c r="AD583" s="256"/>
      <c r="AE583" s="363">
        <f>AE582</f>
        <v>0</v>
      </c>
      <c r="AF583" s="363">
        <f t="shared" ref="AF583" si="1717">AF582</f>
        <v>0</v>
      </c>
      <c r="AG583" s="363">
        <f t="shared" ref="AG583" si="1718">AG582</f>
        <v>0</v>
      </c>
      <c r="AH583" s="363">
        <f t="shared" ref="AH583" si="1719">AH582</f>
        <v>0</v>
      </c>
      <c r="AI583" s="363">
        <f t="shared" ref="AI583" si="1720">AI582</f>
        <v>0</v>
      </c>
      <c r="AJ583" s="363">
        <f t="shared" ref="AJ583" si="1721">AJ582</f>
        <v>0</v>
      </c>
      <c r="AK583" s="363">
        <f t="shared" ref="AK583" si="1722">AK582</f>
        <v>0</v>
      </c>
      <c r="AL583" s="363">
        <f t="shared" ref="AL583" si="1723">AL582</f>
        <v>0</v>
      </c>
      <c r="AM583" s="363">
        <f t="shared" ref="AM583" si="1724">AM582</f>
        <v>0</v>
      </c>
      <c r="AN583" s="363">
        <f t="shared" ref="AN583" si="1725">AN582</f>
        <v>0</v>
      </c>
      <c r="AO583" s="363">
        <f t="shared" ref="AO583" si="1726">AO582</f>
        <v>0</v>
      </c>
      <c r="AP583" s="363">
        <f t="shared" ref="AP583" si="1727">AP582</f>
        <v>0</v>
      </c>
      <c r="AQ583" s="363">
        <f t="shared" ref="AQ583" si="1728">AQ582</f>
        <v>0</v>
      </c>
      <c r="AR583" s="363">
        <f t="shared" ref="AR583" si="1729">AR582</f>
        <v>0</v>
      </c>
      <c r="AS583" s="267"/>
    </row>
    <row r="584" spans="1:45" hidden="1" outlineLevel="1">
      <c r="A584" s="465"/>
      <c r="B584" s="380"/>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364"/>
      <c r="AF584" s="377"/>
      <c r="AG584" s="377"/>
      <c r="AH584" s="377"/>
      <c r="AI584" s="377"/>
      <c r="AJ584" s="377"/>
      <c r="AK584" s="377"/>
      <c r="AL584" s="377"/>
      <c r="AM584" s="377"/>
      <c r="AN584" s="377"/>
      <c r="AO584" s="377"/>
      <c r="AP584" s="377"/>
      <c r="AQ584" s="377"/>
      <c r="AR584" s="377"/>
      <c r="AS584" s="267"/>
    </row>
    <row r="585" spans="1:45" ht="30" hidden="1" outlineLevel="1">
      <c r="A585" s="465">
        <v>49</v>
      </c>
      <c r="B585" s="380" t="s">
        <v>141</v>
      </c>
      <c r="C585" s="252" t="s">
        <v>25</v>
      </c>
      <c r="D585" s="256"/>
      <c r="E585" s="256"/>
      <c r="F585" s="256"/>
      <c r="G585" s="256"/>
      <c r="H585" s="256"/>
      <c r="I585" s="256"/>
      <c r="J585" s="256"/>
      <c r="K585" s="256"/>
      <c r="L585" s="256"/>
      <c r="M585" s="256"/>
      <c r="N585" s="256"/>
      <c r="O585" s="256"/>
      <c r="P585" s="256"/>
      <c r="Q585" s="256">
        <v>12</v>
      </c>
      <c r="R585" s="256"/>
      <c r="S585" s="256"/>
      <c r="T585" s="256"/>
      <c r="U585" s="256"/>
      <c r="V585" s="256"/>
      <c r="W585" s="256"/>
      <c r="X585" s="256"/>
      <c r="Y585" s="256"/>
      <c r="Z585" s="256"/>
      <c r="AA585" s="256"/>
      <c r="AB585" s="256"/>
      <c r="AC585" s="256"/>
      <c r="AD585" s="256"/>
      <c r="AE585" s="378"/>
      <c r="AF585" s="362"/>
      <c r="AG585" s="362"/>
      <c r="AH585" s="362"/>
      <c r="AI585" s="362"/>
      <c r="AJ585" s="362"/>
      <c r="AK585" s="362"/>
      <c r="AL585" s="367"/>
      <c r="AM585" s="367"/>
      <c r="AN585" s="367"/>
      <c r="AO585" s="367"/>
      <c r="AP585" s="367"/>
      <c r="AQ585" s="367"/>
      <c r="AR585" s="367"/>
      <c r="AS585" s="257">
        <f>SUM(AE585:AR585)</f>
        <v>0</v>
      </c>
    </row>
    <row r="586" spans="1:45" hidden="1" outlineLevel="1">
      <c r="A586" s="465"/>
      <c r="B586" s="383" t="s">
        <v>307</v>
      </c>
      <c r="C586" s="252" t="s">
        <v>163</v>
      </c>
      <c r="D586" s="256"/>
      <c r="E586" s="256"/>
      <c r="F586" s="256"/>
      <c r="G586" s="256"/>
      <c r="H586" s="256"/>
      <c r="I586" s="256"/>
      <c r="J586" s="256"/>
      <c r="K586" s="256"/>
      <c r="L586" s="256"/>
      <c r="M586" s="256"/>
      <c r="N586" s="256"/>
      <c r="O586" s="256"/>
      <c r="P586" s="256"/>
      <c r="Q586" s="256">
        <f>Q585</f>
        <v>12</v>
      </c>
      <c r="R586" s="256"/>
      <c r="S586" s="256"/>
      <c r="T586" s="256"/>
      <c r="U586" s="256"/>
      <c r="V586" s="256"/>
      <c r="W586" s="256"/>
      <c r="X586" s="256"/>
      <c r="Y586" s="256"/>
      <c r="Z586" s="256"/>
      <c r="AA586" s="256"/>
      <c r="AB586" s="256"/>
      <c r="AC586" s="256"/>
      <c r="AD586" s="256"/>
      <c r="AE586" s="363">
        <f>AE585</f>
        <v>0</v>
      </c>
      <c r="AF586" s="363">
        <f t="shared" ref="AF586" si="1730">AF585</f>
        <v>0</v>
      </c>
      <c r="AG586" s="363">
        <f t="shared" ref="AG586" si="1731">AG585</f>
        <v>0</v>
      </c>
      <c r="AH586" s="363">
        <f t="shared" ref="AH586" si="1732">AH585</f>
        <v>0</v>
      </c>
      <c r="AI586" s="363">
        <f t="shared" ref="AI586" si="1733">AI585</f>
        <v>0</v>
      </c>
      <c r="AJ586" s="363">
        <f t="shared" ref="AJ586" si="1734">AJ585</f>
        <v>0</v>
      </c>
      <c r="AK586" s="363">
        <f t="shared" ref="AK586" si="1735">AK585</f>
        <v>0</v>
      </c>
      <c r="AL586" s="363">
        <f t="shared" ref="AL586" si="1736">AL585</f>
        <v>0</v>
      </c>
      <c r="AM586" s="363">
        <f t="shared" ref="AM586" si="1737">AM585</f>
        <v>0</v>
      </c>
      <c r="AN586" s="363">
        <f t="shared" ref="AN586" si="1738">AN585</f>
        <v>0</v>
      </c>
      <c r="AO586" s="363">
        <f t="shared" ref="AO586" si="1739">AO585</f>
        <v>0</v>
      </c>
      <c r="AP586" s="363">
        <f t="shared" ref="AP586" si="1740">AP585</f>
        <v>0</v>
      </c>
      <c r="AQ586" s="363">
        <f t="shared" ref="AQ586" si="1741">AQ585</f>
        <v>0</v>
      </c>
      <c r="AR586" s="363">
        <f t="shared" ref="AR586" si="1742">AR585</f>
        <v>0</v>
      </c>
      <c r="AS586" s="267"/>
    </row>
    <row r="587" spans="1:45" hidden="1" outlineLevel="1">
      <c r="A587" s="465"/>
      <c r="B587" s="383"/>
      <c r="C587" s="266"/>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c r="AA587" s="252"/>
      <c r="AB587" s="252"/>
      <c r="AC587" s="252"/>
      <c r="AD587" s="252"/>
      <c r="AE587" s="262"/>
      <c r="AF587" s="262"/>
      <c r="AG587" s="262"/>
      <c r="AH587" s="262"/>
      <c r="AI587" s="262"/>
      <c r="AJ587" s="262"/>
      <c r="AK587" s="262"/>
      <c r="AL587" s="262"/>
      <c r="AM587" s="262"/>
      <c r="AN587" s="262"/>
      <c r="AO587" s="262"/>
      <c r="AP587" s="262"/>
      <c r="AQ587" s="262"/>
      <c r="AR587" s="262"/>
      <c r="AS587" s="267"/>
    </row>
    <row r="588" spans="1:45" ht="15.75">
      <c r="B588" s="287" t="s">
        <v>291</v>
      </c>
      <c r="C588" s="289"/>
      <c r="D588" s="289">
        <f>SUM(D422:D586)</f>
        <v>34139724.052715607</v>
      </c>
      <c r="E588" s="289"/>
      <c r="F588" s="289"/>
      <c r="G588" s="289"/>
      <c r="H588" s="289"/>
      <c r="I588" s="289"/>
      <c r="J588" s="289"/>
      <c r="K588" s="289"/>
      <c r="L588" s="289"/>
      <c r="M588" s="289"/>
      <c r="N588" s="289"/>
      <c r="O588" s="289"/>
      <c r="P588" s="289"/>
      <c r="Q588" s="289"/>
      <c r="R588" s="289">
        <f>SUM(R422:R586)</f>
        <v>3782.9446747568536</v>
      </c>
      <c r="S588" s="289"/>
      <c r="T588" s="289"/>
      <c r="U588" s="289"/>
      <c r="V588" s="289"/>
      <c r="W588" s="289"/>
      <c r="X588" s="289"/>
      <c r="Y588" s="289"/>
      <c r="Z588" s="289"/>
      <c r="AA588" s="289"/>
      <c r="AB588" s="289"/>
      <c r="AC588" s="289"/>
      <c r="AD588" s="289"/>
      <c r="AE588" s="289">
        <f>IF(AE420="kWh",SUMPRODUCT(D422:D586,AE422:AE586))</f>
        <v>20316242.368425496</v>
      </c>
      <c r="AF588" s="289">
        <f>IF(AF420="kWh",SUMPRODUCT(D422:D586,AF422:AF586))</f>
        <v>1945524.3873127077</v>
      </c>
      <c r="AG588" s="289">
        <f>IF(AG420="kw",SUMPRODUCT(Q422:Q586,R422:R586,AG422:AG586),SUMPRODUCT(D422:D586,AG422:AG586))</f>
        <v>16751.547654812483</v>
      </c>
      <c r="AH588" s="289">
        <f>IF(AH420="kw",SUMPRODUCT(Q422:Q586,R422:R586,AH422:AH586),SUMPRODUCT(D422:D586,AH422:AH586))</f>
        <v>0</v>
      </c>
      <c r="AI588" s="289">
        <f>IF(AI420="kw",SUMPRODUCT(Q422:Q586,R422:R586,AI422:AI586),SUMPRODUCT(D422:D586,AI422:AI586))</f>
        <v>906.1429668899998</v>
      </c>
      <c r="AJ588" s="289">
        <f>IF(AJ420="kw",SUMPRODUCT(Q422:Q586,R422:R586,AJ422:AJ586),SUMPRODUCT(D422:D586,AJ422:AJ586))</f>
        <v>0</v>
      </c>
      <c r="AK588" s="289">
        <f>IF(AK420="kw",SUMPRODUCT(Q422:Q586,R422:R586,AK422:AK586),SUMPRODUCT(D422:D586,AK422:AK586))</f>
        <v>0</v>
      </c>
      <c r="AL588" s="289">
        <f>IF(AL420="kw",SUMPRODUCT(Q422:Q586,R422:R586,AL422:AL586),SUMPRODUCT(D422:D586,AL422:AL586))</f>
        <v>0</v>
      </c>
      <c r="AM588" s="289">
        <f>IF(AM420="kw",SUMPRODUCT(Q422:Q586,R422:R586,AM422:AM586),SUMPRODUCT(D422:D586,AM422:AM586))</f>
        <v>0</v>
      </c>
      <c r="AN588" s="289">
        <f>IF(AN420="kw",SUMPRODUCT(Q422:Q586,R422:R586,AN422:AN586),SUMPRODUCT(D422:D586,AN422:AN586))</f>
        <v>0</v>
      </c>
      <c r="AO588" s="289">
        <f>IF(AO420="kw",SUMPRODUCT(Q422:Q586,R422:R586,AO422:AO586),SUMPRODUCT(D422:D586,AO422:AO586))</f>
        <v>0</v>
      </c>
      <c r="AP588" s="289">
        <f>IF(AP420="kw",SUMPRODUCT(Q422:Q586,R422:R586,AP422:AP586),SUMPRODUCT(D422:D586,AP422:AP586))</f>
        <v>0</v>
      </c>
      <c r="AQ588" s="289">
        <f>IF(AQ420="kw",SUMPRODUCT(Q422:Q586,R422:R586,AQ422:AQ586),SUMPRODUCT(D422:D586,AQ422:AQ586))</f>
        <v>0</v>
      </c>
      <c r="AR588" s="289">
        <f>IF(AR420="kw",SUMPRODUCT(Q422:Q586,R422:R586,AR422:AR586),SUMPRODUCT(D422:D586,AR422:AR586))</f>
        <v>0</v>
      </c>
      <c r="AS588" s="290"/>
    </row>
    <row r="589" spans="1:45" ht="15.75">
      <c r="B589" s="344" t="s">
        <v>292</v>
      </c>
      <c r="C589" s="345"/>
      <c r="D589" s="345"/>
      <c r="E589" s="345"/>
      <c r="F589" s="345"/>
      <c r="G589" s="345"/>
      <c r="H589" s="345"/>
      <c r="I589" s="345"/>
      <c r="J589" s="345"/>
      <c r="K589" s="345"/>
      <c r="L589" s="345"/>
      <c r="M589" s="345"/>
      <c r="N589" s="345"/>
      <c r="O589" s="345"/>
      <c r="P589" s="345"/>
      <c r="Q589" s="345"/>
      <c r="R589" s="345"/>
      <c r="S589" s="345"/>
      <c r="T589" s="345"/>
      <c r="U589" s="345"/>
      <c r="V589" s="345"/>
      <c r="W589" s="345"/>
      <c r="X589" s="345"/>
      <c r="Y589" s="345"/>
      <c r="Z589" s="345"/>
      <c r="AA589" s="345"/>
      <c r="AB589" s="345"/>
      <c r="AC589" s="345"/>
      <c r="AD589" s="345"/>
      <c r="AE589" s="345">
        <f>HLOOKUP(AE419,'2. LRAMVA Threshold'!$B$42:$Q$60,9,FALSE)</f>
        <v>0</v>
      </c>
      <c r="AF589" s="345">
        <f>HLOOKUP(AF419,'2. LRAMVA Threshold'!$B$42:$Q$53,9,FALSE)</f>
        <v>0</v>
      </c>
      <c r="AG589" s="345">
        <f>HLOOKUP(AG228,'2. LRAMVA Threshold'!$B$42:$Q$53,9,FALSE)</f>
        <v>0</v>
      </c>
      <c r="AH589" s="345">
        <f>HLOOKUP(AH228,'2. LRAMVA Threshold'!$B$42:$Q$53,9,FALSE)</f>
        <v>0</v>
      </c>
      <c r="AI589" s="345">
        <f>HLOOKUP(AI228,'2. LRAMVA Threshold'!$B$42:$Q$53,9,FALSE)</f>
        <v>0</v>
      </c>
      <c r="AJ589" s="345">
        <f>HLOOKUP(AJ228,'2. LRAMVA Threshold'!$B$42:$Q$53,9,FALSE)</f>
        <v>0</v>
      </c>
      <c r="AK589" s="345">
        <f>HLOOKUP(AK228,'2. LRAMVA Threshold'!$B$42:$Q$53,9,FALSE)</f>
        <v>0</v>
      </c>
      <c r="AL589" s="345">
        <f>HLOOKUP(AL228,'2. LRAMVA Threshold'!$B$42:$Q$53,9,FALSE)</f>
        <v>0</v>
      </c>
      <c r="AM589" s="345">
        <f>HLOOKUP(AM228,'2. LRAMVA Threshold'!$B$42:$Q$53,9,FALSE)</f>
        <v>0</v>
      </c>
      <c r="AN589" s="345">
        <f>HLOOKUP(AN228,'2. LRAMVA Threshold'!$B$42:$Q$53,9,FALSE)</f>
        <v>0</v>
      </c>
      <c r="AO589" s="345">
        <f>HLOOKUP(AO228,'2. LRAMVA Threshold'!$B$42:$Q$53,9,FALSE)</f>
        <v>0</v>
      </c>
      <c r="AP589" s="345">
        <f>HLOOKUP(AP228,'2. LRAMVA Threshold'!$B$42:$Q$53,9,FALSE)</f>
        <v>0</v>
      </c>
      <c r="AQ589" s="345">
        <f>HLOOKUP(AQ228,'2. LRAMVA Threshold'!$B$42:$Q$53,9,FALSE)</f>
        <v>0</v>
      </c>
      <c r="AR589" s="345">
        <f>HLOOKUP(AR228,'2. LRAMVA Threshold'!$B$42:$Q$53,9,FALSE)</f>
        <v>0</v>
      </c>
      <c r="AS589" s="346"/>
    </row>
    <row r="590" spans="1:45">
      <c r="B590" s="347"/>
      <c r="C590" s="384"/>
      <c r="D590" s="385"/>
      <c r="E590" s="385"/>
      <c r="F590" s="385"/>
      <c r="G590" s="385"/>
      <c r="H590" s="385"/>
      <c r="I590" s="385"/>
      <c r="J590" s="385"/>
      <c r="K590" s="385"/>
      <c r="L590" s="385"/>
      <c r="M590" s="385"/>
      <c r="N590" s="349"/>
      <c r="O590" s="349"/>
      <c r="P590" s="349"/>
      <c r="Q590" s="385"/>
      <c r="R590" s="386"/>
      <c r="S590" s="385"/>
      <c r="T590" s="385"/>
      <c r="U590" s="385"/>
      <c r="V590" s="387"/>
      <c r="W590" s="387"/>
      <c r="X590" s="387"/>
      <c r="Y590" s="387"/>
      <c r="Z590" s="385"/>
      <c r="AA590" s="385"/>
      <c r="AB590" s="349"/>
      <c r="AC590" s="349"/>
      <c r="AD590" s="349"/>
      <c r="AE590" s="388"/>
      <c r="AF590" s="388"/>
      <c r="AG590" s="388"/>
      <c r="AH590" s="388"/>
      <c r="AI590" s="388"/>
      <c r="AJ590" s="388"/>
      <c r="AK590" s="388"/>
      <c r="AL590" s="352"/>
      <c r="AM590" s="352"/>
      <c r="AN590" s="352"/>
      <c r="AO590" s="352"/>
      <c r="AP590" s="352"/>
      <c r="AQ590" s="352"/>
      <c r="AR590" s="352"/>
      <c r="AS590" s="353"/>
    </row>
    <row r="591" spans="1:45">
      <c r="B591" s="284" t="s">
        <v>293</v>
      </c>
      <c r="C591" s="297"/>
      <c r="D591" s="829"/>
      <c r="E591" s="330"/>
      <c r="F591" s="330"/>
      <c r="G591" s="330"/>
      <c r="H591" s="330"/>
      <c r="I591" s="330"/>
      <c r="J591" s="330"/>
      <c r="K591" s="330"/>
      <c r="L591" s="330"/>
      <c r="M591" s="330"/>
      <c r="N591" s="330"/>
      <c r="O591" s="330"/>
      <c r="P591" s="330"/>
      <c r="Q591" s="330"/>
      <c r="R591" s="252"/>
      <c r="S591" s="299"/>
      <c r="T591" s="299"/>
      <c r="U591" s="299"/>
      <c r="V591" s="298"/>
      <c r="W591" s="298"/>
      <c r="X591" s="298"/>
      <c r="Y591" s="298"/>
      <c r="Z591" s="299"/>
      <c r="AA591" s="299"/>
      <c r="AB591" s="299"/>
      <c r="AC591" s="299"/>
      <c r="AD591" s="299"/>
      <c r="AE591" s="730">
        <f>HLOOKUP(AE$35,'3.  Distribution Rates'!$C$122:$P$135,9,FALSE)</f>
        <v>0</v>
      </c>
      <c r="AF591" s="730">
        <f>HLOOKUP(AF$35,'3.  Distribution Rates'!$C$122:$P$135,9,FALSE)</f>
        <v>0</v>
      </c>
      <c r="AG591" s="300">
        <f>HLOOKUP(AG$35,'3.  Distribution Rates'!$C$122:$P$135,9,FALSE)</f>
        <v>0</v>
      </c>
      <c r="AH591" s="300">
        <f>HLOOKUP(AH$35,'3.  Distribution Rates'!$C$122:$P$135,9,FALSE)</f>
        <v>0</v>
      </c>
      <c r="AI591" s="300">
        <f>HLOOKUP(AI$35,'3.  Distribution Rates'!$C$122:$P$135,9,FALSE)</f>
        <v>0</v>
      </c>
      <c r="AJ591" s="300">
        <f>HLOOKUP(AJ$35,'3.  Distribution Rates'!$C$122:$P$135,9,FALSE)</f>
        <v>0</v>
      </c>
      <c r="AK591" s="300">
        <f>HLOOKUP(AK$35,'3.  Distribution Rates'!$C$122:$P$135,9,FALSE)</f>
        <v>0</v>
      </c>
      <c r="AL591" s="300">
        <f>HLOOKUP(AL$35,'3.  Distribution Rates'!$C$122:$P$135,9,FALSE)</f>
        <v>0</v>
      </c>
      <c r="AM591" s="300">
        <f>HLOOKUP(AM$35,'3.  Distribution Rates'!$C$122:$P$135,9,FALSE)</f>
        <v>0</v>
      </c>
      <c r="AN591" s="300">
        <f>HLOOKUP(AN$35,'3.  Distribution Rates'!$C$122:$P$135,9,FALSE)</f>
        <v>0</v>
      </c>
      <c r="AO591" s="300">
        <f>HLOOKUP(AO$35,'3.  Distribution Rates'!$C$122:$P$135,9,FALSE)</f>
        <v>0</v>
      </c>
      <c r="AP591" s="300">
        <f>HLOOKUP(AP$35,'3.  Distribution Rates'!$C$122:$P$135,9,FALSE)</f>
        <v>0</v>
      </c>
      <c r="AQ591" s="300">
        <f>HLOOKUP(AQ$35,'3.  Distribution Rates'!$C$122:$P$135,9,FALSE)</f>
        <v>0</v>
      </c>
      <c r="AR591" s="300">
        <f>HLOOKUP(AR$35,'3.  Distribution Rates'!$C$122:$P$135,9,FALSE)</f>
        <v>0</v>
      </c>
      <c r="AS591" s="393"/>
    </row>
    <row r="592" spans="1:45">
      <c r="B592" s="284" t="s">
        <v>294</v>
      </c>
      <c r="C592" s="302"/>
      <c r="D592" s="244"/>
      <c r="E592" s="241"/>
      <c r="F592" s="241"/>
      <c r="G592" s="241"/>
      <c r="H592" s="241"/>
      <c r="I592" s="241"/>
      <c r="J592" s="241"/>
      <c r="K592" s="241"/>
      <c r="L592" s="241"/>
      <c r="M592" s="241"/>
      <c r="N592" s="241"/>
      <c r="O592" s="241"/>
      <c r="P592" s="241"/>
      <c r="Q592" s="241"/>
      <c r="R592" s="252"/>
      <c r="S592" s="241"/>
      <c r="T592" s="241"/>
      <c r="U592" s="241"/>
      <c r="V592" s="244"/>
      <c r="W592" s="244"/>
      <c r="X592" s="244"/>
      <c r="Y592" s="244"/>
      <c r="Z592" s="241"/>
      <c r="AA592" s="241"/>
      <c r="AB592" s="241"/>
      <c r="AC592" s="241"/>
      <c r="AD592" s="241"/>
      <c r="AE592" s="332">
        <f>'4.  2011-2014 LRAM'!AM140*AE591</f>
        <v>0</v>
      </c>
      <c r="AF592" s="332">
        <f>'4.  2011-2014 LRAM'!AN140*AF591</f>
        <v>0</v>
      </c>
      <c r="AG592" s="332">
        <f>'4.  2011-2014 LRAM'!AO140*AG591</f>
        <v>0</v>
      </c>
      <c r="AH592" s="332">
        <f>'4.  2011-2014 LRAM'!AP140*AH591</f>
        <v>0</v>
      </c>
      <c r="AI592" s="332">
        <f>'4.  2011-2014 LRAM'!AQ140*AI591</f>
        <v>0</v>
      </c>
      <c r="AJ592" s="332">
        <f>'4.  2011-2014 LRAM'!AR140*AJ591</f>
        <v>0</v>
      </c>
      <c r="AK592" s="332">
        <f>'4.  2011-2014 LRAM'!AS140*AK591</f>
        <v>0</v>
      </c>
      <c r="AL592" s="332">
        <f>'4.  2011-2014 LRAM'!AT140*AL591</f>
        <v>0</v>
      </c>
      <c r="AM592" s="332">
        <f>'4.  2011-2014 LRAM'!AU140*AM591</f>
        <v>0</v>
      </c>
      <c r="AN592" s="332">
        <f>'4.  2011-2014 LRAM'!AV140*AN591</f>
        <v>0</v>
      </c>
      <c r="AO592" s="332">
        <f>'4.  2011-2014 LRAM'!AW140*AO591</f>
        <v>0</v>
      </c>
      <c r="AP592" s="332">
        <f>'4.  2011-2014 LRAM'!AX140*AP591</f>
        <v>0</v>
      </c>
      <c r="AQ592" s="332">
        <f>'4.  2011-2014 LRAM'!AY140*AQ591</f>
        <v>0</v>
      </c>
      <c r="AR592" s="332">
        <f>'4.  2011-2014 LRAM'!AZ140*AR591</f>
        <v>0</v>
      </c>
      <c r="AS592" s="544">
        <f t="shared" ref="AS592:AS597" si="1743">SUM(AE592:AR592)</f>
        <v>0</v>
      </c>
    </row>
    <row r="593" spans="2:45">
      <c r="B593" s="284" t="s">
        <v>295</v>
      </c>
      <c r="C593" s="302"/>
      <c r="D593" s="244"/>
      <c r="E593" s="241"/>
      <c r="F593" s="241"/>
      <c r="G593" s="241"/>
      <c r="H593" s="241"/>
      <c r="I593" s="241"/>
      <c r="J593" s="241"/>
      <c r="K593" s="241"/>
      <c r="L593" s="241"/>
      <c r="M593" s="241"/>
      <c r="N593" s="241"/>
      <c r="O593" s="241"/>
      <c r="P593" s="241"/>
      <c r="Q593" s="241"/>
      <c r="R593" s="252"/>
      <c r="S593" s="241"/>
      <c r="T593" s="241"/>
      <c r="U593" s="241"/>
      <c r="V593" s="244"/>
      <c r="W593" s="244"/>
      <c r="X593" s="244"/>
      <c r="Y593" s="244"/>
      <c r="Z593" s="241"/>
      <c r="AA593" s="241"/>
      <c r="AB593" s="241"/>
      <c r="AC593" s="241"/>
      <c r="AD593" s="241"/>
      <c r="AE593" s="332">
        <f>'4.  2011-2014 LRAM'!AM279*AE591</f>
        <v>0</v>
      </c>
      <c r="AF593" s="332">
        <f>'4.  2011-2014 LRAM'!AN279*AF591</f>
        <v>0</v>
      </c>
      <c r="AG593" s="332">
        <f>'4.  2011-2014 LRAM'!AO279*AG591</f>
        <v>0</v>
      </c>
      <c r="AH593" s="332">
        <f>'4.  2011-2014 LRAM'!AP279*AH591</f>
        <v>0</v>
      </c>
      <c r="AI593" s="332">
        <f>'4.  2011-2014 LRAM'!AQ279*AI591</f>
        <v>0</v>
      </c>
      <c r="AJ593" s="332">
        <f>'4.  2011-2014 LRAM'!AR279*AJ591</f>
        <v>0</v>
      </c>
      <c r="AK593" s="332">
        <f>'4.  2011-2014 LRAM'!AS279*AK591</f>
        <v>0</v>
      </c>
      <c r="AL593" s="332">
        <f>'4.  2011-2014 LRAM'!AT279*AL591</f>
        <v>0</v>
      </c>
      <c r="AM593" s="332">
        <f>'4.  2011-2014 LRAM'!AU279*AM591</f>
        <v>0</v>
      </c>
      <c r="AN593" s="332">
        <f>'4.  2011-2014 LRAM'!AV279*AN591</f>
        <v>0</v>
      </c>
      <c r="AO593" s="332">
        <f>'4.  2011-2014 LRAM'!AW279*AO591</f>
        <v>0</v>
      </c>
      <c r="AP593" s="332">
        <f>'4.  2011-2014 LRAM'!AX279*AP591</f>
        <v>0</v>
      </c>
      <c r="AQ593" s="332">
        <f>'4.  2011-2014 LRAM'!AY279*AQ591</f>
        <v>0</v>
      </c>
      <c r="AR593" s="332">
        <f>'4.  2011-2014 LRAM'!AZ279*AR591</f>
        <v>0</v>
      </c>
      <c r="AS593" s="544">
        <f t="shared" si="1743"/>
        <v>0</v>
      </c>
    </row>
    <row r="594" spans="2:45">
      <c r="B594" s="284" t="s">
        <v>296</v>
      </c>
      <c r="C594" s="302"/>
      <c r="D594" s="244"/>
      <c r="E594" s="241"/>
      <c r="F594" s="241"/>
      <c r="G594" s="241"/>
      <c r="H594" s="241"/>
      <c r="I594" s="241"/>
      <c r="J594" s="241"/>
      <c r="K594" s="241"/>
      <c r="L594" s="241"/>
      <c r="M594" s="241"/>
      <c r="N594" s="241"/>
      <c r="O594" s="241"/>
      <c r="P594" s="241"/>
      <c r="Q594" s="241"/>
      <c r="R594" s="252"/>
      <c r="S594" s="241"/>
      <c r="T594" s="241"/>
      <c r="U594" s="241"/>
      <c r="V594" s="244"/>
      <c r="W594" s="244"/>
      <c r="X594" s="244"/>
      <c r="Y594" s="244"/>
      <c r="Z594" s="241"/>
      <c r="AA594" s="241"/>
      <c r="AB594" s="241"/>
      <c r="AC594" s="241"/>
      <c r="AD594" s="241"/>
      <c r="AE594" s="332">
        <f>'4.  2011-2014 LRAM'!AM415*AE591</f>
        <v>0</v>
      </c>
      <c r="AF594" s="332">
        <f>'4.  2011-2014 LRAM'!AN415*AF591</f>
        <v>0</v>
      </c>
      <c r="AG594" s="332">
        <f>'4.  2011-2014 LRAM'!AO415*AG591</f>
        <v>0</v>
      </c>
      <c r="AH594" s="332">
        <f>'4.  2011-2014 LRAM'!AP415*AH591</f>
        <v>0</v>
      </c>
      <c r="AI594" s="332">
        <f>'4.  2011-2014 LRAM'!AQ415*AI591</f>
        <v>0</v>
      </c>
      <c r="AJ594" s="332">
        <f>'4.  2011-2014 LRAM'!AR415*AJ591</f>
        <v>0</v>
      </c>
      <c r="AK594" s="332">
        <f>'4.  2011-2014 LRAM'!AS415*AK591</f>
        <v>0</v>
      </c>
      <c r="AL594" s="332">
        <f>'4.  2011-2014 LRAM'!AT415*AL591</f>
        <v>0</v>
      </c>
      <c r="AM594" s="332">
        <f>'4.  2011-2014 LRAM'!AU415*AM591</f>
        <v>0</v>
      </c>
      <c r="AN594" s="332">
        <f>'4.  2011-2014 LRAM'!AV415*AN591</f>
        <v>0</v>
      </c>
      <c r="AO594" s="332">
        <f>'4.  2011-2014 LRAM'!AW415*AO591</f>
        <v>0</v>
      </c>
      <c r="AP594" s="332">
        <f>'4.  2011-2014 LRAM'!AX415*AP591</f>
        <v>0</v>
      </c>
      <c r="AQ594" s="332">
        <f>'4.  2011-2014 LRAM'!AY415*AQ591</f>
        <v>0</v>
      </c>
      <c r="AR594" s="332">
        <f>'4.  2011-2014 LRAM'!AZ415*AR591</f>
        <v>0</v>
      </c>
      <c r="AS594" s="544">
        <f t="shared" si="1743"/>
        <v>0</v>
      </c>
    </row>
    <row r="595" spans="2:45">
      <c r="B595" s="284" t="s">
        <v>297</v>
      </c>
      <c r="C595" s="302"/>
      <c r="D595" s="244"/>
      <c r="E595" s="241"/>
      <c r="F595" s="241"/>
      <c r="G595" s="241"/>
      <c r="H595" s="241"/>
      <c r="I595" s="241"/>
      <c r="J595" s="241"/>
      <c r="K595" s="241"/>
      <c r="L595" s="241"/>
      <c r="M595" s="241"/>
      <c r="N595" s="241"/>
      <c r="O595" s="241"/>
      <c r="P595" s="241"/>
      <c r="Q595" s="241"/>
      <c r="R595" s="252"/>
      <c r="S595" s="241"/>
      <c r="T595" s="241"/>
      <c r="U595" s="241"/>
      <c r="V595" s="244"/>
      <c r="W595" s="244"/>
      <c r="X595" s="244"/>
      <c r="Y595" s="244"/>
      <c r="Z595" s="241"/>
      <c r="AA595" s="241"/>
      <c r="AB595" s="241"/>
      <c r="AC595" s="241"/>
      <c r="AD595" s="241"/>
      <c r="AE595" s="332">
        <f>'4.  2011-2014 LRAM'!AM552*AE591</f>
        <v>0</v>
      </c>
      <c r="AF595" s="332">
        <f>'4.  2011-2014 LRAM'!AN552*AF591</f>
        <v>0</v>
      </c>
      <c r="AG595" s="332">
        <f>'4.  2011-2014 LRAM'!AO552*AG591</f>
        <v>0</v>
      </c>
      <c r="AH595" s="332">
        <f>'4.  2011-2014 LRAM'!AP552*AH591</f>
        <v>0</v>
      </c>
      <c r="AI595" s="332">
        <f>'4.  2011-2014 LRAM'!AQ552*AI591</f>
        <v>0</v>
      </c>
      <c r="AJ595" s="332">
        <f>'4.  2011-2014 LRAM'!AR552*AJ591</f>
        <v>0</v>
      </c>
      <c r="AK595" s="332">
        <f>'4.  2011-2014 LRAM'!AS552*AK591</f>
        <v>0</v>
      </c>
      <c r="AL595" s="332">
        <f>'4.  2011-2014 LRAM'!AT552*AL591</f>
        <v>0</v>
      </c>
      <c r="AM595" s="332">
        <f>'4.  2011-2014 LRAM'!AU552*AM591</f>
        <v>0</v>
      </c>
      <c r="AN595" s="332">
        <f>'4.  2011-2014 LRAM'!AV552*AN591</f>
        <v>0</v>
      </c>
      <c r="AO595" s="332">
        <f>'4.  2011-2014 LRAM'!AW552*AO591</f>
        <v>0</v>
      </c>
      <c r="AP595" s="332">
        <f>'4.  2011-2014 LRAM'!AX552*AP591</f>
        <v>0</v>
      </c>
      <c r="AQ595" s="332">
        <f>'4.  2011-2014 LRAM'!AY552*AQ591</f>
        <v>0</v>
      </c>
      <c r="AR595" s="332">
        <f>'4.  2011-2014 LRAM'!AZ552*AR591</f>
        <v>0</v>
      </c>
      <c r="AS595" s="544">
        <f t="shared" si="1743"/>
        <v>0</v>
      </c>
    </row>
    <row r="596" spans="2:45">
      <c r="B596" s="284" t="s">
        <v>298</v>
      </c>
      <c r="C596" s="302"/>
      <c r="D596" s="244"/>
      <c r="E596" s="241"/>
      <c r="F596" s="241"/>
      <c r="G596" s="241"/>
      <c r="H596" s="241"/>
      <c r="I596" s="241"/>
      <c r="J596" s="241"/>
      <c r="K596" s="241"/>
      <c r="L596" s="241"/>
      <c r="M596" s="241"/>
      <c r="N596" s="241"/>
      <c r="O596" s="241"/>
      <c r="P596" s="241"/>
      <c r="Q596" s="241"/>
      <c r="R596" s="252"/>
      <c r="S596" s="241"/>
      <c r="T596" s="241"/>
      <c r="U596" s="241"/>
      <c r="V596" s="244"/>
      <c r="W596" s="244"/>
      <c r="X596" s="244"/>
      <c r="Y596" s="244"/>
      <c r="Z596" s="241"/>
      <c r="AA596" s="241"/>
      <c r="AB596" s="241"/>
      <c r="AC596" s="241"/>
      <c r="AD596" s="241"/>
      <c r="AE596" s="332">
        <f>AE212*AE591</f>
        <v>0</v>
      </c>
      <c r="AF596" s="332">
        <f t="shared" ref="AF596:AR596" si="1744">AF212*AF591</f>
        <v>0</v>
      </c>
      <c r="AG596" s="332">
        <f t="shared" si="1744"/>
        <v>0</v>
      </c>
      <c r="AH596" s="332">
        <f t="shared" si="1744"/>
        <v>0</v>
      </c>
      <c r="AI596" s="332">
        <f t="shared" si="1744"/>
        <v>0</v>
      </c>
      <c r="AJ596" s="332">
        <f t="shared" si="1744"/>
        <v>0</v>
      </c>
      <c r="AK596" s="332">
        <f t="shared" si="1744"/>
        <v>0</v>
      </c>
      <c r="AL596" s="332">
        <f t="shared" si="1744"/>
        <v>0</v>
      </c>
      <c r="AM596" s="332">
        <f t="shared" si="1744"/>
        <v>0</v>
      </c>
      <c r="AN596" s="332">
        <f t="shared" si="1744"/>
        <v>0</v>
      </c>
      <c r="AO596" s="332">
        <f t="shared" si="1744"/>
        <v>0</v>
      </c>
      <c r="AP596" s="332">
        <f t="shared" si="1744"/>
        <v>0</v>
      </c>
      <c r="AQ596" s="332">
        <f t="shared" si="1744"/>
        <v>0</v>
      </c>
      <c r="AR596" s="332">
        <f t="shared" si="1744"/>
        <v>0</v>
      </c>
      <c r="AS596" s="544">
        <f t="shared" si="1743"/>
        <v>0</v>
      </c>
    </row>
    <row r="597" spans="2:45">
      <c r="B597" s="284" t="s">
        <v>299</v>
      </c>
      <c r="C597" s="302"/>
      <c r="D597" s="244"/>
      <c r="E597" s="241"/>
      <c r="F597" s="241"/>
      <c r="G597" s="241"/>
      <c r="H597" s="241"/>
      <c r="I597" s="241"/>
      <c r="J597" s="241"/>
      <c r="K597" s="241"/>
      <c r="L597" s="241"/>
      <c r="M597" s="241"/>
      <c r="N597" s="241"/>
      <c r="O597" s="241"/>
      <c r="P597" s="241"/>
      <c r="Q597" s="241"/>
      <c r="R597" s="252"/>
      <c r="S597" s="241"/>
      <c r="T597" s="241"/>
      <c r="U597" s="241"/>
      <c r="V597" s="244"/>
      <c r="W597" s="244"/>
      <c r="X597" s="244"/>
      <c r="Y597" s="244"/>
      <c r="Z597" s="241"/>
      <c r="AA597" s="241"/>
      <c r="AB597" s="241"/>
      <c r="AC597" s="241"/>
      <c r="AD597" s="241"/>
      <c r="AE597" s="332">
        <f>AE403*AE591</f>
        <v>0</v>
      </c>
      <c r="AF597" s="332">
        <f t="shared" ref="AF597:AR597" si="1745">AF403*AF591</f>
        <v>0</v>
      </c>
      <c r="AG597" s="332">
        <f t="shared" si="1745"/>
        <v>0</v>
      </c>
      <c r="AH597" s="332">
        <f t="shared" si="1745"/>
        <v>0</v>
      </c>
      <c r="AI597" s="332">
        <f t="shared" si="1745"/>
        <v>0</v>
      </c>
      <c r="AJ597" s="332">
        <f t="shared" si="1745"/>
        <v>0</v>
      </c>
      <c r="AK597" s="332">
        <f t="shared" si="1745"/>
        <v>0</v>
      </c>
      <c r="AL597" s="332">
        <f t="shared" si="1745"/>
        <v>0</v>
      </c>
      <c r="AM597" s="332">
        <f t="shared" si="1745"/>
        <v>0</v>
      </c>
      <c r="AN597" s="332">
        <f t="shared" si="1745"/>
        <v>0</v>
      </c>
      <c r="AO597" s="332">
        <f t="shared" si="1745"/>
        <v>0</v>
      </c>
      <c r="AP597" s="332">
        <f t="shared" si="1745"/>
        <v>0</v>
      </c>
      <c r="AQ597" s="332">
        <f t="shared" si="1745"/>
        <v>0</v>
      </c>
      <c r="AR597" s="332">
        <f t="shared" si="1745"/>
        <v>0</v>
      </c>
      <c r="AS597" s="544">
        <f t="shared" si="1743"/>
        <v>0</v>
      </c>
    </row>
    <row r="598" spans="2:45">
      <c r="B598" s="284" t="s">
        <v>300</v>
      </c>
      <c r="C598" s="302"/>
      <c r="D598" s="244"/>
      <c r="E598" s="241"/>
      <c r="F598" s="241"/>
      <c r="G598" s="241"/>
      <c r="H598" s="241"/>
      <c r="I598" s="241"/>
      <c r="J598" s="241"/>
      <c r="K598" s="241"/>
      <c r="L598" s="241"/>
      <c r="M598" s="241"/>
      <c r="N598" s="241"/>
      <c r="O598" s="241"/>
      <c r="P598" s="241"/>
      <c r="Q598" s="241"/>
      <c r="R598" s="252"/>
      <c r="S598" s="241"/>
      <c r="T598" s="241"/>
      <c r="U598" s="241"/>
      <c r="V598" s="244"/>
      <c r="W598" s="244"/>
      <c r="X598" s="244"/>
      <c r="Y598" s="244"/>
      <c r="Z598" s="241"/>
      <c r="AA598" s="241"/>
      <c r="AB598" s="241"/>
      <c r="AC598" s="241"/>
      <c r="AD598" s="241"/>
      <c r="AE598" s="332">
        <f>AE588*AE591</f>
        <v>0</v>
      </c>
      <c r="AF598" s="332">
        <f t="shared" ref="AF598:AR598" si="1746">AF588*AF591</f>
        <v>0</v>
      </c>
      <c r="AG598" s="332">
        <f t="shared" si="1746"/>
        <v>0</v>
      </c>
      <c r="AH598" s="332">
        <f t="shared" si="1746"/>
        <v>0</v>
      </c>
      <c r="AI598" s="332">
        <f t="shared" si="1746"/>
        <v>0</v>
      </c>
      <c r="AJ598" s="332">
        <f t="shared" si="1746"/>
        <v>0</v>
      </c>
      <c r="AK598" s="332">
        <f t="shared" si="1746"/>
        <v>0</v>
      </c>
      <c r="AL598" s="332">
        <f t="shared" si="1746"/>
        <v>0</v>
      </c>
      <c r="AM598" s="332">
        <f t="shared" si="1746"/>
        <v>0</v>
      </c>
      <c r="AN598" s="332">
        <f t="shared" si="1746"/>
        <v>0</v>
      </c>
      <c r="AO598" s="332">
        <f t="shared" si="1746"/>
        <v>0</v>
      </c>
      <c r="AP598" s="332">
        <f t="shared" si="1746"/>
        <v>0</v>
      </c>
      <c r="AQ598" s="332">
        <f t="shared" si="1746"/>
        <v>0</v>
      </c>
      <c r="AR598" s="332">
        <f t="shared" si="1746"/>
        <v>0</v>
      </c>
      <c r="AS598" s="544">
        <f>SUM(AE598:AR598)</f>
        <v>0</v>
      </c>
    </row>
    <row r="599" spans="2:45" ht="15.75">
      <c r="B599" s="306" t="s">
        <v>301</v>
      </c>
      <c r="C599" s="302"/>
      <c r="D599" s="264"/>
      <c r="E599" s="294"/>
      <c r="F599" s="294"/>
      <c r="G599" s="294"/>
      <c r="H599" s="294"/>
      <c r="I599" s="294"/>
      <c r="J599" s="294"/>
      <c r="K599" s="294"/>
      <c r="L599" s="294"/>
      <c r="M599" s="294"/>
      <c r="N599" s="294"/>
      <c r="O599" s="294"/>
      <c r="P599" s="294"/>
      <c r="Q599" s="294"/>
      <c r="R599" s="261"/>
      <c r="S599" s="294"/>
      <c r="T599" s="294"/>
      <c r="U599" s="294"/>
      <c r="V599" s="264"/>
      <c r="W599" s="264"/>
      <c r="X599" s="264"/>
      <c r="Y599" s="264"/>
      <c r="Z599" s="294"/>
      <c r="AA599" s="294"/>
      <c r="AB599" s="294"/>
      <c r="AC599" s="294"/>
      <c r="AD599" s="294"/>
      <c r="AE599" s="303">
        <f>SUM(AE592:AE598)</f>
        <v>0</v>
      </c>
      <c r="AF599" s="303">
        <f>SUM(AF592:AF598)</f>
        <v>0</v>
      </c>
      <c r="AG599" s="303">
        <f t="shared" ref="AG599:AK599" si="1747">SUM(AG592:AG598)</f>
        <v>0</v>
      </c>
      <c r="AH599" s="303">
        <f t="shared" si="1747"/>
        <v>0</v>
      </c>
      <c r="AI599" s="303">
        <f t="shared" si="1747"/>
        <v>0</v>
      </c>
      <c r="AJ599" s="303">
        <f>SUM(AJ592:AJ598)</f>
        <v>0</v>
      </c>
      <c r="AK599" s="303">
        <f t="shared" si="1747"/>
        <v>0</v>
      </c>
      <c r="AL599" s="303">
        <f>SUM(AL592:AL598)</f>
        <v>0</v>
      </c>
      <c r="AM599" s="303">
        <f>SUM(AM592:AM598)</f>
        <v>0</v>
      </c>
      <c r="AN599" s="303">
        <f t="shared" ref="AN599:AR599" si="1748">SUM(AN592:AN598)</f>
        <v>0</v>
      </c>
      <c r="AO599" s="303">
        <f t="shared" si="1748"/>
        <v>0</v>
      </c>
      <c r="AP599" s="303">
        <f>SUM(AP592:AP598)</f>
        <v>0</v>
      </c>
      <c r="AQ599" s="303">
        <f t="shared" si="1748"/>
        <v>0</v>
      </c>
      <c r="AR599" s="303">
        <f t="shared" si="1748"/>
        <v>0</v>
      </c>
      <c r="AS599" s="360">
        <f>SUM(AS592:AS598)</f>
        <v>0</v>
      </c>
    </row>
    <row r="600" spans="2:45" ht="15.75">
      <c r="B600" s="306" t="s">
        <v>302</v>
      </c>
      <c r="C600" s="302"/>
      <c r="D600" s="307"/>
      <c r="E600" s="294"/>
      <c r="F600" s="294"/>
      <c r="G600" s="294"/>
      <c r="H600" s="294"/>
      <c r="I600" s="294"/>
      <c r="J600" s="294"/>
      <c r="K600" s="294"/>
      <c r="L600" s="294"/>
      <c r="M600" s="294"/>
      <c r="N600" s="294"/>
      <c r="O600" s="294"/>
      <c r="P600" s="294"/>
      <c r="Q600" s="294"/>
      <c r="R600" s="261"/>
      <c r="S600" s="294"/>
      <c r="T600" s="294"/>
      <c r="U600" s="294"/>
      <c r="V600" s="264"/>
      <c r="W600" s="264"/>
      <c r="X600" s="264"/>
      <c r="Y600" s="264"/>
      <c r="Z600" s="294"/>
      <c r="AA600" s="294"/>
      <c r="AB600" s="294"/>
      <c r="AC600" s="294"/>
      <c r="AD600" s="294"/>
      <c r="AE600" s="304">
        <f>AE589*AE591</f>
        <v>0</v>
      </c>
      <c r="AF600" s="304">
        <f t="shared" ref="AF600:AK600" si="1749">AF589*AF591</f>
        <v>0</v>
      </c>
      <c r="AG600" s="304">
        <f t="shared" si="1749"/>
        <v>0</v>
      </c>
      <c r="AH600" s="304">
        <f t="shared" si="1749"/>
        <v>0</v>
      </c>
      <c r="AI600" s="304">
        <f t="shared" si="1749"/>
        <v>0</v>
      </c>
      <c r="AJ600" s="304">
        <f>AJ589*AJ591</f>
        <v>0</v>
      </c>
      <c r="AK600" s="304">
        <f t="shared" si="1749"/>
        <v>0</v>
      </c>
      <c r="AL600" s="304">
        <f>AL589*AL591</f>
        <v>0</v>
      </c>
      <c r="AM600" s="304">
        <f t="shared" ref="AM600:AR600" si="1750">AM589*AM591</f>
        <v>0</v>
      </c>
      <c r="AN600" s="304">
        <f t="shared" si="1750"/>
        <v>0</v>
      </c>
      <c r="AO600" s="304">
        <f t="shared" si="1750"/>
        <v>0</v>
      </c>
      <c r="AP600" s="304">
        <f>AP589*AP591</f>
        <v>0</v>
      </c>
      <c r="AQ600" s="304">
        <f>AQ589*AQ591</f>
        <v>0</v>
      </c>
      <c r="AR600" s="304">
        <f t="shared" si="1750"/>
        <v>0</v>
      </c>
      <c r="AS600" s="360">
        <f>SUM(AE600:AR600)</f>
        <v>0</v>
      </c>
    </row>
    <row r="601" spans="2:45" ht="15.75">
      <c r="B601" s="306" t="s">
        <v>303</v>
      </c>
      <c r="C601" s="302"/>
      <c r="D601" s="307"/>
      <c r="E601" s="294"/>
      <c r="F601" s="294"/>
      <c r="G601" s="294"/>
      <c r="H601" s="294"/>
      <c r="I601" s="294"/>
      <c r="J601" s="294"/>
      <c r="K601" s="294"/>
      <c r="L601" s="294"/>
      <c r="M601" s="294"/>
      <c r="N601" s="294"/>
      <c r="O601" s="294"/>
      <c r="P601" s="294"/>
      <c r="Q601" s="294"/>
      <c r="R601" s="261"/>
      <c r="S601" s="294"/>
      <c r="T601" s="294"/>
      <c r="U601" s="294"/>
      <c r="V601" s="307"/>
      <c r="W601" s="307"/>
      <c r="X601" s="307"/>
      <c r="Y601" s="307"/>
      <c r="Z601" s="294"/>
      <c r="AA601" s="294"/>
      <c r="AB601" s="294"/>
      <c r="AC601" s="294"/>
      <c r="AD601" s="294"/>
      <c r="AE601" s="308"/>
      <c r="AF601" s="308"/>
      <c r="AG601" s="308"/>
      <c r="AH601" s="308"/>
      <c r="AI601" s="308"/>
      <c r="AJ601" s="308"/>
      <c r="AK601" s="308"/>
      <c r="AL601" s="308"/>
      <c r="AM601" s="308"/>
      <c r="AN601" s="308"/>
      <c r="AO601" s="308"/>
      <c r="AP601" s="308"/>
      <c r="AQ601" s="308"/>
      <c r="AR601" s="308"/>
      <c r="AS601" s="360">
        <f>AS599-AS600</f>
        <v>0</v>
      </c>
    </row>
    <row r="602" spans="2:45">
      <c r="B602" s="284"/>
      <c r="C602" s="307"/>
      <c r="D602" s="307"/>
      <c r="E602" s="294"/>
      <c r="F602" s="294"/>
      <c r="G602" s="294"/>
      <c r="H602" s="294"/>
      <c r="I602" s="294"/>
      <c r="J602" s="294"/>
      <c r="K602" s="294"/>
      <c r="L602" s="294"/>
      <c r="M602" s="294"/>
      <c r="N602" s="294"/>
      <c r="O602" s="294"/>
      <c r="P602" s="294"/>
      <c r="Q602" s="294"/>
      <c r="R602" s="261"/>
      <c r="S602" s="294"/>
      <c r="T602" s="294"/>
      <c r="U602" s="294"/>
      <c r="V602" s="307"/>
      <c r="W602" s="302"/>
      <c r="X602" s="307"/>
      <c r="Y602" s="307"/>
      <c r="Z602" s="294"/>
      <c r="AA602" s="294"/>
      <c r="AB602" s="294"/>
      <c r="AC602" s="294"/>
      <c r="AD602" s="294"/>
      <c r="AE602" s="309"/>
      <c r="AF602" s="309"/>
      <c r="AG602" s="309"/>
      <c r="AH602" s="309"/>
      <c r="AI602" s="309"/>
      <c r="AJ602" s="309"/>
      <c r="AK602" s="309"/>
      <c r="AL602" s="309"/>
      <c r="AM602" s="309"/>
      <c r="AN602" s="309"/>
      <c r="AO602" s="309"/>
      <c r="AP602" s="309"/>
      <c r="AQ602" s="309"/>
      <c r="AR602" s="309"/>
      <c r="AS602" s="305"/>
    </row>
    <row r="603" spans="2:45">
      <c r="B603" s="391" t="s">
        <v>304</v>
      </c>
      <c r="C603" s="265"/>
      <c r="D603" s="241"/>
      <c r="E603" s="241"/>
      <c r="F603" s="241"/>
      <c r="G603" s="241"/>
      <c r="H603" s="241"/>
      <c r="I603" s="241"/>
      <c r="J603" s="241"/>
      <c r="K603" s="241"/>
      <c r="L603" s="241"/>
      <c r="M603" s="241"/>
      <c r="N603" s="241"/>
      <c r="O603" s="241"/>
      <c r="P603" s="241"/>
      <c r="Q603" s="241"/>
      <c r="R603" s="313"/>
      <c r="S603" s="241"/>
      <c r="T603" s="241"/>
      <c r="U603" s="241"/>
      <c r="V603" s="265"/>
      <c r="W603" s="244"/>
      <c r="X603" s="244"/>
      <c r="Y603" s="241"/>
      <c r="Z603" s="241"/>
      <c r="AA603" s="244"/>
      <c r="AB603" s="244"/>
      <c r="AC603" s="244"/>
      <c r="AD603" s="244"/>
      <c r="AE603" s="252">
        <f>SUMPRODUCT($E$422:$E$586,AE422:AE586)</f>
        <v>16315097.240191065</v>
      </c>
      <c r="AF603" s="252">
        <f>SUMPRODUCT($E$422:$E$586,AF422:AF586)</f>
        <v>1636366.7889890065</v>
      </c>
      <c r="AG603" s="252">
        <f>IF(AG420="kw",SUMPRODUCT($Q$422:$Q$586,$S$422:$S$586,AG422:AG586),SUMPRODUCT($E$422:$E$586,AG422:AG586))</f>
        <v>13943.731941380862</v>
      </c>
      <c r="AH603" s="252">
        <f t="shared" ref="AH603:AR603" si="1751">IF(AH420="kw",SUMPRODUCT($Q$422:$Q$586,$S$422:$S$586,AH422:AH586),SUMPRODUCT($E$422:$E$586,AH422:AH586))</f>
        <v>0</v>
      </c>
      <c r="AI603" s="252">
        <f t="shared" si="1751"/>
        <v>3587.6166325254849</v>
      </c>
      <c r="AJ603" s="252">
        <f t="shared" si="1751"/>
        <v>0</v>
      </c>
      <c r="AK603" s="252">
        <f t="shared" si="1751"/>
        <v>0</v>
      </c>
      <c r="AL603" s="252">
        <f t="shared" si="1751"/>
        <v>0</v>
      </c>
      <c r="AM603" s="252">
        <f t="shared" si="1751"/>
        <v>0</v>
      </c>
      <c r="AN603" s="252">
        <f t="shared" si="1751"/>
        <v>0</v>
      </c>
      <c r="AO603" s="252">
        <f t="shared" si="1751"/>
        <v>0</v>
      </c>
      <c r="AP603" s="252">
        <f t="shared" si="1751"/>
        <v>0</v>
      </c>
      <c r="AQ603" s="252">
        <f t="shared" si="1751"/>
        <v>0</v>
      </c>
      <c r="AR603" s="252">
        <f t="shared" si="1751"/>
        <v>0</v>
      </c>
      <c r="AS603" s="296"/>
    </row>
    <row r="604" spans="2:45">
      <c r="B604" s="391" t="s">
        <v>305</v>
      </c>
      <c r="C604" s="265"/>
      <c r="D604" s="241"/>
      <c r="E604" s="241"/>
      <c r="F604" s="241"/>
      <c r="G604" s="241"/>
      <c r="H604" s="241"/>
      <c r="I604" s="241"/>
      <c r="J604" s="241"/>
      <c r="K604" s="241"/>
      <c r="L604" s="241"/>
      <c r="M604" s="241"/>
      <c r="N604" s="241"/>
      <c r="O604" s="241"/>
      <c r="P604" s="241"/>
      <c r="Q604" s="241"/>
      <c r="R604" s="313"/>
      <c r="S604" s="241"/>
      <c r="T604" s="241"/>
      <c r="U604" s="241"/>
      <c r="V604" s="265"/>
      <c r="W604" s="244"/>
      <c r="X604" s="244"/>
      <c r="Y604" s="241"/>
      <c r="Z604" s="241"/>
      <c r="AA604" s="244"/>
      <c r="AB604" s="244"/>
      <c r="AC604" s="244"/>
      <c r="AD604" s="244"/>
      <c r="AE604" s="252">
        <f>SUMPRODUCT($F$422:$F$586,AE422:AE586)</f>
        <v>16315078.111956632</v>
      </c>
      <c r="AF604" s="252">
        <f>SUMPRODUCT($F$422:$F$586,AF422:AF586)</f>
        <v>1325112.500806557</v>
      </c>
      <c r="AG604" s="252">
        <f>IF(AG420="kw",SUMPRODUCT($Q$422:$Q$586,$T$422:$T$586,AG422:AG586),SUMPRODUCT($F$422:$F$586,AG422:AG586))</f>
        <v>11298.10792239735</v>
      </c>
      <c r="AH604" s="252">
        <f t="shared" ref="AH604:AR604" si="1752">IF(AH420="kw",SUMPRODUCT($Q$422:$Q$586,$T$422:$T$586,AH422:AH586),SUMPRODUCT($F$422:$F$586,AH422:AH586))</f>
        <v>0</v>
      </c>
      <c r="AI604" s="252">
        <f t="shared" si="1752"/>
        <v>3587.6166325254849</v>
      </c>
      <c r="AJ604" s="252">
        <f t="shared" si="1752"/>
        <v>0</v>
      </c>
      <c r="AK604" s="252">
        <f t="shared" si="1752"/>
        <v>0</v>
      </c>
      <c r="AL604" s="252">
        <f t="shared" si="1752"/>
        <v>0</v>
      </c>
      <c r="AM604" s="252">
        <f t="shared" si="1752"/>
        <v>0</v>
      </c>
      <c r="AN604" s="252">
        <f t="shared" si="1752"/>
        <v>0</v>
      </c>
      <c r="AO604" s="252">
        <f t="shared" si="1752"/>
        <v>0</v>
      </c>
      <c r="AP604" s="252">
        <f t="shared" si="1752"/>
        <v>0</v>
      </c>
      <c r="AQ604" s="252">
        <f t="shared" si="1752"/>
        <v>0</v>
      </c>
      <c r="AR604" s="252">
        <f t="shared" si="1752"/>
        <v>0</v>
      </c>
      <c r="AS604" s="296"/>
    </row>
    <row r="605" spans="2:45">
      <c r="B605" s="391" t="s">
        <v>306</v>
      </c>
      <c r="C605" s="265"/>
      <c r="D605" s="241"/>
      <c r="E605" s="241"/>
      <c r="F605" s="241"/>
      <c r="G605" s="241"/>
      <c r="H605" s="241"/>
      <c r="I605" s="241"/>
      <c r="J605" s="241"/>
      <c r="K605" s="241"/>
      <c r="L605" s="241"/>
      <c r="M605" s="241"/>
      <c r="N605" s="241"/>
      <c r="O605" s="241"/>
      <c r="P605" s="241"/>
      <c r="Q605" s="241"/>
      <c r="R605" s="313"/>
      <c r="S605" s="241"/>
      <c r="T605" s="241"/>
      <c r="U605" s="241"/>
      <c r="V605" s="265"/>
      <c r="W605" s="244"/>
      <c r="X605" s="244"/>
      <c r="Y605" s="241"/>
      <c r="Z605" s="241"/>
      <c r="AA605" s="244"/>
      <c r="AB605" s="244"/>
      <c r="AC605" s="244"/>
      <c r="AD605" s="244"/>
      <c r="AE605" s="252">
        <f>SUMPRODUCT($G$422:$G$586,AE422:AE586)</f>
        <v>16315058.983722199</v>
      </c>
      <c r="AF605" s="252">
        <f>SUMPRODUCT($G$422:$G$586,AF422:AF586)</f>
        <v>1013858.2126241078</v>
      </c>
      <c r="AG605" s="252">
        <f>IF(AG420="kw",SUMPRODUCT($Q$422:$Q$586,$U$422:$U$586,AG422:AG586),SUMPRODUCT($G$422:$G$586,AG422:AG586))</f>
        <v>8652.4839034138404</v>
      </c>
      <c r="AH605" s="252">
        <f t="shared" ref="AH605:AR605" si="1753">IF(AH420="kw",SUMPRODUCT($Q$422:$Q$586,$U$422:$U$586,AH422:AH586),SUMPRODUCT($G$422:$G$586,AH422:AH586))</f>
        <v>0</v>
      </c>
      <c r="AI605" s="252">
        <f t="shared" si="1753"/>
        <v>3587.6166325254849</v>
      </c>
      <c r="AJ605" s="252">
        <f t="shared" si="1753"/>
        <v>0</v>
      </c>
      <c r="AK605" s="252">
        <f t="shared" si="1753"/>
        <v>0</v>
      </c>
      <c r="AL605" s="252">
        <f t="shared" si="1753"/>
        <v>0</v>
      </c>
      <c r="AM605" s="252">
        <f t="shared" si="1753"/>
        <v>0</v>
      </c>
      <c r="AN605" s="252">
        <f t="shared" si="1753"/>
        <v>0</v>
      </c>
      <c r="AO605" s="252">
        <f t="shared" si="1753"/>
        <v>0</v>
      </c>
      <c r="AP605" s="252">
        <f t="shared" si="1753"/>
        <v>0</v>
      </c>
      <c r="AQ605" s="252">
        <f t="shared" si="1753"/>
        <v>0</v>
      </c>
      <c r="AR605" s="252">
        <f t="shared" si="1753"/>
        <v>0</v>
      </c>
      <c r="AS605" s="296"/>
    </row>
    <row r="606" spans="2:45">
      <c r="B606" s="391" t="s">
        <v>822</v>
      </c>
      <c r="C606" s="265"/>
      <c r="D606" s="241"/>
      <c r="E606" s="241"/>
      <c r="F606" s="241"/>
      <c r="G606" s="241"/>
      <c r="H606" s="241"/>
      <c r="I606" s="241"/>
      <c r="J606" s="241"/>
      <c r="K606" s="241"/>
      <c r="L606" s="241"/>
      <c r="M606" s="241"/>
      <c r="N606" s="241"/>
      <c r="O606" s="241"/>
      <c r="P606" s="241"/>
      <c r="Q606" s="241"/>
      <c r="R606" s="313"/>
      <c r="S606" s="241"/>
      <c r="T606" s="241"/>
      <c r="U606" s="241"/>
      <c r="V606" s="265"/>
      <c r="W606" s="244"/>
      <c r="X606" s="244"/>
      <c r="Y606" s="241"/>
      <c r="Z606" s="241"/>
      <c r="AA606" s="244"/>
      <c r="AB606" s="244"/>
      <c r="AC606" s="244"/>
      <c r="AD606" s="244"/>
      <c r="AE606" s="252">
        <f>SUMPRODUCT($H$422:$H$586,AE422:AE586)</f>
        <v>16228578.721762264</v>
      </c>
      <c r="AF606" s="252">
        <f>SUMPRODUCT($H$422:$H$586,AF422:AF586)</f>
        <v>1012683.3349429287</v>
      </c>
      <c r="AG606" s="252">
        <f>IF(AG420="kw",SUMPRODUCT($Q$422:$Q$586,$V$422:$V$586,AG422:AG586),SUMPRODUCT($H$422:$H$586,AG422:AG586))</f>
        <v>8652.4839034138404</v>
      </c>
      <c r="AH606" s="252">
        <f t="shared" ref="AH606:AR606" si="1754">IF(AH420="kw",SUMPRODUCT($Q$422:$Q$586,$V$422:$V$586,AH422:AH586),SUMPRODUCT($H$422:$H$586,AH422:AH586))</f>
        <v>0</v>
      </c>
      <c r="AI606" s="252">
        <f t="shared" si="1754"/>
        <v>3587.6166325254849</v>
      </c>
      <c r="AJ606" s="252">
        <f t="shared" si="1754"/>
        <v>0</v>
      </c>
      <c r="AK606" s="252">
        <f t="shared" si="1754"/>
        <v>0</v>
      </c>
      <c r="AL606" s="252">
        <f t="shared" si="1754"/>
        <v>0</v>
      </c>
      <c r="AM606" s="252">
        <f t="shared" si="1754"/>
        <v>0</v>
      </c>
      <c r="AN606" s="252">
        <f t="shared" si="1754"/>
        <v>0</v>
      </c>
      <c r="AO606" s="252">
        <f t="shared" si="1754"/>
        <v>0</v>
      </c>
      <c r="AP606" s="252">
        <f t="shared" si="1754"/>
        <v>0</v>
      </c>
      <c r="AQ606" s="252">
        <f t="shared" si="1754"/>
        <v>0</v>
      </c>
      <c r="AR606" s="252">
        <f t="shared" si="1754"/>
        <v>0</v>
      </c>
      <c r="AS606" s="296"/>
    </row>
    <row r="607" spans="2:45">
      <c r="B607" s="391" t="s">
        <v>837</v>
      </c>
      <c r="C607" s="265"/>
      <c r="D607" s="241"/>
      <c r="E607" s="241"/>
      <c r="F607" s="241"/>
      <c r="G607" s="241"/>
      <c r="H607" s="241"/>
      <c r="I607" s="241"/>
      <c r="J607" s="241"/>
      <c r="K607" s="241"/>
      <c r="L607" s="241"/>
      <c r="M607" s="241"/>
      <c r="N607" s="241"/>
      <c r="O607" s="241"/>
      <c r="P607" s="241"/>
      <c r="Q607" s="241"/>
      <c r="R607" s="313"/>
      <c r="S607" s="241"/>
      <c r="T607" s="241"/>
      <c r="U607" s="241"/>
      <c r="V607" s="265"/>
      <c r="W607" s="244"/>
      <c r="X607" s="244"/>
      <c r="Y607" s="241"/>
      <c r="Z607" s="241"/>
      <c r="AA607" s="244"/>
      <c r="AB607" s="244"/>
      <c r="AC607" s="244"/>
      <c r="AD607" s="244"/>
      <c r="AE607" s="252">
        <f>SUMPRODUCT($I$422:$I$586,AE422:AE586)</f>
        <v>16226569.721762264</v>
      </c>
      <c r="AF607" s="252">
        <f>SUMPRODUCT($I$422:$I$586,AF422:AF586)</f>
        <v>937698.2804111978</v>
      </c>
      <c r="AG607" s="252">
        <f>IF(AG420="kw",SUMPRODUCT($Q$422:$Q$586,$W$422:$W$586,AG422:AG586),SUMPRODUCT($I$422:$I$586,AG422:AG586))</f>
        <v>8136.6240749720437</v>
      </c>
      <c r="AH607" s="252">
        <f t="shared" ref="AH607:AR607" si="1755">IF(AH420="kw",SUMPRODUCT($Q$422:$Q$586,$W$422:$W$586,AH422:AH586),SUMPRODUCT($I$422:$I$586,AH422:AH586))</f>
        <v>0</v>
      </c>
      <c r="AI607" s="252">
        <f t="shared" si="1755"/>
        <v>3587.6166325254849</v>
      </c>
      <c r="AJ607" s="252">
        <f t="shared" si="1755"/>
        <v>0</v>
      </c>
      <c r="AK607" s="252">
        <f t="shared" si="1755"/>
        <v>0</v>
      </c>
      <c r="AL607" s="252">
        <f t="shared" si="1755"/>
        <v>0</v>
      </c>
      <c r="AM607" s="252">
        <f t="shared" si="1755"/>
        <v>0</v>
      </c>
      <c r="AN607" s="252">
        <f t="shared" si="1755"/>
        <v>0</v>
      </c>
      <c r="AO607" s="252">
        <f t="shared" si="1755"/>
        <v>0</v>
      </c>
      <c r="AP607" s="252">
        <f t="shared" si="1755"/>
        <v>0</v>
      </c>
      <c r="AQ607" s="252">
        <f t="shared" si="1755"/>
        <v>0</v>
      </c>
      <c r="AR607" s="252">
        <f t="shared" si="1755"/>
        <v>0</v>
      </c>
      <c r="AS607" s="296"/>
    </row>
    <row r="608" spans="2:45">
      <c r="B608" s="391" t="s">
        <v>838</v>
      </c>
      <c r="C608" s="265"/>
      <c r="D608" s="241"/>
      <c r="E608" s="241"/>
      <c r="F608" s="241"/>
      <c r="G608" s="241"/>
      <c r="H608" s="241"/>
      <c r="I608" s="241"/>
      <c r="J608" s="241"/>
      <c r="K608" s="241"/>
      <c r="L608" s="241"/>
      <c r="M608" s="241"/>
      <c r="N608" s="241"/>
      <c r="O608" s="241"/>
      <c r="P608" s="241"/>
      <c r="Q608" s="241"/>
      <c r="R608" s="313"/>
      <c r="S608" s="241"/>
      <c r="T608" s="241"/>
      <c r="U608" s="241"/>
      <c r="V608" s="265"/>
      <c r="W608" s="244"/>
      <c r="X608" s="244"/>
      <c r="Y608" s="241"/>
      <c r="Z608" s="241"/>
      <c r="AA608" s="244"/>
      <c r="AB608" s="244"/>
      <c r="AC608" s="244"/>
      <c r="AD608" s="244"/>
      <c r="AE608" s="252">
        <f>SUMPRODUCT($J$422:$J$586,AE422:AE586)</f>
        <v>16226569.721762264</v>
      </c>
      <c r="AF608" s="252">
        <f>SUMPRODUCT($J$422:$J$586,AF422:AF586)</f>
        <v>937698.2804111978</v>
      </c>
      <c r="AG608" s="252">
        <f>IF(AG420="kw",SUMPRODUCT($Q$422:$Q$586,$X$422:$X$586,AG422:AG586),SUMPRODUCT($J$422:$J$586,AG422:AG586))</f>
        <v>8136.6240749720437</v>
      </c>
      <c r="AH608" s="252">
        <f t="shared" ref="AH608:AR608" si="1756">IF(AH420="kw",SUMPRODUCT($Q$422:$Q$586,$X$422:$X$586,AH422:AH586),SUMPRODUCT($J$422:$J$586,AH422:AH586))</f>
        <v>0</v>
      </c>
      <c r="AI608" s="252">
        <f t="shared" si="1756"/>
        <v>3587.6166325254849</v>
      </c>
      <c r="AJ608" s="252">
        <f t="shared" si="1756"/>
        <v>0</v>
      </c>
      <c r="AK608" s="252">
        <f t="shared" si="1756"/>
        <v>0</v>
      </c>
      <c r="AL608" s="252">
        <f t="shared" si="1756"/>
        <v>0</v>
      </c>
      <c r="AM608" s="252">
        <f t="shared" si="1756"/>
        <v>0</v>
      </c>
      <c r="AN608" s="252">
        <f t="shared" si="1756"/>
        <v>0</v>
      </c>
      <c r="AO608" s="252">
        <f t="shared" si="1756"/>
        <v>0</v>
      </c>
      <c r="AP608" s="252">
        <f t="shared" si="1756"/>
        <v>0</v>
      </c>
      <c r="AQ608" s="252">
        <f t="shared" si="1756"/>
        <v>0</v>
      </c>
      <c r="AR608" s="252">
        <f t="shared" si="1756"/>
        <v>0</v>
      </c>
      <c r="AS608" s="296"/>
    </row>
    <row r="609" spans="1:45">
      <c r="B609" s="391" t="s">
        <v>839</v>
      </c>
      <c r="C609" s="265"/>
      <c r="D609" s="241"/>
      <c r="E609" s="241"/>
      <c r="F609" s="241"/>
      <c r="G609" s="241"/>
      <c r="H609" s="241"/>
      <c r="I609" s="241"/>
      <c r="J609" s="241"/>
      <c r="K609" s="241"/>
      <c r="L609" s="241"/>
      <c r="M609" s="241"/>
      <c r="N609" s="241"/>
      <c r="O609" s="241"/>
      <c r="P609" s="241"/>
      <c r="Q609" s="241"/>
      <c r="R609" s="313"/>
      <c r="S609" s="241"/>
      <c r="T609" s="241"/>
      <c r="U609" s="241"/>
      <c r="V609" s="265"/>
      <c r="W609" s="244"/>
      <c r="X609" s="244"/>
      <c r="Y609" s="241"/>
      <c r="Z609" s="241"/>
      <c r="AA609" s="244"/>
      <c r="AB609" s="244"/>
      <c r="AC609" s="244"/>
      <c r="AD609" s="244"/>
      <c r="AE609" s="252">
        <f>SUMPRODUCT($K$422:$K$586,AE422:AE586)</f>
        <v>16226433.721762264</v>
      </c>
      <c r="AF609" s="252">
        <f>SUMPRODUCT($K$422:$K$586,AF422:AF586)</f>
        <v>937698.2804111978</v>
      </c>
      <c r="AG609" s="252">
        <f>IF(AG420="kw",SUMPRODUCT($Q$422:$Q$586,$Y$422:$Y$586,AG422:AG586),SUMPRODUCT($K$422:$K$586,AG422:AG586))</f>
        <v>8136.6240749720437</v>
      </c>
      <c r="AH609" s="252">
        <f t="shared" ref="AH609:AR609" si="1757">IF(AH420="kw",SUMPRODUCT($Q$422:$Q$586,$Y$422:$Y$586,AH422:AH586),SUMPRODUCT($K$422:$K$586,AH422:AH586))</f>
        <v>0</v>
      </c>
      <c r="AI609" s="252">
        <f t="shared" si="1757"/>
        <v>3587.6166325254849</v>
      </c>
      <c r="AJ609" s="252">
        <f t="shared" si="1757"/>
        <v>0</v>
      </c>
      <c r="AK609" s="252">
        <f t="shared" si="1757"/>
        <v>0</v>
      </c>
      <c r="AL609" s="252">
        <f t="shared" si="1757"/>
        <v>0</v>
      </c>
      <c r="AM609" s="252">
        <f t="shared" si="1757"/>
        <v>0</v>
      </c>
      <c r="AN609" s="252">
        <f t="shared" si="1757"/>
        <v>0</v>
      </c>
      <c r="AO609" s="252">
        <f t="shared" si="1757"/>
        <v>0</v>
      </c>
      <c r="AP609" s="252">
        <f t="shared" si="1757"/>
        <v>0</v>
      </c>
      <c r="AQ609" s="252">
        <f t="shared" si="1757"/>
        <v>0</v>
      </c>
      <c r="AR609" s="252">
        <f t="shared" si="1757"/>
        <v>0</v>
      </c>
      <c r="AS609" s="296"/>
    </row>
    <row r="610" spans="1:45">
      <c r="B610" s="391" t="s">
        <v>840</v>
      </c>
      <c r="C610" s="265"/>
      <c r="D610" s="241"/>
      <c r="E610" s="241"/>
      <c r="F610" s="241"/>
      <c r="G610" s="241"/>
      <c r="H610" s="241"/>
      <c r="I610" s="241"/>
      <c r="J610" s="241"/>
      <c r="K610" s="241"/>
      <c r="L610" s="241"/>
      <c r="M610" s="241"/>
      <c r="N610" s="241"/>
      <c r="O610" s="241"/>
      <c r="P610" s="241"/>
      <c r="Q610" s="241"/>
      <c r="R610" s="313"/>
      <c r="S610" s="241"/>
      <c r="T610" s="241"/>
      <c r="U610" s="241"/>
      <c r="V610" s="265"/>
      <c r="W610" s="244"/>
      <c r="X610" s="244"/>
      <c r="Y610" s="241"/>
      <c r="Z610" s="241"/>
      <c r="AA610" s="244"/>
      <c r="AB610" s="244"/>
      <c r="AC610" s="244"/>
      <c r="AD610" s="244"/>
      <c r="AE610" s="252">
        <f>SUMPRODUCT($L$422:$L$586,AE422:AE586)</f>
        <v>16226433.721762264</v>
      </c>
      <c r="AF610" s="252">
        <f>SUMPRODUCT($L$422:$L$586,AF422:AF586)</f>
        <v>932278.08932640497</v>
      </c>
      <c r="AG610" s="252">
        <f>IF(AG420="kw",SUMPRODUCT($Q$422:$Q$586,$Z$422:$Z$586,AG422:AG586),SUMPRODUCT($L$422:$L$586,AG422:AG586))</f>
        <v>8136.6240749720437</v>
      </c>
      <c r="AH610" s="252">
        <f t="shared" ref="AH610:AR610" si="1758">IF(AH420="kw",SUMPRODUCT($Q$422:$Q$586,$Z$422:$Z$586,AH422:AH586),SUMPRODUCT($L$422:$L$586,AH422:AH586))</f>
        <v>0</v>
      </c>
      <c r="AI610" s="252">
        <f t="shared" si="1758"/>
        <v>3587.6166325254849</v>
      </c>
      <c r="AJ610" s="252">
        <f t="shared" si="1758"/>
        <v>0</v>
      </c>
      <c r="AK610" s="252">
        <f t="shared" si="1758"/>
        <v>0</v>
      </c>
      <c r="AL610" s="252">
        <f t="shared" si="1758"/>
        <v>0</v>
      </c>
      <c r="AM610" s="252">
        <f t="shared" si="1758"/>
        <v>0</v>
      </c>
      <c r="AN610" s="252">
        <f t="shared" si="1758"/>
        <v>0</v>
      </c>
      <c r="AO610" s="252">
        <f t="shared" si="1758"/>
        <v>0</v>
      </c>
      <c r="AP610" s="252">
        <f t="shared" si="1758"/>
        <v>0</v>
      </c>
      <c r="AQ610" s="252">
        <f t="shared" si="1758"/>
        <v>0</v>
      </c>
      <c r="AR610" s="252">
        <f t="shared" si="1758"/>
        <v>0</v>
      </c>
      <c r="AS610" s="296"/>
    </row>
    <row r="611" spans="1:45">
      <c r="B611" s="391" t="s">
        <v>841</v>
      </c>
      <c r="C611" s="265"/>
      <c r="D611" s="241"/>
      <c r="E611" s="241"/>
      <c r="F611" s="241"/>
      <c r="G611" s="241"/>
      <c r="H611" s="241"/>
      <c r="I611" s="241"/>
      <c r="J611" s="241"/>
      <c r="K611" s="241"/>
      <c r="L611" s="241"/>
      <c r="M611" s="241"/>
      <c r="N611" s="241"/>
      <c r="O611" s="241"/>
      <c r="P611" s="241"/>
      <c r="Q611" s="241"/>
      <c r="R611" s="313"/>
      <c r="S611" s="241"/>
      <c r="T611" s="241"/>
      <c r="U611" s="241"/>
      <c r="V611" s="265"/>
      <c r="W611" s="244"/>
      <c r="X611" s="244"/>
      <c r="Y611" s="241"/>
      <c r="Z611" s="241"/>
      <c r="AA611" s="244"/>
      <c r="AB611" s="244"/>
      <c r="AC611" s="244"/>
      <c r="AD611" s="244"/>
      <c r="AE611" s="252">
        <f>SUMPRODUCT($M$422:$M$586,AE422:AE586)</f>
        <v>16213838.721762264</v>
      </c>
      <c r="AF611" s="252">
        <f>SUMPRODUCT($M$422:$M$586,AF422:AF586)</f>
        <v>928921.95157531369</v>
      </c>
      <c r="AG611" s="299">
        <f>IF(AG420="kw",SUMPRODUCT($Q$422:$Q$586,$AA$422:$AA$586,AG422:AG586),SUMPRODUCT($M$422:$M$586,AG422:AG586))</f>
        <v>8104.4918725736816</v>
      </c>
      <c r="AH611" s="252">
        <f>IF(AH420="kw",SUMPRODUCT($Q$422:$Q$586,$AA$422:$AA$586,AG422AG425:AH422:AH586),SUMPRODUCT($M$422:$M$586,AH422:AH586))</f>
        <v>0</v>
      </c>
      <c r="AI611" s="299">
        <f>IF(AI420="kw",SUMPRODUCT($Q$422:$Q$586,$AA$422:$AA$586,AI422:AI586),SUMPRODUCT($M$422:$M$586,AI422:AI586))</f>
        <v>3587.6166325254849</v>
      </c>
      <c r="AJ611" s="252">
        <f>IF(AJ420="kw",SUMPRODUCT($Q$422:$Q$586,$AA$422:$AA$586,AG422AG425:AJ422:AJ586),SUMPRODUCT($M$422:$M$586,AJ422:AJ586))</f>
        <v>0</v>
      </c>
      <c r="AK611" s="299">
        <f t="shared" ref="AK611:AR611" si="1759">IF(AK420="kw",SUMPRODUCT($Q$422:$Q$586,$AA$422:$AA$586,AK422:AK586),SUMPRODUCT($M$422:$M$586,AK422:AK586))</f>
        <v>0</v>
      </c>
      <c r="AL611" s="299">
        <f t="shared" si="1759"/>
        <v>0</v>
      </c>
      <c r="AM611" s="299">
        <f t="shared" si="1759"/>
        <v>0</v>
      </c>
      <c r="AN611" s="299">
        <f t="shared" si="1759"/>
        <v>0</v>
      </c>
      <c r="AO611" s="299">
        <f t="shared" si="1759"/>
        <v>0</v>
      </c>
      <c r="AP611" s="299">
        <f t="shared" si="1759"/>
        <v>0</v>
      </c>
      <c r="AQ611" s="299">
        <f t="shared" si="1759"/>
        <v>0</v>
      </c>
      <c r="AR611" s="299">
        <f t="shared" si="1759"/>
        <v>0</v>
      </c>
      <c r="AS611" s="296"/>
    </row>
    <row r="612" spans="1:45">
      <c r="B612" s="392" t="s">
        <v>842</v>
      </c>
      <c r="C612" s="320"/>
      <c r="D612" s="338"/>
      <c r="E612" s="338"/>
      <c r="F612" s="338"/>
      <c r="G612" s="338"/>
      <c r="H612" s="338"/>
      <c r="I612" s="338"/>
      <c r="J612" s="338"/>
      <c r="K612" s="338"/>
      <c r="L612" s="338"/>
      <c r="M612" s="338"/>
      <c r="N612" s="338"/>
      <c r="O612" s="338"/>
      <c r="P612" s="338"/>
      <c r="Q612" s="338"/>
      <c r="R612" s="337"/>
      <c r="S612" s="338"/>
      <c r="T612" s="338"/>
      <c r="U612" s="338"/>
      <c r="V612" s="320"/>
      <c r="W612" s="339"/>
      <c r="X612" s="339"/>
      <c r="Y612" s="338"/>
      <c r="Z612" s="338"/>
      <c r="AA612" s="339"/>
      <c r="AB612" s="339"/>
      <c r="AC612" s="339"/>
      <c r="AD612" s="339"/>
      <c r="AE612" s="286">
        <f>SUMPRODUCT($N$422:$N$586,AE422:AE586)</f>
        <v>14925705.5</v>
      </c>
      <c r="AF612" s="286">
        <f>SUMPRODUCT($N$422:$N$586,AF422:AF586)</f>
        <v>899305.07896993763</v>
      </c>
      <c r="AG612" s="731">
        <f>IF(AG420="kw",SUMPRODUCT($Q$422:$Q$586,$AB$422:$AB$586,AG422:AG586),SUMPRODUCT($N$422:$N$586,AG422:AG586))</f>
        <v>7737.1757982722238</v>
      </c>
      <c r="AH612" s="731">
        <f t="shared" ref="AH612:AR612" si="1760">IF(AH420="kw",SUMPRODUCT($Q$422:$Q$586,$AB$422:$AB$586,AH422:AH586),SUMPRODUCT($N$422:$N$586,AH422:AH586))</f>
        <v>0</v>
      </c>
      <c r="AI612" s="731">
        <f t="shared" si="1760"/>
        <v>3587.6166325254849</v>
      </c>
      <c r="AJ612" s="731">
        <f t="shared" si="1760"/>
        <v>0</v>
      </c>
      <c r="AK612" s="731">
        <f t="shared" si="1760"/>
        <v>0</v>
      </c>
      <c r="AL612" s="731">
        <f t="shared" si="1760"/>
        <v>0</v>
      </c>
      <c r="AM612" s="731">
        <f t="shared" si="1760"/>
        <v>0</v>
      </c>
      <c r="AN612" s="731">
        <f t="shared" si="1760"/>
        <v>0</v>
      </c>
      <c r="AO612" s="731">
        <f t="shared" si="1760"/>
        <v>0</v>
      </c>
      <c r="AP612" s="731">
        <f t="shared" si="1760"/>
        <v>0</v>
      </c>
      <c r="AQ612" s="731">
        <f t="shared" si="1760"/>
        <v>0</v>
      </c>
      <c r="AR612" s="731">
        <f t="shared" si="1760"/>
        <v>0</v>
      </c>
      <c r="AS612" s="340"/>
    </row>
    <row r="613" spans="1:45" ht="22.5" customHeight="1">
      <c r="B613" s="323" t="s">
        <v>1241</v>
      </c>
      <c r="C613" s="341"/>
      <c r="D613" s="342"/>
      <c r="E613" s="342"/>
      <c r="F613" s="342"/>
      <c r="G613" s="342"/>
      <c r="H613" s="342"/>
      <c r="I613" s="342"/>
      <c r="J613" s="342"/>
      <c r="K613" s="342"/>
      <c r="L613" s="342"/>
      <c r="M613" s="342"/>
      <c r="N613" s="342"/>
      <c r="O613" s="342"/>
      <c r="P613" s="342"/>
      <c r="Q613" s="342"/>
      <c r="R613" s="342"/>
      <c r="S613" s="342"/>
      <c r="T613" s="342"/>
      <c r="U613" s="342"/>
      <c r="V613" s="326"/>
      <c r="W613" s="327"/>
      <c r="X613" s="342"/>
      <c r="Y613" s="342"/>
      <c r="Z613" s="342"/>
      <c r="AA613" s="342"/>
      <c r="AB613" s="342"/>
      <c r="AC613" s="342"/>
      <c r="AD613" s="342"/>
      <c r="AE613" s="343"/>
      <c r="AF613" s="343"/>
      <c r="AG613" s="343"/>
      <c r="AH613" s="343"/>
      <c r="AI613" s="343"/>
      <c r="AJ613" s="343"/>
      <c r="AK613" s="343"/>
      <c r="AL613" s="343"/>
      <c r="AM613" s="343"/>
      <c r="AN613" s="343"/>
      <c r="AO613" s="343"/>
      <c r="AP613" s="343"/>
      <c r="AQ613" s="343"/>
      <c r="AR613" s="343"/>
      <c r="AS613" s="343"/>
    </row>
    <row r="616" spans="1:45" ht="15.75">
      <c r="B616" s="242" t="s">
        <v>308</v>
      </c>
      <c r="C616" s="243"/>
      <c r="D616" s="512" t="s">
        <v>522</v>
      </c>
      <c r="E616" s="218"/>
      <c r="F616" s="512"/>
      <c r="G616" s="218"/>
      <c r="H616" s="218"/>
      <c r="I616" s="218"/>
      <c r="J616" s="218"/>
      <c r="K616" s="218"/>
      <c r="L616" s="218"/>
      <c r="M616" s="218"/>
      <c r="N616" s="218"/>
      <c r="O616" s="218"/>
      <c r="P616" s="218"/>
      <c r="Q616" s="218"/>
      <c r="R616" s="243"/>
      <c r="S616" s="218"/>
      <c r="T616" s="218"/>
      <c r="U616" s="218"/>
      <c r="V616" s="218"/>
      <c r="W616" s="218"/>
      <c r="X616" s="218"/>
      <c r="Y616" s="218"/>
      <c r="Z616" s="218"/>
      <c r="AA616" s="218"/>
      <c r="AB616" s="218"/>
      <c r="AC616" s="218"/>
      <c r="AD616" s="218"/>
      <c r="AE616" s="232"/>
      <c r="AF616" s="230"/>
      <c r="AG616" s="230"/>
      <c r="AH616" s="230"/>
      <c r="AI616" s="230"/>
      <c r="AJ616" s="230"/>
      <c r="AK616" s="230"/>
      <c r="AL616" s="230"/>
      <c r="AM616" s="230"/>
      <c r="AN616" s="230"/>
      <c r="AO616" s="230"/>
      <c r="AP616" s="230"/>
      <c r="AQ616" s="230"/>
      <c r="AR616" s="230"/>
    </row>
    <row r="617" spans="1:45" ht="33.75" customHeight="1">
      <c r="B617" s="941" t="s">
        <v>211</v>
      </c>
      <c r="C617" s="943" t="s">
        <v>33</v>
      </c>
      <c r="D617" s="245" t="s">
        <v>420</v>
      </c>
      <c r="E617" s="661" t="s">
        <v>209</v>
      </c>
      <c r="F617" s="662"/>
      <c r="G617" s="662"/>
      <c r="H617" s="662"/>
      <c r="I617" s="662"/>
      <c r="J617" s="662"/>
      <c r="K617" s="662"/>
      <c r="L617" s="662"/>
      <c r="M617" s="663"/>
      <c r="N617" s="653"/>
      <c r="O617" s="653"/>
      <c r="P617" s="653"/>
      <c r="Q617" s="950" t="s">
        <v>213</v>
      </c>
      <c r="R617" s="245" t="s">
        <v>421</v>
      </c>
      <c r="S617" s="947" t="s">
        <v>212</v>
      </c>
      <c r="T617" s="948"/>
      <c r="U617" s="948"/>
      <c r="V617" s="948"/>
      <c r="W617" s="948"/>
      <c r="X617" s="948"/>
      <c r="Y617" s="948"/>
      <c r="Z617" s="948"/>
      <c r="AA617" s="948"/>
      <c r="AB617" s="948"/>
      <c r="AC617" s="948"/>
      <c r="AD617" s="955"/>
      <c r="AE617" s="947" t="s">
        <v>242</v>
      </c>
      <c r="AF617" s="948"/>
      <c r="AG617" s="948"/>
      <c r="AH617" s="948"/>
      <c r="AI617" s="948"/>
      <c r="AJ617" s="948"/>
      <c r="AK617" s="948"/>
      <c r="AL617" s="948"/>
      <c r="AM617" s="948"/>
      <c r="AN617" s="948"/>
      <c r="AO617" s="948"/>
      <c r="AP617" s="948"/>
      <c r="AQ617" s="948"/>
      <c r="AR617" s="948"/>
      <c r="AS617" s="949"/>
    </row>
    <row r="618" spans="1:45" ht="68.25" customHeight="1">
      <c r="B618" s="942"/>
      <c r="C618" s="944"/>
      <c r="D618" s="246">
        <v>2018</v>
      </c>
      <c r="E618" s="246">
        <v>2019</v>
      </c>
      <c r="F618" s="246">
        <v>2020</v>
      </c>
      <c r="G618" s="246">
        <v>2021</v>
      </c>
      <c r="H618" s="246">
        <v>2022</v>
      </c>
      <c r="I618" s="246">
        <v>2023</v>
      </c>
      <c r="J618" s="246">
        <v>2024</v>
      </c>
      <c r="K618" s="246">
        <v>2025</v>
      </c>
      <c r="L618" s="246">
        <v>2026</v>
      </c>
      <c r="M618" s="246">
        <v>2027</v>
      </c>
      <c r="N618" s="246">
        <v>2028</v>
      </c>
      <c r="O618" s="246">
        <v>2029</v>
      </c>
      <c r="P618" s="246">
        <v>2030</v>
      </c>
      <c r="Q618" s="951"/>
      <c r="R618" s="246">
        <v>2018</v>
      </c>
      <c r="S618" s="246">
        <v>2019</v>
      </c>
      <c r="T618" s="246">
        <v>2020</v>
      </c>
      <c r="U618" s="246">
        <v>2021</v>
      </c>
      <c r="V618" s="246">
        <v>2022</v>
      </c>
      <c r="W618" s="246">
        <v>2023</v>
      </c>
      <c r="X618" s="246">
        <v>2024</v>
      </c>
      <c r="Y618" s="246">
        <v>2025</v>
      </c>
      <c r="Z618" s="246">
        <v>2026</v>
      </c>
      <c r="AA618" s="246">
        <v>2027</v>
      </c>
      <c r="AB618" s="246">
        <v>2028</v>
      </c>
      <c r="AC618" s="246">
        <v>2029</v>
      </c>
      <c r="AD618" s="246">
        <v>2030</v>
      </c>
      <c r="AE618" s="246" t="str">
        <f>'1.  LRAMVA Summary'!$D$53</f>
        <v>Residential</v>
      </c>
      <c r="AF618" s="246" t="str">
        <f>'1.  LRAMVA Summary'!$E$53</f>
        <v>GS&lt;50 kW</v>
      </c>
      <c r="AG618" s="246" t="str">
        <f>'1.  LRAMVA Summary'!$F$53</f>
        <v>GS&gt;50 kW</v>
      </c>
      <c r="AH618" s="246" t="str">
        <f>'1.  LRAMVA Summary'!$G$53</f>
        <v>Unmetered Scattered Load</v>
      </c>
      <c r="AI618" s="246" t="str">
        <f>'1.  LRAMVA Summary'!$H$53</f>
        <v>Streetlighting</v>
      </c>
      <c r="AJ618" s="246" t="str">
        <f>'1.  LRAMVA Summary'!$I$53</f>
        <v/>
      </c>
      <c r="AK618" s="246" t="str">
        <f>'1.  LRAMVA Summary'!$J$53</f>
        <v/>
      </c>
      <c r="AL618" s="246" t="str">
        <f>'1.  LRAMVA Summary'!$K$53</f>
        <v/>
      </c>
      <c r="AM618" s="246" t="str">
        <f>'1.  LRAMVA Summary'!$L$53</f>
        <v/>
      </c>
      <c r="AN618" s="246" t="str">
        <f>'1.  LRAMVA Summary'!$M$53</f>
        <v/>
      </c>
      <c r="AO618" s="246" t="str">
        <f>'1.  LRAMVA Summary'!$N$53</f>
        <v/>
      </c>
      <c r="AP618" s="246" t="str">
        <f>'1.  LRAMVA Summary'!$O$53</f>
        <v/>
      </c>
      <c r="AQ618" s="246" t="str">
        <f>'1.  LRAMVA Summary'!$P$53</f>
        <v/>
      </c>
      <c r="AR618" s="246" t="str">
        <f>'1.  LRAMVA Summary'!$Q$53</f>
        <v/>
      </c>
      <c r="AS618" s="248" t="str">
        <f>'1.  LRAMVA Summary'!$R$53</f>
        <v>Total</v>
      </c>
    </row>
    <row r="619" spans="1:45" ht="15.75" hidden="1" customHeight="1">
      <c r="A619" s="465"/>
      <c r="B619" s="455" t="s">
        <v>500</v>
      </c>
      <c r="C619" s="250"/>
      <c r="D619" s="250"/>
      <c r="E619" s="250"/>
      <c r="F619" s="250"/>
      <c r="G619" s="250"/>
      <c r="H619" s="250"/>
      <c r="I619" s="250"/>
      <c r="J619" s="250"/>
      <c r="K619" s="250"/>
      <c r="L619" s="250"/>
      <c r="M619" s="250"/>
      <c r="N619" s="250"/>
      <c r="O619" s="250"/>
      <c r="P619" s="250"/>
      <c r="Q619" s="251"/>
      <c r="R619" s="250"/>
      <c r="S619" s="250"/>
      <c r="T619" s="250"/>
      <c r="U619" s="250"/>
      <c r="V619" s="250"/>
      <c r="W619" s="250"/>
      <c r="X619" s="250"/>
      <c r="Y619" s="250"/>
      <c r="Z619" s="250"/>
      <c r="AA619" s="250"/>
      <c r="AB619" s="250"/>
      <c r="AC619" s="250"/>
      <c r="AD619" s="250"/>
      <c r="AE619" s="252" t="str">
        <f>'1.  LRAMVA Summary'!$D$54</f>
        <v>kWh</v>
      </c>
      <c r="AF619" s="252" t="str">
        <f>'1.  LRAMVA Summary'!$E$54</f>
        <v>kWh</v>
      </c>
      <c r="AG619" s="252" t="str">
        <f>'1.  LRAMVA Summary'!$F$54</f>
        <v>kW</v>
      </c>
      <c r="AH619" s="252" t="str">
        <f>'1.  LRAMVA Summary'!$G$54</f>
        <v>kWh</v>
      </c>
      <c r="AI619" s="252" t="str">
        <f>'1.  LRAMVA Summary'!$H$54</f>
        <v>kW</v>
      </c>
      <c r="AJ619" s="252">
        <f>'1.  LRAMVA Summary'!$I$54</f>
        <v>0</v>
      </c>
      <c r="AK619" s="252">
        <f>'1.  LRAMVA Summary'!$J$54</f>
        <v>0</v>
      </c>
      <c r="AL619" s="252">
        <f>'1.  LRAMVA Summary'!$K$54</f>
        <v>0</v>
      </c>
      <c r="AM619" s="252">
        <f>'1.  LRAMVA Summary'!$L$54</f>
        <v>0</v>
      </c>
      <c r="AN619" s="252">
        <f>'1.  LRAMVA Summary'!$M$54</f>
        <v>0</v>
      </c>
      <c r="AO619" s="252">
        <f>'1.  LRAMVA Summary'!$N$54</f>
        <v>0</v>
      </c>
      <c r="AP619" s="252">
        <f>'1.  LRAMVA Summary'!$O$54</f>
        <v>0</v>
      </c>
      <c r="AQ619" s="252">
        <f>'1.  LRAMVA Summary'!$P$54</f>
        <v>0</v>
      </c>
      <c r="AR619" s="252">
        <f>'1.  LRAMVA Summary'!$Q$54</f>
        <v>0</v>
      </c>
      <c r="AS619" s="253"/>
    </row>
    <row r="620" spans="1:45" ht="15.75" hidden="1" outlineLevel="1">
      <c r="A620" s="465"/>
      <c r="B620" s="444" t="s">
        <v>493</v>
      </c>
      <c r="C620" s="250"/>
      <c r="D620" s="250"/>
      <c r="E620" s="250"/>
      <c r="F620" s="250"/>
      <c r="G620" s="250"/>
      <c r="H620" s="250"/>
      <c r="I620" s="250"/>
      <c r="J620" s="250"/>
      <c r="K620" s="250"/>
      <c r="L620" s="250"/>
      <c r="M620" s="250"/>
      <c r="N620" s="250"/>
      <c r="O620" s="250"/>
      <c r="P620" s="250"/>
      <c r="Q620" s="251"/>
      <c r="R620" s="250"/>
      <c r="S620" s="250"/>
      <c r="T620" s="250"/>
      <c r="U620" s="250"/>
      <c r="V620" s="250"/>
      <c r="W620" s="250"/>
      <c r="X620" s="250"/>
      <c r="Y620" s="250"/>
      <c r="Z620" s="250"/>
      <c r="AA620" s="250"/>
      <c r="AB620" s="250"/>
      <c r="AC620" s="250"/>
      <c r="AD620" s="250"/>
      <c r="AE620" s="252"/>
      <c r="AF620" s="252"/>
      <c r="AG620" s="252"/>
      <c r="AH620" s="252"/>
      <c r="AI620" s="252"/>
      <c r="AJ620" s="252"/>
      <c r="AK620" s="252"/>
      <c r="AL620" s="252"/>
      <c r="AM620" s="252"/>
      <c r="AN620" s="252"/>
      <c r="AO620" s="252"/>
      <c r="AP620" s="252"/>
      <c r="AQ620" s="252"/>
      <c r="AR620" s="252"/>
      <c r="AS620" s="253"/>
    </row>
    <row r="621" spans="1:45" hidden="1" outlineLevel="1">
      <c r="A621" s="465">
        <v>1</v>
      </c>
      <c r="B621" s="380" t="s">
        <v>95</v>
      </c>
      <c r="C621" s="252" t="s">
        <v>25</v>
      </c>
      <c r="D621" s="256"/>
      <c r="E621" s="256"/>
      <c r="F621" s="256"/>
      <c r="G621" s="256"/>
      <c r="H621" s="256"/>
      <c r="I621" s="256"/>
      <c r="J621" s="256"/>
      <c r="K621" s="256"/>
      <c r="L621" s="256"/>
      <c r="M621" s="256"/>
      <c r="N621" s="256"/>
      <c r="O621" s="256"/>
      <c r="P621" s="256"/>
      <c r="Q621" s="252"/>
      <c r="R621" s="256"/>
      <c r="S621" s="256"/>
      <c r="T621" s="256"/>
      <c r="U621" s="256"/>
      <c r="V621" s="256"/>
      <c r="W621" s="256"/>
      <c r="X621" s="256"/>
      <c r="Y621" s="256"/>
      <c r="Z621" s="256"/>
      <c r="AA621" s="256"/>
      <c r="AB621" s="256"/>
      <c r="AC621" s="256"/>
      <c r="AD621" s="256"/>
      <c r="AE621" s="362"/>
      <c r="AF621" s="362"/>
      <c r="AG621" s="362"/>
      <c r="AH621" s="362"/>
      <c r="AI621" s="362"/>
      <c r="AJ621" s="362"/>
      <c r="AK621" s="362"/>
      <c r="AL621" s="362"/>
      <c r="AM621" s="362"/>
      <c r="AN621" s="362"/>
      <c r="AO621" s="362"/>
      <c r="AP621" s="362"/>
      <c r="AQ621" s="362"/>
      <c r="AR621" s="362"/>
      <c r="AS621" s="257">
        <f>SUM(AE621:AR621)</f>
        <v>0</v>
      </c>
    </row>
    <row r="622" spans="1:45" hidden="1" outlineLevel="1">
      <c r="A622" s="465"/>
      <c r="B622" s="255" t="s">
        <v>309</v>
      </c>
      <c r="C622" s="252" t="s">
        <v>163</v>
      </c>
      <c r="D622" s="256"/>
      <c r="E622" s="256"/>
      <c r="F622" s="256"/>
      <c r="G622" s="256"/>
      <c r="H622" s="256"/>
      <c r="I622" s="256"/>
      <c r="J622" s="256"/>
      <c r="K622" s="256"/>
      <c r="L622" s="256"/>
      <c r="M622" s="256"/>
      <c r="N622" s="256"/>
      <c r="O622" s="256"/>
      <c r="P622" s="256"/>
      <c r="Q622" s="415"/>
      <c r="R622" s="256"/>
      <c r="S622" s="256"/>
      <c r="T622" s="256"/>
      <c r="U622" s="256"/>
      <c r="V622" s="256"/>
      <c r="W622" s="256"/>
      <c r="X622" s="256"/>
      <c r="Y622" s="256"/>
      <c r="Z622" s="256"/>
      <c r="AA622" s="256"/>
      <c r="AB622" s="256"/>
      <c r="AC622" s="256"/>
      <c r="AD622" s="256"/>
      <c r="AE622" s="363">
        <f>AE621</f>
        <v>0</v>
      </c>
      <c r="AF622" s="363">
        <f t="shared" ref="AF622" si="1761">AF621</f>
        <v>0</v>
      </c>
      <c r="AG622" s="363">
        <f t="shared" ref="AG622" si="1762">AG621</f>
        <v>0</v>
      </c>
      <c r="AH622" s="363">
        <f t="shared" ref="AH622" si="1763">AH621</f>
        <v>0</v>
      </c>
      <c r="AI622" s="363">
        <f t="shared" ref="AI622" si="1764">AI621</f>
        <v>0</v>
      </c>
      <c r="AJ622" s="363">
        <f t="shared" ref="AJ622" si="1765">AJ621</f>
        <v>0</v>
      </c>
      <c r="AK622" s="363">
        <f t="shared" ref="AK622" si="1766">AK621</f>
        <v>0</v>
      </c>
      <c r="AL622" s="363">
        <f t="shared" ref="AL622" si="1767">AL621</f>
        <v>0</v>
      </c>
      <c r="AM622" s="363">
        <f t="shared" ref="AM622" si="1768">AM621</f>
        <v>0</v>
      </c>
      <c r="AN622" s="363">
        <f t="shared" ref="AN622" si="1769">AN621</f>
        <v>0</v>
      </c>
      <c r="AO622" s="363">
        <f t="shared" ref="AO622" si="1770">AO621</f>
        <v>0</v>
      </c>
      <c r="AP622" s="363">
        <f t="shared" ref="AP622" si="1771">AP621</f>
        <v>0</v>
      </c>
      <c r="AQ622" s="363">
        <f t="shared" ref="AQ622" si="1772">AQ621</f>
        <v>0</v>
      </c>
      <c r="AR622" s="363">
        <f t="shared" ref="AR622" si="1773">AR621</f>
        <v>0</v>
      </c>
      <c r="AS622" s="258"/>
    </row>
    <row r="623" spans="1:45" ht="15.75" hidden="1" outlineLevel="1">
      <c r="A623" s="465"/>
      <c r="B623" s="259"/>
      <c r="C623" s="260"/>
      <c r="D623" s="260"/>
      <c r="E623" s="260"/>
      <c r="F623" s="260"/>
      <c r="G623" s="260"/>
      <c r="H623" s="260"/>
      <c r="I623" s="260"/>
      <c r="J623" s="654"/>
      <c r="K623" s="260"/>
      <c r="L623" s="260"/>
      <c r="M623" s="260"/>
      <c r="N623" s="260"/>
      <c r="O623" s="260"/>
      <c r="P623" s="260"/>
      <c r="Q623" s="261"/>
      <c r="R623" s="260"/>
      <c r="S623" s="260"/>
      <c r="T623" s="260"/>
      <c r="U623" s="260"/>
      <c r="V623" s="260"/>
      <c r="W623" s="260"/>
      <c r="X623" s="260"/>
      <c r="Y623" s="260"/>
      <c r="Z623" s="260"/>
      <c r="AA623" s="260"/>
      <c r="AB623" s="260"/>
      <c r="AC623" s="260"/>
      <c r="AD623" s="260"/>
      <c r="AE623" s="364"/>
      <c r="AF623" s="365"/>
      <c r="AG623" s="365"/>
      <c r="AH623" s="365"/>
      <c r="AI623" s="365"/>
      <c r="AJ623" s="365"/>
      <c r="AK623" s="365"/>
      <c r="AL623" s="365"/>
      <c r="AM623" s="365"/>
      <c r="AN623" s="365"/>
      <c r="AO623" s="365"/>
      <c r="AP623" s="365"/>
      <c r="AQ623" s="365"/>
      <c r="AR623" s="365"/>
      <c r="AS623" s="263"/>
    </row>
    <row r="624" spans="1:45" hidden="1" outlineLevel="1">
      <c r="A624" s="465">
        <v>2</v>
      </c>
      <c r="B624" s="380" t="s">
        <v>96</v>
      </c>
      <c r="C624" s="252" t="s">
        <v>25</v>
      </c>
      <c r="D624" s="256"/>
      <c r="E624" s="256"/>
      <c r="F624" s="256"/>
      <c r="G624" s="256"/>
      <c r="H624" s="256"/>
      <c r="I624" s="256"/>
      <c r="J624" s="256"/>
      <c r="K624" s="256"/>
      <c r="L624" s="256"/>
      <c r="M624" s="256"/>
      <c r="N624" s="256"/>
      <c r="O624" s="256"/>
      <c r="P624" s="256"/>
      <c r="Q624" s="252"/>
      <c r="R624" s="256"/>
      <c r="S624" s="256"/>
      <c r="T624" s="256"/>
      <c r="U624" s="256"/>
      <c r="V624" s="256"/>
      <c r="W624" s="256"/>
      <c r="X624" s="256"/>
      <c r="Y624" s="256"/>
      <c r="Z624" s="256"/>
      <c r="AA624" s="256"/>
      <c r="AB624" s="256"/>
      <c r="AC624" s="256"/>
      <c r="AD624" s="256"/>
      <c r="AE624" s="362"/>
      <c r="AF624" s="362"/>
      <c r="AG624" s="362"/>
      <c r="AH624" s="362"/>
      <c r="AI624" s="362"/>
      <c r="AJ624" s="362"/>
      <c r="AK624" s="362"/>
      <c r="AL624" s="362"/>
      <c r="AM624" s="362"/>
      <c r="AN624" s="362"/>
      <c r="AO624" s="362"/>
      <c r="AP624" s="362"/>
      <c r="AQ624" s="362"/>
      <c r="AR624" s="362"/>
      <c r="AS624" s="257">
        <f>SUM(AE624:AR624)</f>
        <v>0</v>
      </c>
    </row>
    <row r="625" spans="1:45" hidden="1" outlineLevel="1">
      <c r="A625" s="465"/>
      <c r="B625" s="255" t="s">
        <v>309</v>
      </c>
      <c r="C625" s="252" t="s">
        <v>163</v>
      </c>
      <c r="D625" s="256"/>
      <c r="E625" s="256"/>
      <c r="F625" s="256"/>
      <c r="G625" s="256"/>
      <c r="H625" s="256"/>
      <c r="I625" s="256"/>
      <c r="J625" s="256"/>
      <c r="K625" s="256"/>
      <c r="L625" s="256"/>
      <c r="M625" s="256"/>
      <c r="N625" s="256"/>
      <c r="O625" s="256"/>
      <c r="P625" s="256"/>
      <c r="Q625" s="415"/>
      <c r="R625" s="256"/>
      <c r="S625" s="256"/>
      <c r="T625" s="256"/>
      <c r="U625" s="256"/>
      <c r="V625" s="256"/>
      <c r="W625" s="256"/>
      <c r="X625" s="256"/>
      <c r="Y625" s="256"/>
      <c r="Z625" s="256"/>
      <c r="AA625" s="256"/>
      <c r="AB625" s="256"/>
      <c r="AC625" s="256"/>
      <c r="AD625" s="256"/>
      <c r="AE625" s="363">
        <f>AE624</f>
        <v>0</v>
      </c>
      <c r="AF625" s="363">
        <f t="shared" ref="AF625" si="1774">AF624</f>
        <v>0</v>
      </c>
      <c r="AG625" s="363">
        <f t="shared" ref="AG625" si="1775">AG624</f>
        <v>0</v>
      </c>
      <c r="AH625" s="363">
        <f t="shared" ref="AH625" si="1776">AH624</f>
        <v>0</v>
      </c>
      <c r="AI625" s="363">
        <f t="shared" ref="AI625" si="1777">AI624</f>
        <v>0</v>
      </c>
      <c r="AJ625" s="363">
        <f t="shared" ref="AJ625" si="1778">AJ624</f>
        <v>0</v>
      </c>
      <c r="AK625" s="363">
        <f t="shared" ref="AK625" si="1779">AK624</f>
        <v>0</v>
      </c>
      <c r="AL625" s="363">
        <f t="shared" ref="AL625" si="1780">AL624</f>
        <v>0</v>
      </c>
      <c r="AM625" s="363">
        <f t="shared" ref="AM625" si="1781">AM624</f>
        <v>0</v>
      </c>
      <c r="AN625" s="363">
        <f t="shared" ref="AN625" si="1782">AN624</f>
        <v>0</v>
      </c>
      <c r="AO625" s="363">
        <f t="shared" ref="AO625" si="1783">AO624</f>
        <v>0</v>
      </c>
      <c r="AP625" s="363">
        <f t="shared" ref="AP625" si="1784">AP624</f>
        <v>0</v>
      </c>
      <c r="AQ625" s="363">
        <f t="shared" ref="AQ625" si="1785">AQ624</f>
        <v>0</v>
      </c>
      <c r="AR625" s="363">
        <f t="shared" ref="AR625" si="1786">AR624</f>
        <v>0</v>
      </c>
      <c r="AS625" s="258"/>
    </row>
    <row r="626" spans="1:45" ht="15.75" hidden="1" outlineLevel="1">
      <c r="A626" s="465"/>
      <c r="B626" s="259"/>
      <c r="C626" s="260"/>
      <c r="D626" s="265"/>
      <c r="E626" s="265"/>
      <c r="F626" s="265"/>
      <c r="G626" s="265"/>
      <c r="H626" s="265"/>
      <c r="I626" s="265"/>
      <c r="J626" s="265"/>
      <c r="K626" s="265"/>
      <c r="L626" s="265"/>
      <c r="M626" s="265"/>
      <c r="N626" s="265"/>
      <c r="O626" s="265"/>
      <c r="P626" s="265"/>
      <c r="Q626" s="261"/>
      <c r="R626" s="265"/>
      <c r="S626" s="265"/>
      <c r="T626" s="265"/>
      <c r="U626" s="265"/>
      <c r="V626" s="265"/>
      <c r="W626" s="265"/>
      <c r="X626" s="265"/>
      <c r="Y626" s="265"/>
      <c r="Z626" s="265"/>
      <c r="AA626" s="265"/>
      <c r="AB626" s="265"/>
      <c r="AC626" s="265"/>
      <c r="AD626" s="265"/>
      <c r="AE626" s="364"/>
      <c r="AF626" s="365"/>
      <c r="AG626" s="365"/>
      <c r="AH626" s="365"/>
      <c r="AI626" s="365"/>
      <c r="AJ626" s="365"/>
      <c r="AK626" s="365"/>
      <c r="AL626" s="365"/>
      <c r="AM626" s="365"/>
      <c r="AN626" s="365"/>
      <c r="AO626" s="365"/>
      <c r="AP626" s="365"/>
      <c r="AQ626" s="365"/>
      <c r="AR626" s="365"/>
      <c r="AS626" s="263"/>
    </row>
    <row r="627" spans="1:45" hidden="1" outlineLevel="1">
      <c r="A627" s="465">
        <v>3</v>
      </c>
      <c r="B627" s="380" t="s">
        <v>97</v>
      </c>
      <c r="C627" s="252" t="s">
        <v>25</v>
      </c>
      <c r="D627" s="256"/>
      <c r="E627" s="256"/>
      <c r="F627" s="256"/>
      <c r="G627" s="256"/>
      <c r="H627" s="256"/>
      <c r="I627" s="256"/>
      <c r="J627" s="256"/>
      <c r="K627" s="256"/>
      <c r="L627" s="256"/>
      <c r="M627" s="256"/>
      <c r="N627" s="256"/>
      <c r="O627" s="256"/>
      <c r="P627" s="256"/>
      <c r="Q627" s="252"/>
      <c r="R627" s="256"/>
      <c r="S627" s="256"/>
      <c r="T627" s="256"/>
      <c r="U627" s="256"/>
      <c r="V627" s="256"/>
      <c r="W627" s="256"/>
      <c r="X627" s="256"/>
      <c r="Y627" s="256"/>
      <c r="Z627" s="256"/>
      <c r="AA627" s="256"/>
      <c r="AB627" s="256"/>
      <c r="AC627" s="256"/>
      <c r="AD627" s="256"/>
      <c r="AE627" s="362"/>
      <c r="AF627" s="362"/>
      <c r="AG627" s="362"/>
      <c r="AH627" s="362"/>
      <c r="AI627" s="362"/>
      <c r="AJ627" s="362"/>
      <c r="AK627" s="362"/>
      <c r="AL627" s="362"/>
      <c r="AM627" s="362"/>
      <c r="AN627" s="362"/>
      <c r="AO627" s="362"/>
      <c r="AP627" s="362"/>
      <c r="AQ627" s="362"/>
      <c r="AR627" s="362"/>
      <c r="AS627" s="257">
        <f>SUM(AE627:AR627)</f>
        <v>0</v>
      </c>
    </row>
    <row r="628" spans="1:45" hidden="1" outlineLevel="1">
      <c r="A628" s="465"/>
      <c r="B628" s="255" t="s">
        <v>309</v>
      </c>
      <c r="C628" s="252" t="s">
        <v>163</v>
      </c>
      <c r="D628" s="256"/>
      <c r="E628" s="256"/>
      <c r="F628" s="256"/>
      <c r="G628" s="256"/>
      <c r="H628" s="256"/>
      <c r="I628" s="256"/>
      <c r="J628" s="256"/>
      <c r="K628" s="256"/>
      <c r="L628" s="256"/>
      <c r="M628" s="256"/>
      <c r="N628" s="256"/>
      <c r="O628" s="256"/>
      <c r="P628" s="256"/>
      <c r="Q628" s="415"/>
      <c r="R628" s="256"/>
      <c r="S628" s="256"/>
      <c r="T628" s="256"/>
      <c r="U628" s="256"/>
      <c r="V628" s="256"/>
      <c r="W628" s="256"/>
      <c r="X628" s="256"/>
      <c r="Y628" s="256"/>
      <c r="Z628" s="256"/>
      <c r="AA628" s="256"/>
      <c r="AB628" s="256"/>
      <c r="AC628" s="256"/>
      <c r="AD628" s="256"/>
      <c r="AE628" s="363">
        <f>AE627</f>
        <v>0</v>
      </c>
      <c r="AF628" s="363">
        <f t="shared" ref="AF628" si="1787">AF627</f>
        <v>0</v>
      </c>
      <c r="AG628" s="363">
        <f t="shared" ref="AG628" si="1788">AG627</f>
        <v>0</v>
      </c>
      <c r="AH628" s="363">
        <f t="shared" ref="AH628" si="1789">AH627</f>
        <v>0</v>
      </c>
      <c r="AI628" s="363">
        <f t="shared" ref="AI628" si="1790">AI627</f>
        <v>0</v>
      </c>
      <c r="AJ628" s="363">
        <f t="shared" ref="AJ628" si="1791">AJ627</f>
        <v>0</v>
      </c>
      <c r="AK628" s="363">
        <f t="shared" ref="AK628" si="1792">AK627</f>
        <v>0</v>
      </c>
      <c r="AL628" s="363">
        <f t="shared" ref="AL628" si="1793">AL627</f>
        <v>0</v>
      </c>
      <c r="AM628" s="363">
        <f t="shared" ref="AM628" si="1794">AM627</f>
        <v>0</v>
      </c>
      <c r="AN628" s="363">
        <f t="shared" ref="AN628" si="1795">AN627</f>
        <v>0</v>
      </c>
      <c r="AO628" s="363">
        <f t="shared" ref="AO628" si="1796">AO627</f>
        <v>0</v>
      </c>
      <c r="AP628" s="363">
        <f t="shared" ref="AP628" si="1797">AP627</f>
        <v>0</v>
      </c>
      <c r="AQ628" s="363">
        <f t="shared" ref="AQ628" si="1798">AQ627</f>
        <v>0</v>
      </c>
      <c r="AR628" s="363">
        <f t="shared" ref="AR628" si="1799">AR627</f>
        <v>0</v>
      </c>
      <c r="AS628" s="258"/>
    </row>
    <row r="629" spans="1:45" hidden="1" outlineLevel="1">
      <c r="A629" s="465"/>
      <c r="B629" s="255"/>
      <c r="C629" s="266"/>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c r="AA629" s="252"/>
      <c r="AB629" s="252"/>
      <c r="AC629" s="252"/>
      <c r="AD629" s="252"/>
      <c r="AE629" s="364"/>
      <c r="AF629" s="364"/>
      <c r="AG629" s="364"/>
      <c r="AH629" s="364"/>
      <c r="AI629" s="364"/>
      <c r="AJ629" s="364"/>
      <c r="AK629" s="364"/>
      <c r="AL629" s="364"/>
      <c r="AM629" s="364"/>
      <c r="AN629" s="364"/>
      <c r="AO629" s="364"/>
      <c r="AP629" s="364"/>
      <c r="AQ629" s="364"/>
      <c r="AR629" s="364"/>
      <c r="AS629" s="267"/>
    </row>
    <row r="630" spans="1:45" hidden="1" outlineLevel="1">
      <c r="A630" s="465">
        <v>4</v>
      </c>
      <c r="B630" s="274" t="s">
        <v>660</v>
      </c>
      <c r="C630" s="252" t="s">
        <v>25</v>
      </c>
      <c r="D630" s="256"/>
      <c r="E630" s="256"/>
      <c r="F630" s="256"/>
      <c r="G630" s="256"/>
      <c r="H630" s="256"/>
      <c r="I630" s="256"/>
      <c r="J630" s="256"/>
      <c r="K630" s="256"/>
      <c r="L630" s="256"/>
      <c r="M630" s="256"/>
      <c r="N630" s="256"/>
      <c r="O630" s="256"/>
      <c r="P630" s="256"/>
      <c r="Q630" s="252"/>
      <c r="R630" s="256"/>
      <c r="S630" s="256"/>
      <c r="T630" s="256"/>
      <c r="U630" s="256"/>
      <c r="V630" s="256"/>
      <c r="W630" s="256"/>
      <c r="X630" s="256"/>
      <c r="Y630" s="256"/>
      <c r="Z630" s="256"/>
      <c r="AA630" s="256"/>
      <c r="AB630" s="256"/>
      <c r="AC630" s="256"/>
      <c r="AD630" s="256"/>
      <c r="AE630" s="362"/>
      <c r="AF630" s="362"/>
      <c r="AG630" s="362"/>
      <c r="AH630" s="362"/>
      <c r="AI630" s="362"/>
      <c r="AJ630" s="362"/>
      <c r="AK630" s="362"/>
      <c r="AL630" s="362"/>
      <c r="AM630" s="362"/>
      <c r="AN630" s="362"/>
      <c r="AO630" s="362"/>
      <c r="AP630" s="362"/>
      <c r="AQ630" s="362"/>
      <c r="AR630" s="362"/>
      <c r="AS630" s="257">
        <f>SUM(AE630:AR630)</f>
        <v>0</v>
      </c>
    </row>
    <row r="631" spans="1:45" hidden="1" outlineLevel="1">
      <c r="A631" s="465"/>
      <c r="B631" s="255" t="s">
        <v>309</v>
      </c>
      <c r="C631" s="252" t="s">
        <v>163</v>
      </c>
      <c r="D631" s="256"/>
      <c r="E631" s="256"/>
      <c r="F631" s="256"/>
      <c r="G631" s="256"/>
      <c r="H631" s="256"/>
      <c r="I631" s="256"/>
      <c r="J631" s="256"/>
      <c r="K631" s="256"/>
      <c r="L631" s="256"/>
      <c r="M631" s="256"/>
      <c r="N631" s="256"/>
      <c r="O631" s="256"/>
      <c r="P631" s="256"/>
      <c r="Q631" s="415"/>
      <c r="R631" s="256"/>
      <c r="S631" s="256"/>
      <c r="T631" s="256"/>
      <c r="U631" s="256"/>
      <c r="V631" s="256"/>
      <c r="W631" s="256"/>
      <c r="X631" s="256"/>
      <c r="Y631" s="256"/>
      <c r="Z631" s="256"/>
      <c r="AA631" s="256"/>
      <c r="AB631" s="256"/>
      <c r="AC631" s="256"/>
      <c r="AD631" s="256"/>
      <c r="AE631" s="363">
        <f>AE630</f>
        <v>0</v>
      </c>
      <c r="AF631" s="363">
        <f t="shared" ref="AF631" si="1800">AF630</f>
        <v>0</v>
      </c>
      <c r="AG631" s="363">
        <f t="shared" ref="AG631" si="1801">AG630</f>
        <v>0</v>
      </c>
      <c r="AH631" s="363">
        <f t="shared" ref="AH631" si="1802">AH630</f>
        <v>0</v>
      </c>
      <c r="AI631" s="363">
        <f t="shared" ref="AI631" si="1803">AI630</f>
        <v>0</v>
      </c>
      <c r="AJ631" s="363">
        <f t="shared" ref="AJ631" si="1804">AJ630</f>
        <v>0</v>
      </c>
      <c r="AK631" s="363">
        <f t="shared" ref="AK631" si="1805">AK630</f>
        <v>0</v>
      </c>
      <c r="AL631" s="363">
        <f t="shared" ref="AL631" si="1806">AL630</f>
        <v>0</v>
      </c>
      <c r="AM631" s="363">
        <f t="shared" ref="AM631" si="1807">AM630</f>
        <v>0</v>
      </c>
      <c r="AN631" s="363">
        <f t="shared" ref="AN631" si="1808">AN630</f>
        <v>0</v>
      </c>
      <c r="AO631" s="363">
        <f t="shared" ref="AO631" si="1809">AO630</f>
        <v>0</v>
      </c>
      <c r="AP631" s="363">
        <f t="shared" ref="AP631" si="1810">AP630</f>
        <v>0</v>
      </c>
      <c r="AQ631" s="363">
        <f t="shared" ref="AQ631" si="1811">AQ630</f>
        <v>0</v>
      </c>
      <c r="AR631" s="363">
        <f t="shared" ref="AR631" si="1812">AR630</f>
        <v>0</v>
      </c>
      <c r="AS631" s="258"/>
    </row>
    <row r="632" spans="1:45" hidden="1" outlineLevel="1">
      <c r="A632" s="465"/>
      <c r="B632" s="255"/>
      <c r="C632" s="266"/>
      <c r="D632" s="265"/>
      <c r="E632" s="265"/>
      <c r="F632" s="265"/>
      <c r="G632" s="265"/>
      <c r="H632" s="265"/>
      <c r="I632" s="265"/>
      <c r="J632" s="265"/>
      <c r="K632" s="265"/>
      <c r="L632" s="265"/>
      <c r="M632" s="265"/>
      <c r="N632" s="265"/>
      <c r="O632" s="265"/>
      <c r="P632" s="265"/>
      <c r="Q632" s="252"/>
      <c r="R632" s="265"/>
      <c r="S632" s="265"/>
      <c r="T632" s="265"/>
      <c r="U632" s="265"/>
      <c r="V632" s="265"/>
      <c r="W632" s="265"/>
      <c r="X632" s="265"/>
      <c r="Y632" s="265"/>
      <c r="Z632" s="265"/>
      <c r="AA632" s="265"/>
      <c r="AB632" s="265"/>
      <c r="AC632" s="265"/>
      <c r="AD632" s="265"/>
      <c r="AE632" s="364"/>
      <c r="AF632" s="364"/>
      <c r="AG632" s="364"/>
      <c r="AH632" s="364"/>
      <c r="AI632" s="364"/>
      <c r="AJ632" s="364"/>
      <c r="AK632" s="364"/>
      <c r="AL632" s="364"/>
      <c r="AM632" s="364"/>
      <c r="AN632" s="364"/>
      <c r="AO632" s="364"/>
      <c r="AP632" s="364"/>
      <c r="AQ632" s="364"/>
      <c r="AR632" s="364"/>
      <c r="AS632" s="267"/>
    </row>
    <row r="633" spans="1:45" ht="15.75" hidden="1" customHeight="1" outlineLevel="1">
      <c r="A633" s="465">
        <v>5</v>
      </c>
      <c r="B633" s="380" t="s">
        <v>98</v>
      </c>
      <c r="C633" s="252" t="s">
        <v>25</v>
      </c>
      <c r="D633" s="256"/>
      <c r="E633" s="256"/>
      <c r="F633" s="256"/>
      <c r="G633" s="256"/>
      <c r="H633" s="256"/>
      <c r="I633" s="256"/>
      <c r="J633" s="256"/>
      <c r="K633" s="256"/>
      <c r="L633" s="256"/>
      <c r="M633" s="256"/>
      <c r="N633" s="256"/>
      <c r="O633" s="256"/>
      <c r="P633" s="256"/>
      <c r="Q633" s="252"/>
      <c r="R633" s="256"/>
      <c r="S633" s="256"/>
      <c r="T633" s="256"/>
      <c r="U633" s="256"/>
      <c r="V633" s="256"/>
      <c r="W633" s="256"/>
      <c r="X633" s="256"/>
      <c r="Y633" s="256"/>
      <c r="Z633" s="256"/>
      <c r="AA633" s="256"/>
      <c r="AB633" s="256"/>
      <c r="AC633" s="256"/>
      <c r="AD633" s="256"/>
      <c r="AE633" s="362"/>
      <c r="AF633" s="362"/>
      <c r="AG633" s="362"/>
      <c r="AH633" s="362"/>
      <c r="AI633" s="362"/>
      <c r="AJ633" s="362"/>
      <c r="AK633" s="362"/>
      <c r="AL633" s="362"/>
      <c r="AM633" s="362"/>
      <c r="AN633" s="362"/>
      <c r="AO633" s="362"/>
      <c r="AP633" s="362"/>
      <c r="AQ633" s="362"/>
      <c r="AR633" s="362"/>
      <c r="AS633" s="257">
        <f>SUM(AE633:AR633)</f>
        <v>0</v>
      </c>
    </row>
    <row r="634" spans="1:45" hidden="1" outlineLevel="1">
      <c r="A634" s="465"/>
      <c r="B634" s="255" t="s">
        <v>309</v>
      </c>
      <c r="C634" s="252" t="s">
        <v>163</v>
      </c>
      <c r="D634" s="256"/>
      <c r="E634" s="256"/>
      <c r="F634" s="256"/>
      <c r="G634" s="256"/>
      <c r="H634" s="256"/>
      <c r="I634" s="256"/>
      <c r="J634" s="256"/>
      <c r="K634" s="256"/>
      <c r="L634" s="256"/>
      <c r="M634" s="256"/>
      <c r="N634" s="256"/>
      <c r="O634" s="256"/>
      <c r="P634" s="256"/>
      <c r="Q634" s="415"/>
      <c r="R634" s="256"/>
      <c r="S634" s="256"/>
      <c r="T634" s="256"/>
      <c r="U634" s="256"/>
      <c r="V634" s="256"/>
      <c r="W634" s="256"/>
      <c r="X634" s="256"/>
      <c r="Y634" s="256"/>
      <c r="Z634" s="256"/>
      <c r="AA634" s="256"/>
      <c r="AB634" s="256"/>
      <c r="AC634" s="256"/>
      <c r="AD634" s="256"/>
      <c r="AE634" s="363">
        <f>AE633</f>
        <v>0</v>
      </c>
      <c r="AF634" s="363">
        <f t="shared" ref="AF634" si="1813">AF633</f>
        <v>0</v>
      </c>
      <c r="AG634" s="363">
        <f t="shared" ref="AG634" si="1814">AG633</f>
        <v>0</v>
      </c>
      <c r="AH634" s="363">
        <f t="shared" ref="AH634" si="1815">AH633</f>
        <v>0</v>
      </c>
      <c r="AI634" s="363">
        <f t="shared" ref="AI634" si="1816">AI633</f>
        <v>0</v>
      </c>
      <c r="AJ634" s="363">
        <f t="shared" ref="AJ634" si="1817">AJ633</f>
        <v>0</v>
      </c>
      <c r="AK634" s="363">
        <f t="shared" ref="AK634" si="1818">AK633</f>
        <v>0</v>
      </c>
      <c r="AL634" s="363">
        <f t="shared" ref="AL634" si="1819">AL633</f>
        <v>0</v>
      </c>
      <c r="AM634" s="363">
        <f t="shared" ref="AM634" si="1820">AM633</f>
        <v>0</v>
      </c>
      <c r="AN634" s="363">
        <f t="shared" ref="AN634" si="1821">AN633</f>
        <v>0</v>
      </c>
      <c r="AO634" s="363">
        <f t="shared" ref="AO634" si="1822">AO633</f>
        <v>0</v>
      </c>
      <c r="AP634" s="363">
        <f t="shared" ref="AP634" si="1823">AP633</f>
        <v>0</v>
      </c>
      <c r="AQ634" s="363">
        <f t="shared" ref="AQ634" si="1824">AQ633</f>
        <v>0</v>
      </c>
      <c r="AR634" s="363">
        <f t="shared" ref="AR634" si="1825">AR633</f>
        <v>0</v>
      </c>
      <c r="AS634" s="258"/>
    </row>
    <row r="635" spans="1:45" hidden="1" outlineLevel="1">
      <c r="A635" s="465"/>
      <c r="B635" s="255"/>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c r="AA635" s="252"/>
      <c r="AB635" s="252"/>
      <c r="AC635" s="252"/>
      <c r="AD635" s="252"/>
      <c r="AE635" s="374"/>
      <c r="AF635" s="375"/>
      <c r="AG635" s="375"/>
      <c r="AH635" s="375"/>
      <c r="AI635" s="375"/>
      <c r="AJ635" s="375"/>
      <c r="AK635" s="375"/>
      <c r="AL635" s="375"/>
      <c r="AM635" s="375"/>
      <c r="AN635" s="375"/>
      <c r="AO635" s="375"/>
      <c r="AP635" s="375"/>
      <c r="AQ635" s="375"/>
      <c r="AR635" s="375"/>
      <c r="AS635" s="258"/>
    </row>
    <row r="636" spans="1:45" ht="15.75" hidden="1" outlineLevel="1">
      <c r="A636" s="465"/>
      <c r="B636" s="279" t="s">
        <v>494</v>
      </c>
      <c r="C636" s="250"/>
      <c r="D636" s="250"/>
      <c r="E636" s="250"/>
      <c r="F636" s="250"/>
      <c r="G636" s="250"/>
      <c r="H636" s="250"/>
      <c r="I636" s="250"/>
      <c r="J636" s="250"/>
      <c r="K636" s="250"/>
      <c r="L636" s="250"/>
      <c r="M636" s="250"/>
      <c r="N636" s="250"/>
      <c r="O636" s="250"/>
      <c r="P636" s="250"/>
      <c r="Q636" s="251"/>
      <c r="R636" s="250"/>
      <c r="S636" s="250"/>
      <c r="T636" s="250"/>
      <c r="U636" s="250"/>
      <c r="V636" s="250"/>
      <c r="W636" s="250"/>
      <c r="X636" s="250"/>
      <c r="Y636" s="250"/>
      <c r="Z636" s="250"/>
      <c r="AA636" s="250"/>
      <c r="AB636" s="250"/>
      <c r="AC636" s="250"/>
      <c r="AD636" s="250"/>
      <c r="AE636" s="366"/>
      <c r="AF636" s="366"/>
      <c r="AG636" s="366"/>
      <c r="AH636" s="366"/>
      <c r="AI636" s="366"/>
      <c r="AJ636" s="366"/>
      <c r="AK636" s="366"/>
      <c r="AL636" s="366"/>
      <c r="AM636" s="366"/>
      <c r="AN636" s="366"/>
      <c r="AO636" s="366"/>
      <c r="AP636" s="366"/>
      <c r="AQ636" s="366"/>
      <c r="AR636" s="366"/>
      <c r="AS636" s="253"/>
    </row>
    <row r="637" spans="1:45" hidden="1" outlineLevel="1">
      <c r="A637" s="465">
        <v>6</v>
      </c>
      <c r="B637" s="380" t="s">
        <v>99</v>
      </c>
      <c r="C637" s="252" t="s">
        <v>25</v>
      </c>
      <c r="D637" s="256"/>
      <c r="E637" s="256"/>
      <c r="F637" s="256"/>
      <c r="G637" s="256"/>
      <c r="H637" s="256"/>
      <c r="I637" s="256"/>
      <c r="J637" s="256"/>
      <c r="K637" s="256"/>
      <c r="L637" s="256"/>
      <c r="M637" s="256"/>
      <c r="N637" s="256"/>
      <c r="O637" s="256"/>
      <c r="P637" s="256"/>
      <c r="Q637" s="256">
        <v>12</v>
      </c>
      <c r="R637" s="256"/>
      <c r="S637" s="256"/>
      <c r="T637" s="256"/>
      <c r="U637" s="256"/>
      <c r="V637" s="256"/>
      <c r="W637" s="256"/>
      <c r="X637" s="256"/>
      <c r="Y637" s="256"/>
      <c r="Z637" s="256"/>
      <c r="AA637" s="256"/>
      <c r="AB637" s="256"/>
      <c r="AC637" s="256"/>
      <c r="AD637" s="256"/>
      <c r="AE637" s="367"/>
      <c r="AF637" s="362"/>
      <c r="AG637" s="362"/>
      <c r="AH637" s="362"/>
      <c r="AI637" s="362"/>
      <c r="AJ637" s="362"/>
      <c r="AK637" s="362"/>
      <c r="AL637" s="367"/>
      <c r="AM637" s="367"/>
      <c r="AN637" s="367"/>
      <c r="AO637" s="367"/>
      <c r="AP637" s="367"/>
      <c r="AQ637" s="367"/>
      <c r="AR637" s="367"/>
      <c r="AS637" s="257">
        <f>SUM(AE637:AR637)</f>
        <v>0</v>
      </c>
    </row>
    <row r="638" spans="1:45" hidden="1" outlineLevel="1">
      <c r="A638" s="465"/>
      <c r="B638" s="255" t="s">
        <v>309</v>
      </c>
      <c r="C638" s="252" t="s">
        <v>163</v>
      </c>
      <c r="D638" s="256"/>
      <c r="E638" s="256"/>
      <c r="F638" s="256"/>
      <c r="G638" s="256"/>
      <c r="H638" s="256"/>
      <c r="I638" s="256"/>
      <c r="J638" s="256"/>
      <c r="K638" s="256"/>
      <c r="L638" s="256"/>
      <c r="M638" s="256"/>
      <c r="N638" s="256"/>
      <c r="O638" s="256"/>
      <c r="P638" s="256"/>
      <c r="Q638" s="256">
        <f>Q637</f>
        <v>12</v>
      </c>
      <c r="R638" s="256"/>
      <c r="S638" s="256"/>
      <c r="T638" s="256"/>
      <c r="U638" s="256"/>
      <c r="V638" s="256"/>
      <c r="W638" s="256"/>
      <c r="X638" s="256"/>
      <c r="Y638" s="256"/>
      <c r="Z638" s="256"/>
      <c r="AA638" s="256"/>
      <c r="AB638" s="256"/>
      <c r="AC638" s="256"/>
      <c r="AD638" s="256"/>
      <c r="AE638" s="363">
        <f>AE637</f>
        <v>0</v>
      </c>
      <c r="AF638" s="363">
        <f t="shared" ref="AF638" si="1826">AF637</f>
        <v>0</v>
      </c>
      <c r="AG638" s="363">
        <f t="shared" ref="AG638" si="1827">AG637</f>
        <v>0</v>
      </c>
      <c r="AH638" s="363">
        <f t="shared" ref="AH638" si="1828">AH637</f>
        <v>0</v>
      </c>
      <c r="AI638" s="363">
        <f t="shared" ref="AI638" si="1829">AI637</f>
        <v>0</v>
      </c>
      <c r="AJ638" s="363">
        <f t="shared" ref="AJ638" si="1830">AJ637</f>
        <v>0</v>
      </c>
      <c r="AK638" s="363">
        <f t="shared" ref="AK638" si="1831">AK637</f>
        <v>0</v>
      </c>
      <c r="AL638" s="363">
        <f t="shared" ref="AL638" si="1832">AL637</f>
        <v>0</v>
      </c>
      <c r="AM638" s="363">
        <f t="shared" ref="AM638" si="1833">AM637</f>
        <v>0</v>
      </c>
      <c r="AN638" s="363">
        <f t="shared" ref="AN638" si="1834">AN637</f>
        <v>0</v>
      </c>
      <c r="AO638" s="363">
        <f t="shared" ref="AO638" si="1835">AO637</f>
        <v>0</v>
      </c>
      <c r="AP638" s="363">
        <f t="shared" ref="AP638" si="1836">AP637</f>
        <v>0</v>
      </c>
      <c r="AQ638" s="363">
        <f t="shared" ref="AQ638" si="1837">AQ637</f>
        <v>0</v>
      </c>
      <c r="AR638" s="363">
        <f t="shared" ref="AR638" si="1838">AR637</f>
        <v>0</v>
      </c>
      <c r="AS638" s="271"/>
    </row>
    <row r="639" spans="1:45" hidden="1" outlineLevel="1">
      <c r="A639" s="465"/>
      <c r="B639" s="270"/>
      <c r="C639" s="27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c r="AA639" s="252"/>
      <c r="AB639" s="252"/>
      <c r="AC639" s="252"/>
      <c r="AD639" s="252"/>
      <c r="AE639" s="368"/>
      <c r="AF639" s="368"/>
      <c r="AG639" s="368"/>
      <c r="AH639" s="368"/>
      <c r="AI639" s="368"/>
      <c r="AJ639" s="368"/>
      <c r="AK639" s="368"/>
      <c r="AL639" s="368"/>
      <c r="AM639" s="368"/>
      <c r="AN639" s="368"/>
      <c r="AO639" s="368"/>
      <c r="AP639" s="368"/>
      <c r="AQ639" s="368"/>
      <c r="AR639" s="368"/>
      <c r="AS639" s="273"/>
    </row>
    <row r="640" spans="1:45" ht="30" hidden="1" outlineLevel="1">
      <c r="A640" s="465">
        <v>7</v>
      </c>
      <c r="B640" s="380" t="s">
        <v>100</v>
      </c>
      <c r="C640" s="252" t="s">
        <v>25</v>
      </c>
      <c r="D640" s="256"/>
      <c r="E640" s="256"/>
      <c r="F640" s="256"/>
      <c r="G640" s="256"/>
      <c r="H640" s="256"/>
      <c r="I640" s="256"/>
      <c r="J640" s="256"/>
      <c r="K640" s="256"/>
      <c r="L640" s="256"/>
      <c r="M640" s="256"/>
      <c r="N640" s="256"/>
      <c r="O640" s="256"/>
      <c r="P640" s="256"/>
      <c r="Q640" s="256">
        <v>12</v>
      </c>
      <c r="R640" s="256"/>
      <c r="S640" s="256"/>
      <c r="T640" s="256"/>
      <c r="U640" s="256"/>
      <c r="V640" s="256"/>
      <c r="W640" s="256"/>
      <c r="X640" s="256"/>
      <c r="Y640" s="256"/>
      <c r="Z640" s="256"/>
      <c r="AA640" s="256"/>
      <c r="AB640" s="256"/>
      <c r="AC640" s="256"/>
      <c r="AD640" s="256"/>
      <c r="AE640" s="367"/>
      <c r="AF640" s="362"/>
      <c r="AG640" s="362"/>
      <c r="AH640" s="362"/>
      <c r="AI640" s="362"/>
      <c r="AJ640" s="362"/>
      <c r="AK640" s="362"/>
      <c r="AL640" s="367"/>
      <c r="AM640" s="367"/>
      <c r="AN640" s="367"/>
      <c r="AO640" s="367"/>
      <c r="AP640" s="367"/>
      <c r="AQ640" s="367"/>
      <c r="AR640" s="367"/>
      <c r="AS640" s="257">
        <f>SUM(AE640:AR640)</f>
        <v>0</v>
      </c>
    </row>
    <row r="641" spans="1:45" hidden="1" outlineLevel="1">
      <c r="A641" s="465"/>
      <c r="B641" s="255" t="s">
        <v>309</v>
      </c>
      <c r="C641" s="252" t="s">
        <v>163</v>
      </c>
      <c r="D641" s="256"/>
      <c r="E641" s="256"/>
      <c r="F641" s="256"/>
      <c r="G641" s="256"/>
      <c r="H641" s="256"/>
      <c r="I641" s="256"/>
      <c r="J641" s="256"/>
      <c r="K641" s="256"/>
      <c r="L641" s="256"/>
      <c r="M641" s="256"/>
      <c r="N641" s="256"/>
      <c r="O641" s="256"/>
      <c r="P641" s="256"/>
      <c r="Q641" s="256">
        <f>Q640</f>
        <v>12</v>
      </c>
      <c r="R641" s="256"/>
      <c r="S641" s="256"/>
      <c r="T641" s="256"/>
      <c r="U641" s="256"/>
      <c r="V641" s="256"/>
      <c r="W641" s="256"/>
      <c r="X641" s="256"/>
      <c r="Y641" s="256"/>
      <c r="Z641" s="256"/>
      <c r="AA641" s="256"/>
      <c r="AB641" s="256"/>
      <c r="AC641" s="256"/>
      <c r="AD641" s="256"/>
      <c r="AE641" s="363">
        <f>AE640</f>
        <v>0</v>
      </c>
      <c r="AF641" s="363">
        <f t="shared" ref="AF641" si="1839">AF640</f>
        <v>0</v>
      </c>
      <c r="AG641" s="363">
        <f t="shared" ref="AG641" si="1840">AG640</f>
        <v>0</v>
      </c>
      <c r="AH641" s="363">
        <f t="shared" ref="AH641" si="1841">AH640</f>
        <v>0</v>
      </c>
      <c r="AI641" s="363">
        <f t="shared" ref="AI641" si="1842">AI640</f>
        <v>0</v>
      </c>
      <c r="AJ641" s="363">
        <f t="shared" ref="AJ641" si="1843">AJ640</f>
        <v>0</v>
      </c>
      <c r="AK641" s="363">
        <f t="shared" ref="AK641" si="1844">AK640</f>
        <v>0</v>
      </c>
      <c r="AL641" s="363">
        <f t="shared" ref="AL641" si="1845">AL640</f>
        <v>0</v>
      </c>
      <c r="AM641" s="363">
        <f t="shared" ref="AM641" si="1846">AM640</f>
        <v>0</v>
      </c>
      <c r="AN641" s="363">
        <f t="shared" ref="AN641" si="1847">AN640</f>
        <v>0</v>
      </c>
      <c r="AO641" s="363">
        <f t="shared" ref="AO641" si="1848">AO640</f>
        <v>0</v>
      </c>
      <c r="AP641" s="363">
        <f t="shared" ref="AP641" si="1849">AP640</f>
        <v>0</v>
      </c>
      <c r="AQ641" s="363">
        <f t="shared" ref="AQ641" si="1850">AQ640</f>
        <v>0</v>
      </c>
      <c r="AR641" s="363">
        <f t="shared" ref="AR641" si="1851">AR640</f>
        <v>0</v>
      </c>
      <c r="AS641" s="271"/>
    </row>
    <row r="642" spans="1:45" hidden="1" outlineLevel="1">
      <c r="A642" s="465"/>
      <c r="B642" s="274"/>
      <c r="C642" s="27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c r="AA642" s="252"/>
      <c r="AB642" s="252"/>
      <c r="AC642" s="252"/>
      <c r="AD642" s="252"/>
      <c r="AE642" s="368"/>
      <c r="AF642" s="369"/>
      <c r="AG642" s="368"/>
      <c r="AH642" s="368"/>
      <c r="AI642" s="368"/>
      <c r="AJ642" s="368"/>
      <c r="AK642" s="368"/>
      <c r="AL642" s="368"/>
      <c r="AM642" s="368"/>
      <c r="AN642" s="368"/>
      <c r="AO642" s="368"/>
      <c r="AP642" s="368"/>
      <c r="AQ642" s="368"/>
      <c r="AR642" s="368"/>
      <c r="AS642" s="273"/>
    </row>
    <row r="643" spans="1:45" hidden="1" outlineLevel="1">
      <c r="A643" s="465">
        <v>8</v>
      </c>
      <c r="B643" s="380" t="s">
        <v>101</v>
      </c>
      <c r="C643" s="252" t="s">
        <v>25</v>
      </c>
      <c r="D643" s="256"/>
      <c r="E643" s="256"/>
      <c r="F643" s="256"/>
      <c r="G643" s="256"/>
      <c r="H643" s="256"/>
      <c r="I643" s="256"/>
      <c r="J643" s="256"/>
      <c r="K643" s="256"/>
      <c r="L643" s="256"/>
      <c r="M643" s="256"/>
      <c r="N643" s="256"/>
      <c r="O643" s="256"/>
      <c r="P643" s="256"/>
      <c r="Q643" s="256">
        <v>12</v>
      </c>
      <c r="R643" s="256"/>
      <c r="S643" s="256"/>
      <c r="T643" s="256"/>
      <c r="U643" s="256"/>
      <c r="V643" s="256"/>
      <c r="W643" s="256"/>
      <c r="X643" s="256"/>
      <c r="Y643" s="256"/>
      <c r="Z643" s="256"/>
      <c r="AA643" s="256"/>
      <c r="AB643" s="256"/>
      <c r="AC643" s="256"/>
      <c r="AD643" s="256"/>
      <c r="AE643" s="367"/>
      <c r="AF643" s="362"/>
      <c r="AG643" s="362"/>
      <c r="AH643" s="362"/>
      <c r="AI643" s="362"/>
      <c r="AJ643" s="362"/>
      <c r="AK643" s="362"/>
      <c r="AL643" s="367"/>
      <c r="AM643" s="367"/>
      <c r="AN643" s="367"/>
      <c r="AO643" s="367"/>
      <c r="AP643" s="367"/>
      <c r="AQ643" s="367"/>
      <c r="AR643" s="367"/>
      <c r="AS643" s="257">
        <f>SUM(AE643:AR643)</f>
        <v>0</v>
      </c>
    </row>
    <row r="644" spans="1:45" hidden="1" outlineLevel="1">
      <c r="A644" s="465"/>
      <c r="B644" s="255" t="s">
        <v>309</v>
      </c>
      <c r="C644" s="252" t="s">
        <v>163</v>
      </c>
      <c r="D644" s="256"/>
      <c r="E644" s="256"/>
      <c r="F644" s="256"/>
      <c r="G644" s="256"/>
      <c r="H644" s="256"/>
      <c r="I644" s="256"/>
      <c r="J644" s="256"/>
      <c r="K644" s="256"/>
      <c r="L644" s="256"/>
      <c r="M644" s="256"/>
      <c r="N644" s="256"/>
      <c r="O644" s="256"/>
      <c r="P644" s="256"/>
      <c r="Q644" s="256">
        <f>Q643</f>
        <v>12</v>
      </c>
      <c r="R644" s="256"/>
      <c r="S644" s="256"/>
      <c r="T644" s="256"/>
      <c r="U644" s="256"/>
      <c r="V644" s="256"/>
      <c r="W644" s="256"/>
      <c r="X644" s="256"/>
      <c r="Y644" s="256"/>
      <c r="Z644" s="256"/>
      <c r="AA644" s="256"/>
      <c r="AB644" s="256"/>
      <c r="AC644" s="256"/>
      <c r="AD644" s="256"/>
      <c r="AE644" s="363">
        <f>AE643</f>
        <v>0</v>
      </c>
      <c r="AF644" s="363">
        <f t="shared" ref="AF644" si="1852">AF643</f>
        <v>0</v>
      </c>
      <c r="AG644" s="363">
        <f t="shared" ref="AG644" si="1853">AG643</f>
        <v>0</v>
      </c>
      <c r="AH644" s="363">
        <f t="shared" ref="AH644" si="1854">AH643</f>
        <v>0</v>
      </c>
      <c r="AI644" s="363">
        <f t="shared" ref="AI644" si="1855">AI643</f>
        <v>0</v>
      </c>
      <c r="AJ644" s="363">
        <f t="shared" ref="AJ644" si="1856">AJ643</f>
        <v>0</v>
      </c>
      <c r="AK644" s="363">
        <f t="shared" ref="AK644" si="1857">AK643</f>
        <v>0</v>
      </c>
      <c r="AL644" s="363">
        <f t="shared" ref="AL644" si="1858">AL643</f>
        <v>0</v>
      </c>
      <c r="AM644" s="363">
        <f t="shared" ref="AM644" si="1859">AM643</f>
        <v>0</v>
      </c>
      <c r="AN644" s="363">
        <f t="shared" ref="AN644" si="1860">AN643</f>
        <v>0</v>
      </c>
      <c r="AO644" s="363">
        <f t="shared" ref="AO644" si="1861">AO643</f>
        <v>0</v>
      </c>
      <c r="AP644" s="363">
        <f t="shared" ref="AP644" si="1862">AP643</f>
        <v>0</v>
      </c>
      <c r="AQ644" s="363">
        <f t="shared" ref="AQ644" si="1863">AQ643</f>
        <v>0</v>
      </c>
      <c r="AR644" s="363">
        <f t="shared" ref="AR644" si="1864">AR643</f>
        <v>0</v>
      </c>
      <c r="AS644" s="271"/>
    </row>
    <row r="645" spans="1:45" hidden="1" outlineLevel="1">
      <c r="A645" s="465"/>
      <c r="B645" s="274"/>
      <c r="C645" s="272"/>
      <c r="D645" s="276"/>
      <c r="E645" s="276"/>
      <c r="F645" s="276"/>
      <c r="G645" s="276"/>
      <c r="H645" s="276"/>
      <c r="I645" s="276"/>
      <c r="J645" s="276"/>
      <c r="K645" s="276"/>
      <c r="L645" s="276"/>
      <c r="M645" s="276"/>
      <c r="N645" s="276"/>
      <c r="O645" s="276"/>
      <c r="P645" s="276"/>
      <c r="Q645" s="252"/>
      <c r="R645" s="276"/>
      <c r="S645" s="276"/>
      <c r="T645" s="276"/>
      <c r="U645" s="276"/>
      <c r="V645" s="276"/>
      <c r="W645" s="276"/>
      <c r="X645" s="276"/>
      <c r="Y645" s="276"/>
      <c r="Z645" s="276"/>
      <c r="AA645" s="276"/>
      <c r="AB645" s="276"/>
      <c r="AC645" s="276"/>
      <c r="AD645" s="276"/>
      <c r="AE645" s="368"/>
      <c r="AF645" s="369"/>
      <c r="AG645" s="368"/>
      <c r="AH645" s="368"/>
      <c r="AI645" s="368"/>
      <c r="AJ645" s="368"/>
      <c r="AK645" s="368"/>
      <c r="AL645" s="368"/>
      <c r="AM645" s="368"/>
      <c r="AN645" s="368"/>
      <c r="AO645" s="368"/>
      <c r="AP645" s="368"/>
      <c r="AQ645" s="368"/>
      <c r="AR645" s="368"/>
      <c r="AS645" s="273"/>
    </row>
    <row r="646" spans="1:45" hidden="1" outlineLevel="1">
      <c r="A646" s="465">
        <v>9</v>
      </c>
      <c r="B646" s="380" t="s">
        <v>102</v>
      </c>
      <c r="C646" s="252" t="s">
        <v>25</v>
      </c>
      <c r="D646" s="256"/>
      <c r="E646" s="256"/>
      <c r="F646" s="256"/>
      <c r="G646" s="256"/>
      <c r="H646" s="256"/>
      <c r="I646" s="256"/>
      <c r="J646" s="256"/>
      <c r="K646" s="256"/>
      <c r="L646" s="256"/>
      <c r="M646" s="256"/>
      <c r="N646" s="256"/>
      <c r="O646" s="256"/>
      <c r="P646" s="256"/>
      <c r="Q646" s="256">
        <v>12</v>
      </c>
      <c r="R646" s="256"/>
      <c r="S646" s="256"/>
      <c r="T646" s="256"/>
      <c r="U646" s="256"/>
      <c r="V646" s="256"/>
      <c r="W646" s="256"/>
      <c r="X646" s="256"/>
      <c r="Y646" s="256"/>
      <c r="Z646" s="256"/>
      <c r="AA646" s="256"/>
      <c r="AB646" s="256"/>
      <c r="AC646" s="256"/>
      <c r="AD646" s="256"/>
      <c r="AE646" s="367"/>
      <c r="AF646" s="362"/>
      <c r="AG646" s="362"/>
      <c r="AH646" s="362"/>
      <c r="AI646" s="362"/>
      <c r="AJ646" s="362"/>
      <c r="AK646" s="362"/>
      <c r="AL646" s="367"/>
      <c r="AM646" s="367"/>
      <c r="AN646" s="367"/>
      <c r="AO646" s="367"/>
      <c r="AP646" s="367"/>
      <c r="AQ646" s="367"/>
      <c r="AR646" s="367"/>
      <c r="AS646" s="257">
        <f>SUM(AE646:AR646)</f>
        <v>0</v>
      </c>
    </row>
    <row r="647" spans="1:45" hidden="1" outlineLevel="1">
      <c r="A647" s="465"/>
      <c r="B647" s="255" t="s">
        <v>309</v>
      </c>
      <c r="C647" s="252" t="s">
        <v>163</v>
      </c>
      <c r="D647" s="256"/>
      <c r="E647" s="256"/>
      <c r="F647" s="256"/>
      <c r="G647" s="256"/>
      <c r="H647" s="256"/>
      <c r="I647" s="256"/>
      <c r="J647" s="256"/>
      <c r="K647" s="256"/>
      <c r="L647" s="256"/>
      <c r="M647" s="256"/>
      <c r="N647" s="256"/>
      <c r="O647" s="256"/>
      <c r="P647" s="256"/>
      <c r="Q647" s="256">
        <f>Q646</f>
        <v>12</v>
      </c>
      <c r="R647" s="256"/>
      <c r="S647" s="256"/>
      <c r="T647" s="256"/>
      <c r="U647" s="256"/>
      <c r="V647" s="256"/>
      <c r="W647" s="256"/>
      <c r="X647" s="256"/>
      <c r="Y647" s="256"/>
      <c r="Z647" s="256"/>
      <c r="AA647" s="256"/>
      <c r="AB647" s="256"/>
      <c r="AC647" s="256"/>
      <c r="AD647" s="256"/>
      <c r="AE647" s="363">
        <f>AE646</f>
        <v>0</v>
      </c>
      <c r="AF647" s="363">
        <f t="shared" ref="AF647" si="1865">AF646</f>
        <v>0</v>
      </c>
      <c r="AG647" s="363">
        <f t="shared" ref="AG647" si="1866">AG646</f>
        <v>0</v>
      </c>
      <c r="AH647" s="363">
        <f t="shared" ref="AH647" si="1867">AH646</f>
        <v>0</v>
      </c>
      <c r="AI647" s="363">
        <f t="shared" ref="AI647" si="1868">AI646</f>
        <v>0</v>
      </c>
      <c r="AJ647" s="363">
        <f t="shared" ref="AJ647" si="1869">AJ646</f>
        <v>0</v>
      </c>
      <c r="AK647" s="363">
        <f t="shared" ref="AK647" si="1870">AK646</f>
        <v>0</v>
      </c>
      <c r="AL647" s="363">
        <f t="shared" ref="AL647" si="1871">AL646</f>
        <v>0</v>
      </c>
      <c r="AM647" s="363">
        <f t="shared" ref="AM647" si="1872">AM646</f>
        <v>0</v>
      </c>
      <c r="AN647" s="363">
        <f t="shared" ref="AN647" si="1873">AN646</f>
        <v>0</v>
      </c>
      <c r="AO647" s="363">
        <f t="shared" ref="AO647" si="1874">AO646</f>
        <v>0</v>
      </c>
      <c r="AP647" s="363">
        <f t="shared" ref="AP647" si="1875">AP646</f>
        <v>0</v>
      </c>
      <c r="AQ647" s="363">
        <f t="shared" ref="AQ647" si="1876">AQ646</f>
        <v>0</v>
      </c>
      <c r="AR647" s="363">
        <f t="shared" ref="AR647" si="1877">AR646</f>
        <v>0</v>
      </c>
      <c r="AS647" s="271"/>
    </row>
    <row r="648" spans="1:45" hidden="1" outlineLevel="1">
      <c r="A648" s="465"/>
      <c r="B648" s="274"/>
      <c r="C648" s="272"/>
      <c r="D648" s="276"/>
      <c r="E648" s="276"/>
      <c r="F648" s="276"/>
      <c r="G648" s="276"/>
      <c r="H648" s="276"/>
      <c r="I648" s="276"/>
      <c r="J648" s="276"/>
      <c r="K648" s="276"/>
      <c r="L648" s="276"/>
      <c r="M648" s="276"/>
      <c r="N648" s="276"/>
      <c r="O648" s="276"/>
      <c r="P648" s="276"/>
      <c r="Q648" s="252"/>
      <c r="R648" s="276"/>
      <c r="S648" s="276"/>
      <c r="T648" s="276"/>
      <c r="U648" s="276"/>
      <c r="V648" s="276"/>
      <c r="W648" s="276"/>
      <c r="X648" s="276"/>
      <c r="Y648" s="276"/>
      <c r="Z648" s="276"/>
      <c r="AA648" s="276"/>
      <c r="AB648" s="276"/>
      <c r="AC648" s="276"/>
      <c r="AD648" s="276"/>
      <c r="AE648" s="368"/>
      <c r="AF648" s="368"/>
      <c r="AG648" s="368"/>
      <c r="AH648" s="368"/>
      <c r="AI648" s="368"/>
      <c r="AJ648" s="368"/>
      <c r="AK648" s="368"/>
      <c r="AL648" s="368"/>
      <c r="AM648" s="368"/>
      <c r="AN648" s="368"/>
      <c r="AO648" s="368"/>
      <c r="AP648" s="368"/>
      <c r="AQ648" s="368"/>
      <c r="AR648" s="368"/>
      <c r="AS648" s="273"/>
    </row>
    <row r="649" spans="1:45" hidden="1" outlineLevel="1">
      <c r="A649" s="465">
        <v>10</v>
      </c>
      <c r="B649" s="380" t="s">
        <v>103</v>
      </c>
      <c r="C649" s="252" t="s">
        <v>25</v>
      </c>
      <c r="D649" s="256"/>
      <c r="E649" s="256"/>
      <c r="F649" s="256"/>
      <c r="G649" s="256"/>
      <c r="H649" s="256"/>
      <c r="I649" s="256"/>
      <c r="J649" s="256"/>
      <c r="K649" s="256"/>
      <c r="L649" s="256"/>
      <c r="M649" s="256"/>
      <c r="N649" s="256"/>
      <c r="O649" s="256"/>
      <c r="P649" s="256"/>
      <c r="Q649" s="256">
        <v>3</v>
      </c>
      <c r="R649" s="256"/>
      <c r="S649" s="256"/>
      <c r="T649" s="256"/>
      <c r="U649" s="256"/>
      <c r="V649" s="256"/>
      <c r="W649" s="256"/>
      <c r="X649" s="256"/>
      <c r="Y649" s="256"/>
      <c r="Z649" s="256"/>
      <c r="AA649" s="256"/>
      <c r="AB649" s="256"/>
      <c r="AC649" s="256"/>
      <c r="AD649" s="256"/>
      <c r="AE649" s="367"/>
      <c r="AF649" s="362"/>
      <c r="AG649" s="362"/>
      <c r="AH649" s="362"/>
      <c r="AI649" s="362"/>
      <c r="AJ649" s="362"/>
      <c r="AK649" s="362"/>
      <c r="AL649" s="367"/>
      <c r="AM649" s="367"/>
      <c r="AN649" s="367"/>
      <c r="AO649" s="367"/>
      <c r="AP649" s="367"/>
      <c r="AQ649" s="367"/>
      <c r="AR649" s="367"/>
      <c r="AS649" s="257">
        <f>SUM(AE649:AR649)</f>
        <v>0</v>
      </c>
    </row>
    <row r="650" spans="1:45" hidden="1" outlineLevel="1">
      <c r="A650" s="465"/>
      <c r="B650" s="255" t="s">
        <v>309</v>
      </c>
      <c r="C650" s="252" t="s">
        <v>163</v>
      </c>
      <c r="D650" s="256"/>
      <c r="E650" s="256"/>
      <c r="F650" s="256"/>
      <c r="G650" s="256"/>
      <c r="H650" s="256"/>
      <c r="I650" s="256"/>
      <c r="J650" s="256"/>
      <c r="K650" s="256"/>
      <c r="L650" s="256"/>
      <c r="M650" s="256"/>
      <c r="N650" s="256"/>
      <c r="O650" s="256"/>
      <c r="P650" s="256"/>
      <c r="Q650" s="256">
        <f>Q649</f>
        <v>3</v>
      </c>
      <c r="R650" s="256"/>
      <c r="S650" s="256"/>
      <c r="T650" s="256"/>
      <c r="U650" s="256"/>
      <c r="V650" s="256"/>
      <c r="W650" s="256"/>
      <c r="X650" s="256"/>
      <c r="Y650" s="256"/>
      <c r="Z650" s="256"/>
      <c r="AA650" s="256"/>
      <c r="AB650" s="256"/>
      <c r="AC650" s="256"/>
      <c r="AD650" s="256"/>
      <c r="AE650" s="363">
        <f>AE649</f>
        <v>0</v>
      </c>
      <c r="AF650" s="363">
        <f t="shared" ref="AF650" si="1878">AF649</f>
        <v>0</v>
      </c>
      <c r="AG650" s="363">
        <f t="shared" ref="AG650" si="1879">AG649</f>
        <v>0</v>
      </c>
      <c r="AH650" s="363">
        <f t="shared" ref="AH650" si="1880">AH649</f>
        <v>0</v>
      </c>
      <c r="AI650" s="363">
        <f t="shared" ref="AI650" si="1881">AI649</f>
        <v>0</v>
      </c>
      <c r="AJ650" s="363">
        <f t="shared" ref="AJ650" si="1882">AJ649</f>
        <v>0</v>
      </c>
      <c r="AK650" s="363">
        <f t="shared" ref="AK650" si="1883">AK649</f>
        <v>0</v>
      </c>
      <c r="AL650" s="363">
        <f t="shared" ref="AL650" si="1884">AL649</f>
        <v>0</v>
      </c>
      <c r="AM650" s="363">
        <f t="shared" ref="AM650" si="1885">AM649</f>
        <v>0</v>
      </c>
      <c r="AN650" s="363">
        <f t="shared" ref="AN650" si="1886">AN649</f>
        <v>0</v>
      </c>
      <c r="AO650" s="363">
        <f t="shared" ref="AO650" si="1887">AO649</f>
        <v>0</v>
      </c>
      <c r="AP650" s="363">
        <f t="shared" ref="AP650" si="1888">AP649</f>
        <v>0</v>
      </c>
      <c r="AQ650" s="363">
        <f t="shared" ref="AQ650" si="1889">AQ649</f>
        <v>0</v>
      </c>
      <c r="AR650" s="363">
        <f t="shared" ref="AR650" si="1890">AR649</f>
        <v>0</v>
      </c>
      <c r="AS650" s="271"/>
    </row>
    <row r="651" spans="1:45" hidden="1" outlineLevel="1">
      <c r="A651" s="465"/>
      <c r="B651" s="274"/>
      <c r="C651" s="272"/>
      <c r="D651" s="276"/>
      <c r="E651" s="276"/>
      <c r="F651" s="276"/>
      <c r="G651" s="276"/>
      <c r="H651" s="276"/>
      <c r="I651" s="276"/>
      <c r="J651" s="276"/>
      <c r="K651" s="276"/>
      <c r="L651" s="276"/>
      <c r="M651" s="276"/>
      <c r="N651" s="276"/>
      <c r="O651" s="276"/>
      <c r="P651" s="276"/>
      <c r="Q651" s="252"/>
      <c r="R651" s="276"/>
      <c r="S651" s="276"/>
      <c r="T651" s="276"/>
      <c r="U651" s="276"/>
      <c r="V651" s="276"/>
      <c r="W651" s="276"/>
      <c r="X651" s="276"/>
      <c r="Y651" s="276"/>
      <c r="Z651" s="276"/>
      <c r="AA651" s="276"/>
      <c r="AB651" s="276"/>
      <c r="AC651" s="276"/>
      <c r="AD651" s="276"/>
      <c r="AE651" s="368"/>
      <c r="AF651" s="369"/>
      <c r="AG651" s="368"/>
      <c r="AH651" s="368"/>
      <c r="AI651" s="368"/>
      <c r="AJ651" s="368"/>
      <c r="AK651" s="368"/>
      <c r="AL651" s="368"/>
      <c r="AM651" s="368"/>
      <c r="AN651" s="368"/>
      <c r="AO651" s="368"/>
      <c r="AP651" s="368"/>
      <c r="AQ651" s="368"/>
      <c r="AR651" s="368"/>
      <c r="AS651" s="273"/>
    </row>
    <row r="652" spans="1:45" ht="15.75" hidden="1" outlineLevel="1">
      <c r="A652" s="465"/>
      <c r="B652" s="249" t="s">
        <v>10</v>
      </c>
      <c r="C652" s="250"/>
      <c r="D652" s="250"/>
      <c r="E652" s="250"/>
      <c r="F652" s="250"/>
      <c r="G652" s="250"/>
      <c r="H652" s="250"/>
      <c r="I652" s="250"/>
      <c r="J652" s="250"/>
      <c r="K652" s="250"/>
      <c r="L652" s="250"/>
      <c r="M652" s="250"/>
      <c r="N652" s="250"/>
      <c r="O652" s="250"/>
      <c r="P652" s="250"/>
      <c r="Q652" s="251"/>
      <c r="R652" s="250"/>
      <c r="S652" s="250"/>
      <c r="T652" s="250"/>
      <c r="U652" s="250"/>
      <c r="V652" s="250"/>
      <c r="W652" s="250"/>
      <c r="X652" s="250"/>
      <c r="Y652" s="250"/>
      <c r="Z652" s="250"/>
      <c r="AA652" s="250"/>
      <c r="AB652" s="250"/>
      <c r="AC652" s="250"/>
      <c r="AD652" s="250"/>
      <c r="AE652" s="366"/>
      <c r="AF652" s="366"/>
      <c r="AG652" s="366"/>
      <c r="AH652" s="366"/>
      <c r="AI652" s="366"/>
      <c r="AJ652" s="366"/>
      <c r="AK652" s="366"/>
      <c r="AL652" s="366"/>
      <c r="AM652" s="366"/>
      <c r="AN652" s="366"/>
      <c r="AO652" s="366"/>
      <c r="AP652" s="366"/>
      <c r="AQ652" s="366"/>
      <c r="AR652" s="366"/>
      <c r="AS652" s="253"/>
    </row>
    <row r="653" spans="1:45" ht="30" hidden="1" outlineLevel="1">
      <c r="A653" s="465">
        <v>11</v>
      </c>
      <c r="B653" s="380" t="s">
        <v>104</v>
      </c>
      <c r="C653" s="252" t="s">
        <v>25</v>
      </c>
      <c r="D653" s="256"/>
      <c r="E653" s="256"/>
      <c r="F653" s="256"/>
      <c r="G653" s="256"/>
      <c r="H653" s="256"/>
      <c r="I653" s="256"/>
      <c r="J653" s="256"/>
      <c r="K653" s="256"/>
      <c r="L653" s="256"/>
      <c r="M653" s="256"/>
      <c r="N653" s="256"/>
      <c r="O653" s="256"/>
      <c r="P653" s="256"/>
      <c r="Q653" s="256">
        <v>12</v>
      </c>
      <c r="R653" s="256"/>
      <c r="S653" s="256"/>
      <c r="T653" s="256"/>
      <c r="U653" s="256"/>
      <c r="V653" s="256"/>
      <c r="W653" s="256"/>
      <c r="X653" s="256"/>
      <c r="Y653" s="256"/>
      <c r="Z653" s="256"/>
      <c r="AA653" s="256"/>
      <c r="AB653" s="256"/>
      <c r="AC653" s="256"/>
      <c r="AD653" s="256"/>
      <c r="AE653" s="378"/>
      <c r="AF653" s="362"/>
      <c r="AG653" s="362"/>
      <c r="AH653" s="362"/>
      <c r="AI653" s="362"/>
      <c r="AJ653" s="362"/>
      <c r="AK653" s="362"/>
      <c r="AL653" s="367"/>
      <c r="AM653" s="367"/>
      <c r="AN653" s="367"/>
      <c r="AO653" s="367"/>
      <c r="AP653" s="367"/>
      <c r="AQ653" s="367"/>
      <c r="AR653" s="367"/>
      <c r="AS653" s="257">
        <f>SUM(AE653:AR653)</f>
        <v>0</v>
      </c>
    </row>
    <row r="654" spans="1:45" hidden="1" outlineLevel="1">
      <c r="A654" s="465"/>
      <c r="B654" s="255" t="s">
        <v>309</v>
      </c>
      <c r="C654" s="252" t="s">
        <v>163</v>
      </c>
      <c r="D654" s="256"/>
      <c r="E654" s="256"/>
      <c r="F654" s="256"/>
      <c r="G654" s="256"/>
      <c r="H654" s="256"/>
      <c r="I654" s="256"/>
      <c r="J654" s="256"/>
      <c r="K654" s="256"/>
      <c r="L654" s="256"/>
      <c r="M654" s="256"/>
      <c r="N654" s="256"/>
      <c r="O654" s="256"/>
      <c r="P654" s="256"/>
      <c r="Q654" s="256">
        <f>Q653</f>
        <v>12</v>
      </c>
      <c r="R654" s="256"/>
      <c r="S654" s="256"/>
      <c r="T654" s="256"/>
      <c r="U654" s="256"/>
      <c r="V654" s="256"/>
      <c r="W654" s="256"/>
      <c r="X654" s="256"/>
      <c r="Y654" s="256"/>
      <c r="Z654" s="256"/>
      <c r="AA654" s="256"/>
      <c r="AB654" s="256"/>
      <c r="AC654" s="256"/>
      <c r="AD654" s="256"/>
      <c r="AE654" s="363">
        <f>AE653</f>
        <v>0</v>
      </c>
      <c r="AF654" s="363">
        <f t="shared" ref="AF654" si="1891">AF653</f>
        <v>0</v>
      </c>
      <c r="AG654" s="363">
        <f t="shared" ref="AG654" si="1892">AG653</f>
        <v>0</v>
      </c>
      <c r="AH654" s="363">
        <f t="shared" ref="AH654" si="1893">AH653</f>
        <v>0</v>
      </c>
      <c r="AI654" s="363">
        <f t="shared" ref="AI654" si="1894">AI653</f>
        <v>0</v>
      </c>
      <c r="AJ654" s="363">
        <f t="shared" ref="AJ654" si="1895">AJ653</f>
        <v>0</v>
      </c>
      <c r="AK654" s="363">
        <f t="shared" ref="AK654" si="1896">AK653</f>
        <v>0</v>
      </c>
      <c r="AL654" s="363">
        <f t="shared" ref="AL654" si="1897">AL653</f>
        <v>0</v>
      </c>
      <c r="AM654" s="363">
        <f t="shared" ref="AM654" si="1898">AM653</f>
        <v>0</v>
      </c>
      <c r="AN654" s="363">
        <f t="shared" ref="AN654" si="1899">AN653</f>
        <v>0</v>
      </c>
      <c r="AO654" s="363">
        <f t="shared" ref="AO654" si="1900">AO653</f>
        <v>0</v>
      </c>
      <c r="AP654" s="363">
        <f t="shared" ref="AP654" si="1901">AP653</f>
        <v>0</v>
      </c>
      <c r="AQ654" s="363">
        <f t="shared" ref="AQ654" si="1902">AQ653</f>
        <v>0</v>
      </c>
      <c r="AR654" s="363">
        <f t="shared" ref="AR654" si="1903">AR653</f>
        <v>0</v>
      </c>
      <c r="AS654" s="258"/>
    </row>
    <row r="655" spans="1:45" hidden="1" outlineLevel="1">
      <c r="A655" s="465"/>
      <c r="B655" s="275"/>
      <c r="C655" s="266"/>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c r="AC655" s="252"/>
      <c r="AD655" s="252"/>
      <c r="AE655" s="364"/>
      <c r="AF655" s="373"/>
      <c r="AG655" s="373"/>
      <c r="AH655" s="373"/>
      <c r="AI655" s="373"/>
      <c r="AJ655" s="373"/>
      <c r="AK655" s="373"/>
      <c r="AL655" s="373"/>
      <c r="AM655" s="373"/>
      <c r="AN655" s="373"/>
      <c r="AO655" s="373"/>
      <c r="AP655" s="373"/>
      <c r="AQ655" s="373"/>
      <c r="AR655" s="373"/>
      <c r="AS655" s="267"/>
    </row>
    <row r="656" spans="1:45" ht="30" hidden="1" outlineLevel="1">
      <c r="A656" s="465">
        <v>12</v>
      </c>
      <c r="B656" s="380" t="s">
        <v>105</v>
      </c>
      <c r="C656" s="252" t="s">
        <v>25</v>
      </c>
      <c r="D656" s="256"/>
      <c r="E656" s="256"/>
      <c r="F656" s="256"/>
      <c r="G656" s="256"/>
      <c r="H656" s="256"/>
      <c r="I656" s="256"/>
      <c r="J656" s="256"/>
      <c r="K656" s="256"/>
      <c r="L656" s="256"/>
      <c r="M656" s="256"/>
      <c r="N656" s="256"/>
      <c r="O656" s="256"/>
      <c r="P656" s="256"/>
      <c r="Q656" s="256">
        <v>12</v>
      </c>
      <c r="R656" s="256"/>
      <c r="S656" s="256"/>
      <c r="T656" s="256"/>
      <c r="U656" s="256"/>
      <c r="V656" s="256"/>
      <c r="W656" s="256"/>
      <c r="X656" s="256"/>
      <c r="Y656" s="256"/>
      <c r="Z656" s="256"/>
      <c r="AA656" s="256"/>
      <c r="AB656" s="256"/>
      <c r="AC656" s="256"/>
      <c r="AD656" s="256"/>
      <c r="AE656" s="362"/>
      <c r="AF656" s="362"/>
      <c r="AG656" s="362"/>
      <c r="AH656" s="362"/>
      <c r="AI656" s="362"/>
      <c r="AJ656" s="362"/>
      <c r="AK656" s="362"/>
      <c r="AL656" s="367"/>
      <c r="AM656" s="367"/>
      <c r="AN656" s="367"/>
      <c r="AO656" s="367"/>
      <c r="AP656" s="367"/>
      <c r="AQ656" s="367"/>
      <c r="AR656" s="367"/>
      <c r="AS656" s="257">
        <f>SUM(AE656:AR656)</f>
        <v>0</v>
      </c>
    </row>
    <row r="657" spans="1:46" hidden="1" outlineLevel="1">
      <c r="A657" s="465"/>
      <c r="B657" s="255" t="s">
        <v>309</v>
      </c>
      <c r="C657" s="252" t="s">
        <v>163</v>
      </c>
      <c r="D657" s="256"/>
      <c r="E657" s="256"/>
      <c r="F657" s="256"/>
      <c r="G657" s="256"/>
      <c r="H657" s="256"/>
      <c r="I657" s="256"/>
      <c r="J657" s="256"/>
      <c r="K657" s="256"/>
      <c r="L657" s="256"/>
      <c r="M657" s="256"/>
      <c r="N657" s="256"/>
      <c r="O657" s="256"/>
      <c r="P657" s="256"/>
      <c r="Q657" s="256">
        <f>Q656</f>
        <v>12</v>
      </c>
      <c r="R657" s="256"/>
      <c r="S657" s="256"/>
      <c r="T657" s="256"/>
      <c r="U657" s="256"/>
      <c r="V657" s="256"/>
      <c r="W657" s="256"/>
      <c r="X657" s="256"/>
      <c r="Y657" s="256"/>
      <c r="Z657" s="256"/>
      <c r="AA657" s="256"/>
      <c r="AB657" s="256"/>
      <c r="AC657" s="256"/>
      <c r="AD657" s="256"/>
      <c r="AE657" s="363">
        <f>AE656</f>
        <v>0</v>
      </c>
      <c r="AF657" s="363">
        <f t="shared" ref="AF657" si="1904">AF656</f>
        <v>0</v>
      </c>
      <c r="AG657" s="363">
        <f t="shared" ref="AG657" si="1905">AG656</f>
        <v>0</v>
      </c>
      <c r="AH657" s="363">
        <f t="shared" ref="AH657" si="1906">AH656</f>
        <v>0</v>
      </c>
      <c r="AI657" s="363">
        <f t="shared" ref="AI657" si="1907">AI656</f>
        <v>0</v>
      </c>
      <c r="AJ657" s="363">
        <f t="shared" ref="AJ657" si="1908">AJ656</f>
        <v>0</v>
      </c>
      <c r="AK657" s="363">
        <f t="shared" ref="AK657" si="1909">AK656</f>
        <v>0</v>
      </c>
      <c r="AL657" s="363">
        <f t="shared" ref="AL657" si="1910">AL656</f>
        <v>0</v>
      </c>
      <c r="AM657" s="363">
        <f t="shared" ref="AM657" si="1911">AM656</f>
        <v>0</v>
      </c>
      <c r="AN657" s="363">
        <f t="shared" ref="AN657" si="1912">AN656</f>
        <v>0</v>
      </c>
      <c r="AO657" s="363">
        <f t="shared" ref="AO657" si="1913">AO656</f>
        <v>0</v>
      </c>
      <c r="AP657" s="363">
        <f t="shared" ref="AP657" si="1914">AP656</f>
        <v>0</v>
      </c>
      <c r="AQ657" s="363">
        <f t="shared" ref="AQ657" si="1915">AQ656</f>
        <v>0</v>
      </c>
      <c r="AR657" s="363">
        <f t="shared" ref="AR657" si="1916">AR656</f>
        <v>0</v>
      </c>
      <c r="AS657" s="258"/>
    </row>
    <row r="658" spans="1:46" hidden="1" outlineLevel="1">
      <c r="A658" s="465"/>
      <c r="B658" s="275"/>
      <c r="C658" s="266"/>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c r="AC658" s="252"/>
      <c r="AD658" s="252"/>
      <c r="AE658" s="374"/>
      <c r="AF658" s="374"/>
      <c r="AG658" s="364"/>
      <c r="AH658" s="364"/>
      <c r="AI658" s="364"/>
      <c r="AJ658" s="364"/>
      <c r="AK658" s="364"/>
      <c r="AL658" s="364"/>
      <c r="AM658" s="364"/>
      <c r="AN658" s="364"/>
      <c r="AO658" s="364"/>
      <c r="AP658" s="364"/>
      <c r="AQ658" s="364"/>
      <c r="AR658" s="364"/>
      <c r="AS658" s="267"/>
    </row>
    <row r="659" spans="1:46" ht="30" hidden="1" outlineLevel="1">
      <c r="A659" s="465">
        <v>13</v>
      </c>
      <c r="B659" s="380" t="s">
        <v>106</v>
      </c>
      <c r="C659" s="252" t="s">
        <v>25</v>
      </c>
      <c r="D659" s="256"/>
      <c r="E659" s="256"/>
      <c r="F659" s="256"/>
      <c r="G659" s="256"/>
      <c r="H659" s="256"/>
      <c r="I659" s="256"/>
      <c r="J659" s="256"/>
      <c r="K659" s="256"/>
      <c r="L659" s="256"/>
      <c r="M659" s="256"/>
      <c r="N659" s="256"/>
      <c r="O659" s="256"/>
      <c r="P659" s="256"/>
      <c r="Q659" s="256">
        <v>12</v>
      </c>
      <c r="R659" s="256"/>
      <c r="S659" s="256"/>
      <c r="T659" s="256"/>
      <c r="U659" s="256"/>
      <c r="V659" s="256"/>
      <c r="W659" s="256"/>
      <c r="X659" s="256"/>
      <c r="Y659" s="256"/>
      <c r="Z659" s="256"/>
      <c r="AA659" s="256"/>
      <c r="AB659" s="256"/>
      <c r="AC659" s="256"/>
      <c r="AD659" s="256"/>
      <c r="AE659" s="362"/>
      <c r="AF659" s="362"/>
      <c r="AG659" s="362"/>
      <c r="AH659" s="362"/>
      <c r="AI659" s="362"/>
      <c r="AJ659" s="362"/>
      <c r="AK659" s="362"/>
      <c r="AL659" s="367"/>
      <c r="AM659" s="367"/>
      <c r="AN659" s="367"/>
      <c r="AO659" s="367"/>
      <c r="AP659" s="367"/>
      <c r="AQ659" s="367"/>
      <c r="AR659" s="367"/>
      <c r="AS659" s="257">
        <f>SUM(AE659:AR659)</f>
        <v>0</v>
      </c>
    </row>
    <row r="660" spans="1:46" hidden="1" outlineLevel="1">
      <c r="A660" s="465"/>
      <c r="B660" s="255" t="s">
        <v>309</v>
      </c>
      <c r="C660" s="252" t="s">
        <v>163</v>
      </c>
      <c r="D660" s="256"/>
      <c r="E660" s="256"/>
      <c r="F660" s="256"/>
      <c r="G660" s="256"/>
      <c r="H660" s="256"/>
      <c r="I660" s="256"/>
      <c r="J660" s="256"/>
      <c r="K660" s="256"/>
      <c r="L660" s="256"/>
      <c r="M660" s="256"/>
      <c r="N660" s="256"/>
      <c r="O660" s="256"/>
      <c r="P660" s="256"/>
      <c r="Q660" s="256">
        <f>Q659</f>
        <v>12</v>
      </c>
      <c r="R660" s="256"/>
      <c r="S660" s="256"/>
      <c r="T660" s="256"/>
      <c r="U660" s="256"/>
      <c r="V660" s="256"/>
      <c r="W660" s="256"/>
      <c r="X660" s="256"/>
      <c r="Y660" s="256"/>
      <c r="Z660" s="256"/>
      <c r="AA660" s="256"/>
      <c r="AB660" s="256"/>
      <c r="AC660" s="256"/>
      <c r="AD660" s="256"/>
      <c r="AE660" s="363">
        <f>AE659</f>
        <v>0</v>
      </c>
      <c r="AF660" s="363">
        <f t="shared" ref="AF660" si="1917">AF659</f>
        <v>0</v>
      </c>
      <c r="AG660" s="363">
        <f t="shared" ref="AG660" si="1918">AG659</f>
        <v>0</v>
      </c>
      <c r="AH660" s="363">
        <f t="shared" ref="AH660" si="1919">AH659</f>
        <v>0</v>
      </c>
      <c r="AI660" s="363">
        <f t="shared" ref="AI660" si="1920">AI659</f>
        <v>0</v>
      </c>
      <c r="AJ660" s="363">
        <f t="shared" ref="AJ660" si="1921">AJ659</f>
        <v>0</v>
      </c>
      <c r="AK660" s="363">
        <f t="shared" ref="AK660" si="1922">AK659</f>
        <v>0</v>
      </c>
      <c r="AL660" s="363">
        <f t="shared" ref="AL660" si="1923">AL659</f>
        <v>0</v>
      </c>
      <c r="AM660" s="363">
        <f t="shared" ref="AM660" si="1924">AM659</f>
        <v>0</v>
      </c>
      <c r="AN660" s="363">
        <f t="shared" ref="AN660" si="1925">AN659</f>
        <v>0</v>
      </c>
      <c r="AO660" s="363">
        <f t="shared" ref="AO660" si="1926">AO659</f>
        <v>0</v>
      </c>
      <c r="AP660" s="363">
        <f t="shared" ref="AP660" si="1927">AP659</f>
        <v>0</v>
      </c>
      <c r="AQ660" s="363">
        <f t="shared" ref="AQ660" si="1928">AQ659</f>
        <v>0</v>
      </c>
      <c r="AR660" s="363">
        <f t="shared" ref="AR660" si="1929">AR659</f>
        <v>0</v>
      </c>
      <c r="AS660" s="267"/>
    </row>
    <row r="661" spans="1:46" hidden="1" outlineLevel="1">
      <c r="A661" s="465"/>
      <c r="B661" s="275"/>
      <c r="C661" s="266"/>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364"/>
      <c r="AF661" s="364"/>
      <c r="AG661" s="364"/>
      <c r="AH661" s="364"/>
      <c r="AI661" s="364"/>
      <c r="AJ661" s="364"/>
      <c r="AK661" s="364"/>
      <c r="AL661" s="364"/>
      <c r="AM661" s="364"/>
      <c r="AN661" s="364"/>
      <c r="AO661" s="364"/>
      <c r="AP661" s="364"/>
      <c r="AQ661" s="364"/>
      <c r="AR661" s="364"/>
      <c r="AS661" s="267"/>
    </row>
    <row r="662" spans="1:46" ht="15.75" hidden="1" outlineLevel="1">
      <c r="A662" s="465"/>
      <c r="B662" s="249" t="s">
        <v>107</v>
      </c>
      <c r="C662" s="250"/>
      <c r="D662" s="251"/>
      <c r="E662" s="251"/>
      <c r="F662" s="251"/>
      <c r="G662" s="251"/>
      <c r="H662" s="251"/>
      <c r="I662" s="251"/>
      <c r="J662" s="251"/>
      <c r="K662" s="251"/>
      <c r="L662" s="251"/>
      <c r="M662" s="251"/>
      <c r="N662" s="251"/>
      <c r="O662" s="251"/>
      <c r="P662" s="251"/>
      <c r="Q662" s="251"/>
      <c r="R662" s="251"/>
      <c r="S662" s="250"/>
      <c r="T662" s="250"/>
      <c r="U662" s="250"/>
      <c r="V662" s="250"/>
      <c r="W662" s="250"/>
      <c r="X662" s="250"/>
      <c r="Y662" s="250"/>
      <c r="Z662" s="250"/>
      <c r="AA662" s="250"/>
      <c r="AB662" s="250"/>
      <c r="AC662" s="250"/>
      <c r="AD662" s="250"/>
      <c r="AE662" s="366"/>
      <c r="AF662" s="366"/>
      <c r="AG662" s="366"/>
      <c r="AH662" s="366"/>
      <c r="AI662" s="366"/>
      <c r="AJ662" s="366"/>
      <c r="AK662" s="366"/>
      <c r="AL662" s="366"/>
      <c r="AM662" s="366"/>
      <c r="AN662" s="366"/>
      <c r="AO662" s="366"/>
      <c r="AP662" s="366"/>
      <c r="AQ662" s="366"/>
      <c r="AR662" s="366"/>
      <c r="AS662" s="253"/>
    </row>
    <row r="663" spans="1:46" hidden="1" outlineLevel="1">
      <c r="A663" s="465">
        <v>14</v>
      </c>
      <c r="B663" s="275" t="s">
        <v>108</v>
      </c>
      <c r="C663" s="252" t="s">
        <v>25</v>
      </c>
      <c r="D663" s="256"/>
      <c r="E663" s="256"/>
      <c r="F663" s="256"/>
      <c r="G663" s="256"/>
      <c r="H663" s="256"/>
      <c r="I663" s="256"/>
      <c r="J663" s="256"/>
      <c r="K663" s="256"/>
      <c r="L663" s="256"/>
      <c r="M663" s="256"/>
      <c r="N663" s="256"/>
      <c r="O663" s="256"/>
      <c r="P663" s="256"/>
      <c r="Q663" s="256">
        <v>12</v>
      </c>
      <c r="R663" s="256"/>
      <c r="S663" s="256"/>
      <c r="T663" s="256"/>
      <c r="U663" s="256"/>
      <c r="V663" s="256"/>
      <c r="W663" s="256"/>
      <c r="X663" s="256"/>
      <c r="Y663" s="256"/>
      <c r="Z663" s="256"/>
      <c r="AA663" s="256"/>
      <c r="AB663" s="256"/>
      <c r="AC663" s="256"/>
      <c r="AD663" s="256"/>
      <c r="AE663" s="362"/>
      <c r="AF663" s="362"/>
      <c r="AG663" s="362"/>
      <c r="AH663" s="362"/>
      <c r="AI663" s="362"/>
      <c r="AJ663" s="362"/>
      <c r="AK663" s="362"/>
      <c r="AL663" s="362"/>
      <c r="AM663" s="362"/>
      <c r="AN663" s="362"/>
      <c r="AO663" s="362"/>
      <c r="AP663" s="362"/>
      <c r="AQ663" s="362"/>
      <c r="AR663" s="362"/>
      <c r="AS663" s="257">
        <f>SUM(AE663:AR663)</f>
        <v>0</v>
      </c>
    </row>
    <row r="664" spans="1:46" hidden="1" outlineLevel="1">
      <c r="A664" s="465"/>
      <c r="B664" s="255" t="s">
        <v>309</v>
      </c>
      <c r="C664" s="252" t="s">
        <v>163</v>
      </c>
      <c r="D664" s="256"/>
      <c r="E664" s="256"/>
      <c r="F664" s="256"/>
      <c r="G664" s="256"/>
      <c r="H664" s="256"/>
      <c r="I664" s="256"/>
      <c r="J664" s="256"/>
      <c r="K664" s="256"/>
      <c r="L664" s="256"/>
      <c r="M664" s="256"/>
      <c r="N664" s="256"/>
      <c r="O664" s="256"/>
      <c r="P664" s="256"/>
      <c r="Q664" s="256">
        <f>Q663</f>
        <v>12</v>
      </c>
      <c r="R664" s="256"/>
      <c r="S664" s="256"/>
      <c r="T664" s="256"/>
      <c r="U664" s="256"/>
      <c r="V664" s="256"/>
      <c r="W664" s="256"/>
      <c r="X664" s="256"/>
      <c r="Y664" s="256"/>
      <c r="Z664" s="256"/>
      <c r="AA664" s="256"/>
      <c r="AB664" s="256"/>
      <c r="AC664" s="256"/>
      <c r="AD664" s="256"/>
      <c r="AE664" s="363">
        <f>AE663</f>
        <v>0</v>
      </c>
      <c r="AF664" s="363">
        <f t="shared" ref="AF664" si="1930">AF663</f>
        <v>0</v>
      </c>
      <c r="AG664" s="363">
        <f t="shared" ref="AG664" si="1931">AG663</f>
        <v>0</v>
      </c>
      <c r="AH664" s="363">
        <f t="shared" ref="AH664" si="1932">AH663</f>
        <v>0</v>
      </c>
      <c r="AI664" s="363">
        <f t="shared" ref="AI664" si="1933">AI663</f>
        <v>0</v>
      </c>
      <c r="AJ664" s="363">
        <f t="shared" ref="AJ664" si="1934">AJ663</f>
        <v>0</v>
      </c>
      <c r="AK664" s="363">
        <f t="shared" ref="AK664" si="1935">AK663</f>
        <v>0</v>
      </c>
      <c r="AL664" s="363">
        <f t="shared" ref="AL664" si="1936">AL663</f>
        <v>0</v>
      </c>
      <c r="AM664" s="363">
        <f t="shared" ref="AM664" si="1937">AM663</f>
        <v>0</v>
      </c>
      <c r="AN664" s="363">
        <f t="shared" ref="AN664" si="1938">AN663</f>
        <v>0</v>
      </c>
      <c r="AO664" s="363">
        <f t="shared" ref="AO664" si="1939">AO663</f>
        <v>0</v>
      </c>
      <c r="AP664" s="363">
        <f t="shared" ref="AP664" si="1940">AP663</f>
        <v>0</v>
      </c>
      <c r="AQ664" s="363">
        <f t="shared" ref="AQ664" si="1941">AQ663</f>
        <v>0</v>
      </c>
      <c r="AR664" s="363">
        <f t="shared" ref="AR664" si="1942">AR663</f>
        <v>0</v>
      </c>
      <c r="AS664" s="453"/>
      <c r="AT664" s="545"/>
    </row>
    <row r="665" spans="1:46" hidden="1" outlineLevel="1">
      <c r="A665" s="465"/>
      <c r="B665" s="275"/>
      <c r="C665" s="266"/>
      <c r="D665" s="252"/>
      <c r="E665" s="252"/>
      <c r="F665" s="252"/>
      <c r="G665" s="252"/>
      <c r="H665" s="252"/>
      <c r="I665" s="252"/>
      <c r="J665" s="252"/>
      <c r="K665" s="252"/>
      <c r="L665" s="252"/>
      <c r="M665" s="252"/>
      <c r="N665" s="252"/>
      <c r="O665" s="252"/>
      <c r="P665" s="252"/>
      <c r="Q665" s="415"/>
      <c r="R665" s="252"/>
      <c r="S665" s="252"/>
      <c r="T665" s="252"/>
      <c r="U665" s="252"/>
      <c r="V665" s="252"/>
      <c r="W665" s="252"/>
      <c r="X665" s="252"/>
      <c r="Y665" s="252"/>
      <c r="Z665" s="252"/>
      <c r="AA665" s="252"/>
      <c r="AB665" s="252"/>
      <c r="AC665" s="252"/>
      <c r="AD665" s="252"/>
      <c r="AE665" s="364"/>
      <c r="AF665" s="364"/>
      <c r="AG665" s="364"/>
      <c r="AH665" s="364"/>
      <c r="AI665" s="364"/>
      <c r="AJ665" s="364"/>
      <c r="AK665" s="364"/>
      <c r="AL665" s="364"/>
      <c r="AM665" s="364"/>
      <c r="AN665" s="364"/>
      <c r="AO665" s="364"/>
      <c r="AP665" s="364"/>
      <c r="AQ665" s="364"/>
      <c r="AR665" s="364"/>
      <c r="AS665" s="262"/>
      <c r="AT665" s="545"/>
    </row>
    <row r="666" spans="1:46" s="244" customFormat="1" ht="15.75" hidden="1" outlineLevel="1">
      <c r="A666" s="465"/>
      <c r="B666" s="249" t="s">
        <v>486</v>
      </c>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364"/>
      <c r="AF666" s="364"/>
      <c r="AG666" s="364"/>
      <c r="AH666" s="364"/>
      <c r="AI666" s="364"/>
      <c r="AJ666" s="364"/>
      <c r="AK666" s="368"/>
      <c r="AL666" s="368"/>
      <c r="AM666" s="368"/>
      <c r="AN666" s="368"/>
      <c r="AO666" s="368"/>
      <c r="AP666" s="368"/>
      <c r="AQ666" s="368"/>
      <c r="AR666" s="368"/>
      <c r="AS666" s="454"/>
      <c r="AT666" s="546"/>
    </row>
    <row r="667" spans="1:46" hidden="1" outlineLevel="1">
      <c r="A667" s="465">
        <v>15</v>
      </c>
      <c r="B667" s="255" t="s">
        <v>491</v>
      </c>
      <c r="C667" s="252" t="s">
        <v>25</v>
      </c>
      <c r="D667" s="256"/>
      <c r="E667" s="256"/>
      <c r="F667" s="256"/>
      <c r="G667" s="256"/>
      <c r="H667" s="256"/>
      <c r="I667" s="256"/>
      <c r="J667" s="256"/>
      <c r="K667" s="256"/>
      <c r="L667" s="256"/>
      <c r="M667" s="256"/>
      <c r="N667" s="256"/>
      <c r="O667" s="256"/>
      <c r="P667" s="256"/>
      <c r="Q667" s="256">
        <v>0</v>
      </c>
      <c r="R667" s="256"/>
      <c r="S667" s="256"/>
      <c r="T667" s="256"/>
      <c r="U667" s="256"/>
      <c r="V667" s="256"/>
      <c r="W667" s="256"/>
      <c r="X667" s="256"/>
      <c r="Y667" s="256"/>
      <c r="Z667" s="256"/>
      <c r="AA667" s="256"/>
      <c r="AB667" s="256"/>
      <c r="AC667" s="256"/>
      <c r="AD667" s="256"/>
      <c r="AE667" s="362"/>
      <c r="AF667" s="362"/>
      <c r="AG667" s="362"/>
      <c r="AH667" s="362"/>
      <c r="AI667" s="362"/>
      <c r="AJ667" s="362"/>
      <c r="AK667" s="362"/>
      <c r="AL667" s="362"/>
      <c r="AM667" s="362"/>
      <c r="AN667" s="362"/>
      <c r="AO667" s="362"/>
      <c r="AP667" s="362"/>
      <c r="AQ667" s="362"/>
      <c r="AR667" s="362"/>
      <c r="AS667" s="257">
        <f>SUM(AE667:AR667)</f>
        <v>0</v>
      </c>
    </row>
    <row r="668" spans="1:46" hidden="1" outlineLevel="1">
      <c r="A668" s="465"/>
      <c r="B668" s="255" t="s">
        <v>309</v>
      </c>
      <c r="C668" s="252" t="s">
        <v>163</v>
      </c>
      <c r="D668" s="256"/>
      <c r="E668" s="256"/>
      <c r="F668" s="256"/>
      <c r="G668" s="256"/>
      <c r="H668" s="256"/>
      <c r="I668" s="256"/>
      <c r="J668" s="256"/>
      <c r="K668" s="256"/>
      <c r="L668" s="256"/>
      <c r="M668" s="256"/>
      <c r="N668" s="256"/>
      <c r="O668" s="256"/>
      <c r="P668" s="256"/>
      <c r="Q668" s="256">
        <f>Q667</f>
        <v>0</v>
      </c>
      <c r="R668" s="256"/>
      <c r="S668" s="256"/>
      <c r="T668" s="256"/>
      <c r="U668" s="256"/>
      <c r="V668" s="256"/>
      <c r="W668" s="256"/>
      <c r="X668" s="256"/>
      <c r="Y668" s="256"/>
      <c r="Z668" s="256"/>
      <c r="AA668" s="256"/>
      <c r="AB668" s="256"/>
      <c r="AC668" s="256"/>
      <c r="AD668" s="256"/>
      <c r="AE668" s="363">
        <f>AE667</f>
        <v>0</v>
      </c>
      <c r="AF668" s="363">
        <f t="shared" ref="AF668:AR668" si="1943">AF667</f>
        <v>0</v>
      </c>
      <c r="AG668" s="363">
        <f t="shared" si="1943"/>
        <v>0</v>
      </c>
      <c r="AH668" s="363">
        <f t="shared" si="1943"/>
        <v>0</v>
      </c>
      <c r="AI668" s="363">
        <f t="shared" si="1943"/>
        <v>0</v>
      </c>
      <c r="AJ668" s="363">
        <f t="shared" si="1943"/>
        <v>0</v>
      </c>
      <c r="AK668" s="363">
        <f t="shared" si="1943"/>
        <v>0</v>
      </c>
      <c r="AL668" s="363">
        <f t="shared" si="1943"/>
        <v>0</v>
      </c>
      <c r="AM668" s="363">
        <f t="shared" si="1943"/>
        <v>0</v>
      </c>
      <c r="AN668" s="363">
        <f t="shared" si="1943"/>
        <v>0</v>
      </c>
      <c r="AO668" s="363">
        <f t="shared" si="1943"/>
        <v>0</v>
      </c>
      <c r="AP668" s="363">
        <f t="shared" si="1943"/>
        <v>0</v>
      </c>
      <c r="AQ668" s="363">
        <f t="shared" si="1943"/>
        <v>0</v>
      </c>
      <c r="AR668" s="363">
        <f t="shared" si="1943"/>
        <v>0</v>
      </c>
      <c r="AS668" s="258"/>
    </row>
    <row r="669" spans="1:46" hidden="1" outlineLevel="1">
      <c r="A669" s="465"/>
      <c r="B669" s="275"/>
      <c r="C669" s="266"/>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c r="AC669" s="252"/>
      <c r="AD669" s="252"/>
      <c r="AE669" s="364"/>
      <c r="AF669" s="364"/>
      <c r="AG669" s="364"/>
      <c r="AH669" s="364"/>
      <c r="AI669" s="364"/>
      <c r="AJ669" s="364"/>
      <c r="AK669" s="364"/>
      <c r="AL669" s="364"/>
      <c r="AM669" s="364"/>
      <c r="AN669" s="364"/>
      <c r="AO669" s="364"/>
      <c r="AP669" s="364"/>
      <c r="AQ669" s="364"/>
      <c r="AR669" s="364"/>
      <c r="AS669" s="267"/>
    </row>
    <row r="670" spans="1:46" s="244" customFormat="1" hidden="1" outlineLevel="1">
      <c r="A670" s="465">
        <v>16</v>
      </c>
      <c r="B670" s="284" t="s">
        <v>487</v>
      </c>
      <c r="C670" s="252" t="s">
        <v>25</v>
      </c>
      <c r="D670" s="256"/>
      <c r="E670" s="256"/>
      <c r="F670" s="256"/>
      <c r="G670" s="256"/>
      <c r="H670" s="256"/>
      <c r="I670" s="256"/>
      <c r="J670" s="256"/>
      <c r="K670" s="256"/>
      <c r="L670" s="256"/>
      <c r="M670" s="256"/>
      <c r="N670" s="256"/>
      <c r="O670" s="256"/>
      <c r="P670" s="256"/>
      <c r="Q670" s="256">
        <v>0</v>
      </c>
      <c r="R670" s="256"/>
      <c r="S670" s="256"/>
      <c r="T670" s="256"/>
      <c r="U670" s="256"/>
      <c r="V670" s="256"/>
      <c r="W670" s="256"/>
      <c r="X670" s="256"/>
      <c r="Y670" s="256"/>
      <c r="Z670" s="256"/>
      <c r="AA670" s="256"/>
      <c r="AB670" s="256"/>
      <c r="AC670" s="256"/>
      <c r="AD670" s="256"/>
      <c r="AE670" s="362"/>
      <c r="AF670" s="362"/>
      <c r="AG670" s="362"/>
      <c r="AH670" s="362"/>
      <c r="AI670" s="362"/>
      <c r="AJ670" s="362"/>
      <c r="AK670" s="362"/>
      <c r="AL670" s="362"/>
      <c r="AM670" s="362"/>
      <c r="AN670" s="362"/>
      <c r="AO670" s="362"/>
      <c r="AP670" s="362"/>
      <c r="AQ670" s="362"/>
      <c r="AR670" s="362"/>
      <c r="AS670" s="257">
        <f>SUM(AE670:AR670)</f>
        <v>0</v>
      </c>
    </row>
    <row r="671" spans="1:46" s="244" customFormat="1" hidden="1" outlineLevel="1">
      <c r="A671" s="465"/>
      <c r="B671" s="255" t="s">
        <v>309</v>
      </c>
      <c r="C671" s="252" t="s">
        <v>163</v>
      </c>
      <c r="D671" s="256"/>
      <c r="E671" s="256"/>
      <c r="F671" s="256"/>
      <c r="G671" s="256"/>
      <c r="H671" s="256"/>
      <c r="I671" s="256"/>
      <c r="J671" s="256"/>
      <c r="K671" s="256"/>
      <c r="L671" s="256"/>
      <c r="M671" s="256"/>
      <c r="N671" s="256"/>
      <c r="O671" s="256"/>
      <c r="P671" s="256"/>
      <c r="Q671" s="256">
        <f>Q670</f>
        <v>0</v>
      </c>
      <c r="R671" s="256"/>
      <c r="S671" s="256"/>
      <c r="T671" s="256"/>
      <c r="U671" s="256"/>
      <c r="V671" s="256"/>
      <c r="W671" s="256"/>
      <c r="X671" s="256"/>
      <c r="Y671" s="256"/>
      <c r="Z671" s="256"/>
      <c r="AA671" s="256"/>
      <c r="AB671" s="256"/>
      <c r="AC671" s="256"/>
      <c r="AD671" s="256"/>
      <c r="AE671" s="363">
        <f>AE670</f>
        <v>0</v>
      </c>
      <c r="AF671" s="363">
        <f t="shared" ref="AF671:AR671" si="1944">AF670</f>
        <v>0</v>
      </c>
      <c r="AG671" s="363">
        <f t="shared" si="1944"/>
        <v>0</v>
      </c>
      <c r="AH671" s="363">
        <f t="shared" si="1944"/>
        <v>0</v>
      </c>
      <c r="AI671" s="363">
        <f t="shared" si="1944"/>
        <v>0</v>
      </c>
      <c r="AJ671" s="363">
        <f t="shared" si="1944"/>
        <v>0</v>
      </c>
      <c r="AK671" s="363">
        <f t="shared" si="1944"/>
        <v>0</v>
      </c>
      <c r="AL671" s="363">
        <f t="shared" si="1944"/>
        <v>0</v>
      </c>
      <c r="AM671" s="363">
        <f t="shared" si="1944"/>
        <v>0</v>
      </c>
      <c r="AN671" s="363">
        <f t="shared" si="1944"/>
        <v>0</v>
      </c>
      <c r="AO671" s="363">
        <f t="shared" si="1944"/>
        <v>0</v>
      </c>
      <c r="AP671" s="363">
        <f t="shared" si="1944"/>
        <v>0</v>
      </c>
      <c r="AQ671" s="363">
        <f t="shared" si="1944"/>
        <v>0</v>
      </c>
      <c r="AR671" s="363">
        <f t="shared" si="1944"/>
        <v>0</v>
      </c>
      <c r="AS671" s="258"/>
    </row>
    <row r="672" spans="1:46" s="244" customFormat="1" hidden="1" outlineLevel="1">
      <c r="A672" s="465"/>
      <c r="B672" s="284"/>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c r="AA672" s="252"/>
      <c r="AB672" s="252"/>
      <c r="AC672" s="252"/>
      <c r="AD672" s="252"/>
      <c r="AE672" s="364"/>
      <c r="AF672" s="364"/>
      <c r="AG672" s="364"/>
      <c r="AH672" s="364"/>
      <c r="AI672" s="364"/>
      <c r="AJ672" s="364"/>
      <c r="AK672" s="368"/>
      <c r="AL672" s="368"/>
      <c r="AM672" s="368"/>
      <c r="AN672" s="368"/>
      <c r="AO672" s="368"/>
      <c r="AP672" s="368"/>
      <c r="AQ672" s="368"/>
      <c r="AR672" s="368"/>
      <c r="AS672" s="273"/>
    </row>
    <row r="673" spans="1:45" ht="15.75" hidden="1" outlineLevel="1">
      <c r="A673" s="465"/>
      <c r="B673" s="456" t="s">
        <v>492</v>
      </c>
      <c r="C673" s="280"/>
      <c r="D673" s="251"/>
      <c r="E673" s="250"/>
      <c r="F673" s="250"/>
      <c r="G673" s="250"/>
      <c r="H673" s="250"/>
      <c r="I673" s="250"/>
      <c r="J673" s="250"/>
      <c r="K673" s="250"/>
      <c r="L673" s="250"/>
      <c r="M673" s="250"/>
      <c r="N673" s="250"/>
      <c r="O673" s="250"/>
      <c r="P673" s="250"/>
      <c r="Q673" s="251"/>
      <c r="R673" s="250"/>
      <c r="S673" s="250"/>
      <c r="T673" s="250"/>
      <c r="U673" s="250"/>
      <c r="V673" s="250"/>
      <c r="W673" s="250"/>
      <c r="X673" s="250"/>
      <c r="Y673" s="250"/>
      <c r="Z673" s="250"/>
      <c r="AA673" s="250"/>
      <c r="AB673" s="250"/>
      <c r="AC673" s="250"/>
      <c r="AD673" s="250"/>
      <c r="AE673" s="366"/>
      <c r="AF673" s="366"/>
      <c r="AG673" s="366"/>
      <c r="AH673" s="366"/>
      <c r="AI673" s="366"/>
      <c r="AJ673" s="366"/>
      <c r="AK673" s="366"/>
      <c r="AL673" s="366"/>
      <c r="AM673" s="366"/>
      <c r="AN673" s="366"/>
      <c r="AO673" s="366"/>
      <c r="AP673" s="366"/>
      <c r="AQ673" s="366"/>
      <c r="AR673" s="366"/>
      <c r="AS673" s="253"/>
    </row>
    <row r="674" spans="1:45" hidden="1" outlineLevel="1">
      <c r="A674" s="465">
        <v>17</v>
      </c>
      <c r="B674" s="380" t="s">
        <v>112</v>
      </c>
      <c r="C674" s="252" t="s">
        <v>25</v>
      </c>
      <c r="D674" s="256"/>
      <c r="E674" s="256"/>
      <c r="F674" s="256"/>
      <c r="G674" s="256"/>
      <c r="H674" s="256"/>
      <c r="I674" s="256"/>
      <c r="J674" s="256"/>
      <c r="K674" s="256"/>
      <c r="L674" s="256"/>
      <c r="M674" s="256"/>
      <c r="N674" s="256"/>
      <c r="O674" s="256"/>
      <c r="P674" s="256"/>
      <c r="Q674" s="256">
        <v>12</v>
      </c>
      <c r="R674" s="256"/>
      <c r="S674" s="256"/>
      <c r="T674" s="256"/>
      <c r="U674" s="256"/>
      <c r="V674" s="256"/>
      <c r="W674" s="256"/>
      <c r="X674" s="256"/>
      <c r="Y674" s="256"/>
      <c r="Z674" s="256"/>
      <c r="AA674" s="256"/>
      <c r="AB674" s="256"/>
      <c r="AC674" s="256"/>
      <c r="AD674" s="256"/>
      <c r="AE674" s="378"/>
      <c r="AF674" s="362"/>
      <c r="AG674" s="362"/>
      <c r="AH674" s="362"/>
      <c r="AI674" s="362"/>
      <c r="AJ674" s="362"/>
      <c r="AK674" s="362"/>
      <c r="AL674" s="367"/>
      <c r="AM674" s="367"/>
      <c r="AN674" s="367"/>
      <c r="AO674" s="367"/>
      <c r="AP674" s="367"/>
      <c r="AQ674" s="367"/>
      <c r="AR674" s="367"/>
      <c r="AS674" s="257">
        <f>SUM(AE674:AR674)</f>
        <v>0</v>
      </c>
    </row>
    <row r="675" spans="1:45" hidden="1" outlineLevel="1">
      <c r="A675" s="465"/>
      <c r="B675" s="255" t="s">
        <v>309</v>
      </c>
      <c r="C675" s="252" t="s">
        <v>163</v>
      </c>
      <c r="D675" s="256"/>
      <c r="E675" s="256"/>
      <c r="F675" s="256"/>
      <c r="G675" s="256"/>
      <c r="H675" s="256"/>
      <c r="I675" s="256"/>
      <c r="J675" s="256"/>
      <c r="K675" s="256"/>
      <c r="L675" s="256"/>
      <c r="M675" s="256"/>
      <c r="N675" s="256"/>
      <c r="O675" s="256"/>
      <c r="P675" s="256"/>
      <c r="Q675" s="256">
        <f>Q674</f>
        <v>12</v>
      </c>
      <c r="R675" s="256"/>
      <c r="S675" s="256"/>
      <c r="T675" s="256"/>
      <c r="U675" s="256"/>
      <c r="V675" s="256"/>
      <c r="W675" s="256"/>
      <c r="X675" s="256"/>
      <c r="Y675" s="256"/>
      <c r="Z675" s="256"/>
      <c r="AA675" s="256"/>
      <c r="AB675" s="256"/>
      <c r="AC675" s="256"/>
      <c r="AD675" s="256"/>
      <c r="AE675" s="363">
        <f>AE674</f>
        <v>0</v>
      </c>
      <c r="AF675" s="363">
        <f t="shared" ref="AF675:AR675" si="1945">AF674</f>
        <v>0</v>
      </c>
      <c r="AG675" s="363">
        <f t="shared" si="1945"/>
        <v>0</v>
      </c>
      <c r="AH675" s="363">
        <f t="shared" si="1945"/>
        <v>0</v>
      </c>
      <c r="AI675" s="363">
        <f t="shared" si="1945"/>
        <v>0</v>
      </c>
      <c r="AJ675" s="363">
        <f t="shared" si="1945"/>
        <v>0</v>
      </c>
      <c r="AK675" s="363">
        <f t="shared" si="1945"/>
        <v>0</v>
      </c>
      <c r="AL675" s="363">
        <f t="shared" si="1945"/>
        <v>0</v>
      </c>
      <c r="AM675" s="363">
        <f t="shared" si="1945"/>
        <v>0</v>
      </c>
      <c r="AN675" s="363">
        <f t="shared" si="1945"/>
        <v>0</v>
      </c>
      <c r="AO675" s="363">
        <f t="shared" si="1945"/>
        <v>0</v>
      </c>
      <c r="AP675" s="363">
        <f t="shared" si="1945"/>
        <v>0</v>
      </c>
      <c r="AQ675" s="363">
        <f t="shared" si="1945"/>
        <v>0</v>
      </c>
      <c r="AR675" s="363">
        <f t="shared" si="1945"/>
        <v>0</v>
      </c>
      <c r="AS675" s="267"/>
    </row>
    <row r="676" spans="1:45" hidden="1" outlineLevel="1">
      <c r="A676" s="465"/>
      <c r="B676" s="255"/>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c r="AA676" s="252"/>
      <c r="AB676" s="252"/>
      <c r="AC676" s="252"/>
      <c r="AD676" s="252"/>
      <c r="AE676" s="374"/>
      <c r="AF676" s="377"/>
      <c r="AG676" s="377"/>
      <c r="AH676" s="377"/>
      <c r="AI676" s="377"/>
      <c r="AJ676" s="377"/>
      <c r="AK676" s="377"/>
      <c r="AL676" s="377"/>
      <c r="AM676" s="377"/>
      <c r="AN676" s="377"/>
      <c r="AO676" s="377"/>
      <c r="AP676" s="377"/>
      <c r="AQ676" s="377"/>
      <c r="AR676" s="377"/>
      <c r="AS676" s="267"/>
    </row>
    <row r="677" spans="1:45" hidden="1" outlineLevel="1">
      <c r="A677" s="465">
        <v>18</v>
      </c>
      <c r="B677" s="380" t="s">
        <v>109</v>
      </c>
      <c r="C677" s="252" t="s">
        <v>25</v>
      </c>
      <c r="D677" s="256"/>
      <c r="E677" s="256"/>
      <c r="F677" s="256"/>
      <c r="G677" s="256"/>
      <c r="H677" s="256"/>
      <c r="I677" s="256"/>
      <c r="J677" s="256"/>
      <c r="K677" s="256"/>
      <c r="L677" s="256"/>
      <c r="M677" s="256"/>
      <c r="N677" s="256"/>
      <c r="O677" s="256"/>
      <c r="P677" s="256"/>
      <c r="Q677" s="256">
        <v>12</v>
      </c>
      <c r="R677" s="256"/>
      <c r="S677" s="256"/>
      <c r="T677" s="256"/>
      <c r="U677" s="256"/>
      <c r="V677" s="256"/>
      <c r="W677" s="256"/>
      <c r="X677" s="256"/>
      <c r="Y677" s="256"/>
      <c r="Z677" s="256"/>
      <c r="AA677" s="256"/>
      <c r="AB677" s="256"/>
      <c r="AC677" s="256"/>
      <c r="AD677" s="256"/>
      <c r="AE677" s="378"/>
      <c r="AF677" s="362"/>
      <c r="AG677" s="362"/>
      <c r="AH677" s="362"/>
      <c r="AI677" s="362"/>
      <c r="AJ677" s="362"/>
      <c r="AK677" s="362"/>
      <c r="AL677" s="367"/>
      <c r="AM677" s="367"/>
      <c r="AN677" s="367"/>
      <c r="AO677" s="367"/>
      <c r="AP677" s="367"/>
      <c r="AQ677" s="367"/>
      <c r="AR677" s="367"/>
      <c r="AS677" s="257">
        <f>SUM(AE677:AR677)</f>
        <v>0</v>
      </c>
    </row>
    <row r="678" spans="1:45" hidden="1" outlineLevel="1">
      <c r="A678" s="465"/>
      <c r="B678" s="255" t="s">
        <v>309</v>
      </c>
      <c r="C678" s="252" t="s">
        <v>163</v>
      </c>
      <c r="D678" s="256"/>
      <c r="E678" s="256"/>
      <c r="F678" s="256"/>
      <c r="G678" s="256"/>
      <c r="H678" s="256"/>
      <c r="I678" s="256"/>
      <c r="J678" s="256"/>
      <c r="K678" s="256"/>
      <c r="L678" s="256"/>
      <c r="M678" s="256"/>
      <c r="N678" s="256"/>
      <c r="O678" s="256"/>
      <c r="P678" s="256"/>
      <c r="Q678" s="256">
        <f>Q677</f>
        <v>12</v>
      </c>
      <c r="R678" s="256"/>
      <c r="S678" s="256"/>
      <c r="T678" s="256"/>
      <c r="U678" s="256"/>
      <c r="V678" s="256"/>
      <c r="W678" s="256"/>
      <c r="X678" s="256"/>
      <c r="Y678" s="256"/>
      <c r="Z678" s="256"/>
      <c r="AA678" s="256"/>
      <c r="AB678" s="256"/>
      <c r="AC678" s="256"/>
      <c r="AD678" s="256"/>
      <c r="AE678" s="363">
        <f>AE677</f>
        <v>0</v>
      </c>
      <c r="AF678" s="363">
        <f t="shared" ref="AF678:AR678" si="1946">AF677</f>
        <v>0</v>
      </c>
      <c r="AG678" s="363">
        <f t="shared" si="1946"/>
        <v>0</v>
      </c>
      <c r="AH678" s="363">
        <f t="shared" si="1946"/>
        <v>0</v>
      </c>
      <c r="AI678" s="363">
        <f t="shared" si="1946"/>
        <v>0</v>
      </c>
      <c r="AJ678" s="363">
        <f t="shared" si="1946"/>
        <v>0</v>
      </c>
      <c r="AK678" s="363">
        <f t="shared" si="1946"/>
        <v>0</v>
      </c>
      <c r="AL678" s="363">
        <f t="shared" si="1946"/>
        <v>0</v>
      </c>
      <c r="AM678" s="363">
        <f t="shared" si="1946"/>
        <v>0</v>
      </c>
      <c r="AN678" s="363">
        <f t="shared" si="1946"/>
        <v>0</v>
      </c>
      <c r="AO678" s="363">
        <f t="shared" si="1946"/>
        <v>0</v>
      </c>
      <c r="AP678" s="363">
        <f t="shared" si="1946"/>
        <v>0</v>
      </c>
      <c r="AQ678" s="363">
        <f t="shared" si="1946"/>
        <v>0</v>
      </c>
      <c r="AR678" s="363">
        <f t="shared" si="1946"/>
        <v>0</v>
      </c>
      <c r="AS678" s="267"/>
    </row>
    <row r="679" spans="1:45" hidden="1" outlineLevel="1">
      <c r="A679" s="465"/>
      <c r="B679" s="28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c r="AA679" s="252"/>
      <c r="AB679" s="252"/>
      <c r="AC679" s="252"/>
      <c r="AD679" s="252"/>
      <c r="AE679" s="375"/>
      <c r="AF679" s="376"/>
      <c r="AG679" s="376"/>
      <c r="AH679" s="376"/>
      <c r="AI679" s="376"/>
      <c r="AJ679" s="376"/>
      <c r="AK679" s="376"/>
      <c r="AL679" s="376"/>
      <c r="AM679" s="376"/>
      <c r="AN679" s="376"/>
      <c r="AO679" s="376"/>
      <c r="AP679" s="376"/>
      <c r="AQ679" s="376"/>
      <c r="AR679" s="376"/>
      <c r="AS679" s="258"/>
    </row>
    <row r="680" spans="1:45" hidden="1" outlineLevel="1">
      <c r="A680" s="465">
        <v>19</v>
      </c>
      <c r="B680" s="380" t="s">
        <v>111</v>
      </c>
      <c r="C680" s="252" t="s">
        <v>25</v>
      </c>
      <c r="D680" s="256"/>
      <c r="E680" s="256"/>
      <c r="F680" s="256"/>
      <c r="G680" s="256"/>
      <c r="H680" s="256"/>
      <c r="I680" s="256"/>
      <c r="J680" s="256"/>
      <c r="K680" s="256"/>
      <c r="L680" s="256"/>
      <c r="M680" s="256"/>
      <c r="N680" s="256"/>
      <c r="O680" s="256"/>
      <c r="P680" s="256"/>
      <c r="Q680" s="256">
        <v>12</v>
      </c>
      <c r="R680" s="256"/>
      <c r="S680" s="256"/>
      <c r="T680" s="256"/>
      <c r="U680" s="256"/>
      <c r="V680" s="256"/>
      <c r="W680" s="256"/>
      <c r="X680" s="256"/>
      <c r="Y680" s="256"/>
      <c r="Z680" s="256"/>
      <c r="AA680" s="256"/>
      <c r="AB680" s="256"/>
      <c r="AC680" s="256"/>
      <c r="AD680" s="256"/>
      <c r="AE680" s="378"/>
      <c r="AF680" s="362"/>
      <c r="AG680" s="362"/>
      <c r="AH680" s="362"/>
      <c r="AI680" s="362"/>
      <c r="AJ680" s="362"/>
      <c r="AK680" s="362"/>
      <c r="AL680" s="367"/>
      <c r="AM680" s="367"/>
      <c r="AN680" s="367"/>
      <c r="AO680" s="367"/>
      <c r="AP680" s="367"/>
      <c r="AQ680" s="367"/>
      <c r="AR680" s="367"/>
      <c r="AS680" s="257">
        <f>SUM(AE680:AR680)</f>
        <v>0</v>
      </c>
    </row>
    <row r="681" spans="1:45" hidden="1" outlineLevel="1">
      <c r="A681" s="465"/>
      <c r="B681" s="255" t="s">
        <v>309</v>
      </c>
      <c r="C681" s="252" t="s">
        <v>163</v>
      </c>
      <c r="D681" s="256"/>
      <c r="E681" s="256"/>
      <c r="F681" s="256"/>
      <c r="G681" s="256"/>
      <c r="H681" s="256"/>
      <c r="I681" s="256"/>
      <c r="J681" s="256"/>
      <c r="K681" s="256"/>
      <c r="L681" s="256"/>
      <c r="M681" s="256"/>
      <c r="N681" s="256"/>
      <c r="O681" s="256"/>
      <c r="P681" s="256"/>
      <c r="Q681" s="256">
        <f>Q680</f>
        <v>12</v>
      </c>
      <c r="R681" s="256"/>
      <c r="S681" s="256"/>
      <c r="T681" s="256"/>
      <c r="U681" s="256"/>
      <c r="V681" s="256"/>
      <c r="W681" s="256"/>
      <c r="X681" s="256"/>
      <c r="Y681" s="256"/>
      <c r="Z681" s="256"/>
      <c r="AA681" s="256"/>
      <c r="AB681" s="256"/>
      <c r="AC681" s="256"/>
      <c r="AD681" s="256"/>
      <c r="AE681" s="363">
        <f>AE680</f>
        <v>0</v>
      </c>
      <c r="AF681" s="363">
        <f t="shared" ref="AF681:AR681" si="1947">AF680</f>
        <v>0</v>
      </c>
      <c r="AG681" s="363">
        <f t="shared" si="1947"/>
        <v>0</v>
      </c>
      <c r="AH681" s="363">
        <f t="shared" si="1947"/>
        <v>0</v>
      </c>
      <c r="AI681" s="363">
        <f t="shared" si="1947"/>
        <v>0</v>
      </c>
      <c r="AJ681" s="363">
        <f t="shared" si="1947"/>
        <v>0</v>
      </c>
      <c r="AK681" s="363">
        <f t="shared" si="1947"/>
        <v>0</v>
      </c>
      <c r="AL681" s="363">
        <f t="shared" si="1947"/>
        <v>0</v>
      </c>
      <c r="AM681" s="363">
        <f t="shared" si="1947"/>
        <v>0</v>
      </c>
      <c r="AN681" s="363">
        <f t="shared" si="1947"/>
        <v>0</v>
      </c>
      <c r="AO681" s="363">
        <f t="shared" si="1947"/>
        <v>0</v>
      </c>
      <c r="AP681" s="363">
        <f t="shared" si="1947"/>
        <v>0</v>
      </c>
      <c r="AQ681" s="363">
        <f t="shared" si="1947"/>
        <v>0</v>
      </c>
      <c r="AR681" s="363">
        <f t="shared" si="1947"/>
        <v>0</v>
      </c>
      <c r="AS681" s="258"/>
    </row>
    <row r="682" spans="1:45" hidden="1" outlineLevel="1">
      <c r="A682" s="465"/>
      <c r="B682" s="28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2"/>
      <c r="AD682" s="252"/>
      <c r="AE682" s="364"/>
      <c r="AF682" s="364"/>
      <c r="AG682" s="364"/>
      <c r="AH682" s="364"/>
      <c r="AI682" s="364"/>
      <c r="AJ682" s="364"/>
      <c r="AK682" s="364"/>
      <c r="AL682" s="364"/>
      <c r="AM682" s="364"/>
      <c r="AN682" s="364"/>
      <c r="AO682" s="364"/>
      <c r="AP682" s="364"/>
      <c r="AQ682" s="364"/>
      <c r="AR682" s="364"/>
      <c r="AS682" s="267"/>
    </row>
    <row r="683" spans="1:45" hidden="1" outlineLevel="1">
      <c r="A683" s="465">
        <v>20</v>
      </c>
      <c r="B683" s="380" t="s">
        <v>110</v>
      </c>
      <c r="C683" s="252" t="s">
        <v>25</v>
      </c>
      <c r="D683" s="256"/>
      <c r="E683" s="256"/>
      <c r="F683" s="256"/>
      <c r="G683" s="256"/>
      <c r="H683" s="256"/>
      <c r="I683" s="256"/>
      <c r="J683" s="256"/>
      <c r="K683" s="256"/>
      <c r="L683" s="256"/>
      <c r="M683" s="256"/>
      <c r="N683" s="256"/>
      <c r="O683" s="256"/>
      <c r="P683" s="256"/>
      <c r="Q683" s="256">
        <v>12</v>
      </c>
      <c r="R683" s="256"/>
      <c r="S683" s="256"/>
      <c r="T683" s="256"/>
      <c r="U683" s="256"/>
      <c r="V683" s="256"/>
      <c r="W683" s="256"/>
      <c r="X683" s="256"/>
      <c r="Y683" s="256"/>
      <c r="Z683" s="256"/>
      <c r="AA683" s="256"/>
      <c r="AB683" s="256"/>
      <c r="AC683" s="256"/>
      <c r="AD683" s="256"/>
      <c r="AE683" s="378"/>
      <c r="AF683" s="362"/>
      <c r="AG683" s="362"/>
      <c r="AH683" s="362"/>
      <c r="AI683" s="362"/>
      <c r="AJ683" s="362"/>
      <c r="AK683" s="362"/>
      <c r="AL683" s="367"/>
      <c r="AM683" s="367"/>
      <c r="AN683" s="367"/>
      <c r="AO683" s="367"/>
      <c r="AP683" s="367"/>
      <c r="AQ683" s="367"/>
      <c r="AR683" s="367"/>
      <c r="AS683" s="257">
        <f>SUM(AE683:AR683)</f>
        <v>0</v>
      </c>
    </row>
    <row r="684" spans="1:45" hidden="1" outlineLevel="1">
      <c r="A684" s="465"/>
      <c r="B684" s="255" t="s">
        <v>309</v>
      </c>
      <c r="C684" s="252" t="s">
        <v>163</v>
      </c>
      <c r="D684" s="256"/>
      <c r="E684" s="256"/>
      <c r="F684" s="256"/>
      <c r="G684" s="256"/>
      <c r="H684" s="256"/>
      <c r="I684" s="256"/>
      <c r="J684" s="256"/>
      <c r="K684" s="256"/>
      <c r="L684" s="256"/>
      <c r="M684" s="256"/>
      <c r="N684" s="256"/>
      <c r="O684" s="256"/>
      <c r="P684" s="256"/>
      <c r="Q684" s="256">
        <f>Q683</f>
        <v>12</v>
      </c>
      <c r="R684" s="256"/>
      <c r="S684" s="256"/>
      <c r="T684" s="256"/>
      <c r="U684" s="256"/>
      <c r="V684" s="256"/>
      <c r="W684" s="256"/>
      <c r="X684" s="256"/>
      <c r="Y684" s="256"/>
      <c r="Z684" s="256"/>
      <c r="AA684" s="256"/>
      <c r="AB684" s="256"/>
      <c r="AC684" s="256"/>
      <c r="AD684" s="256"/>
      <c r="AE684" s="363">
        <f>AE683</f>
        <v>0</v>
      </c>
      <c r="AF684" s="363">
        <f t="shared" ref="AF684:AR684" si="1948">AF683</f>
        <v>0</v>
      </c>
      <c r="AG684" s="363">
        <f t="shared" si="1948"/>
        <v>0</v>
      </c>
      <c r="AH684" s="363">
        <f t="shared" si="1948"/>
        <v>0</v>
      </c>
      <c r="AI684" s="363">
        <f t="shared" si="1948"/>
        <v>0</v>
      </c>
      <c r="AJ684" s="363">
        <f t="shared" si="1948"/>
        <v>0</v>
      </c>
      <c r="AK684" s="363">
        <f t="shared" si="1948"/>
        <v>0</v>
      </c>
      <c r="AL684" s="363">
        <f t="shared" si="1948"/>
        <v>0</v>
      </c>
      <c r="AM684" s="363">
        <f t="shared" si="1948"/>
        <v>0</v>
      </c>
      <c r="AN684" s="363">
        <f t="shared" si="1948"/>
        <v>0</v>
      </c>
      <c r="AO684" s="363">
        <f t="shared" si="1948"/>
        <v>0</v>
      </c>
      <c r="AP684" s="363">
        <f t="shared" si="1948"/>
        <v>0</v>
      </c>
      <c r="AQ684" s="363">
        <f t="shared" si="1948"/>
        <v>0</v>
      </c>
      <c r="AR684" s="363">
        <f t="shared" si="1948"/>
        <v>0</v>
      </c>
      <c r="AS684" s="267"/>
    </row>
    <row r="685" spans="1:45" ht="15.75" hidden="1" outlineLevel="1">
      <c r="A685" s="465"/>
      <c r="B685" s="283"/>
      <c r="C685" s="261"/>
      <c r="D685" s="252"/>
      <c r="E685" s="252"/>
      <c r="F685" s="252"/>
      <c r="G685" s="252"/>
      <c r="H685" s="252"/>
      <c r="I685" s="252"/>
      <c r="J685" s="252"/>
      <c r="K685" s="252"/>
      <c r="L685" s="252"/>
      <c r="M685" s="252"/>
      <c r="N685" s="252"/>
      <c r="O685" s="252"/>
      <c r="P685" s="252"/>
      <c r="Q685" s="261"/>
      <c r="R685" s="252"/>
      <c r="S685" s="252"/>
      <c r="T685" s="252"/>
      <c r="U685" s="252"/>
      <c r="V685" s="252"/>
      <c r="W685" s="252"/>
      <c r="X685" s="252"/>
      <c r="Y685" s="252"/>
      <c r="Z685" s="252"/>
      <c r="AA685" s="252"/>
      <c r="AB685" s="252"/>
      <c r="AC685" s="252"/>
      <c r="AD685" s="252"/>
      <c r="AE685" s="364"/>
      <c r="AF685" s="364"/>
      <c r="AG685" s="364"/>
      <c r="AH685" s="364"/>
      <c r="AI685" s="364"/>
      <c r="AJ685" s="364"/>
      <c r="AK685" s="364"/>
      <c r="AL685" s="364"/>
      <c r="AM685" s="364"/>
      <c r="AN685" s="364"/>
      <c r="AO685" s="364"/>
      <c r="AP685" s="364"/>
      <c r="AQ685" s="364"/>
      <c r="AR685" s="364"/>
      <c r="AS685" s="267"/>
    </row>
    <row r="686" spans="1:45" ht="15.75" outlineLevel="1">
      <c r="A686" s="465"/>
      <c r="B686" s="455" t="s">
        <v>499</v>
      </c>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c r="AA686" s="252"/>
      <c r="AB686" s="252"/>
      <c r="AC686" s="252"/>
      <c r="AD686" s="252"/>
      <c r="AE686" s="374"/>
      <c r="AF686" s="377"/>
      <c r="AG686" s="377"/>
      <c r="AH686" s="377"/>
      <c r="AI686" s="377"/>
      <c r="AJ686" s="377"/>
      <c r="AK686" s="377"/>
      <c r="AL686" s="377"/>
      <c r="AM686" s="377"/>
      <c r="AN686" s="377"/>
      <c r="AO686" s="377"/>
      <c r="AP686" s="377"/>
      <c r="AQ686" s="377"/>
      <c r="AR686" s="377"/>
      <c r="AS686" s="267"/>
    </row>
    <row r="687" spans="1:45" ht="15.75" outlineLevel="1">
      <c r="A687" s="465"/>
      <c r="B687" s="444" t="s">
        <v>495</v>
      </c>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c r="AA687" s="252"/>
      <c r="AB687" s="252"/>
      <c r="AC687" s="252"/>
      <c r="AD687" s="252"/>
      <c r="AE687" s="374"/>
      <c r="AF687" s="377"/>
      <c r="AG687" s="377"/>
      <c r="AH687" s="377"/>
      <c r="AI687" s="377"/>
      <c r="AJ687" s="377"/>
      <c r="AK687" s="377"/>
      <c r="AL687" s="377"/>
      <c r="AM687" s="377"/>
      <c r="AN687" s="377"/>
      <c r="AO687" s="377"/>
      <c r="AP687" s="377"/>
      <c r="AQ687" s="377"/>
      <c r="AR687" s="377"/>
      <c r="AS687" s="267"/>
    </row>
    <row r="688" spans="1:45" hidden="1" outlineLevel="1">
      <c r="A688" s="465">
        <v>21</v>
      </c>
      <c r="B688" s="380" t="s">
        <v>113</v>
      </c>
      <c r="C688" s="252" t="s">
        <v>25</v>
      </c>
      <c r="D688" s="256"/>
      <c r="E688" s="256"/>
      <c r="F688" s="256"/>
      <c r="G688" s="256"/>
      <c r="H688" s="256"/>
      <c r="I688" s="256"/>
      <c r="J688" s="256"/>
      <c r="K688" s="256"/>
      <c r="L688" s="256"/>
      <c r="M688" s="256"/>
      <c r="N688" s="256"/>
      <c r="O688" s="256"/>
      <c r="P688" s="256"/>
      <c r="Q688" s="252"/>
      <c r="R688" s="256"/>
      <c r="S688" s="256"/>
      <c r="T688" s="256"/>
      <c r="U688" s="256"/>
      <c r="V688" s="256"/>
      <c r="W688" s="256"/>
      <c r="X688" s="256"/>
      <c r="Y688" s="256"/>
      <c r="Z688" s="256"/>
      <c r="AA688" s="256"/>
      <c r="AB688" s="256"/>
      <c r="AC688" s="256"/>
      <c r="AD688" s="256"/>
      <c r="AE688" s="362"/>
      <c r="AF688" s="362"/>
      <c r="AG688" s="362"/>
      <c r="AH688" s="362"/>
      <c r="AI688" s="362"/>
      <c r="AJ688" s="362"/>
      <c r="AK688" s="362"/>
      <c r="AL688" s="362"/>
      <c r="AM688" s="362"/>
      <c r="AN688" s="362"/>
      <c r="AO688" s="362"/>
      <c r="AP688" s="362"/>
      <c r="AQ688" s="362"/>
      <c r="AR688" s="362"/>
      <c r="AS688" s="257">
        <f>SUM(AE688:AR688)</f>
        <v>0</v>
      </c>
    </row>
    <row r="689" spans="1:45" hidden="1" outlineLevel="1">
      <c r="A689" s="465"/>
      <c r="B689" s="255" t="s">
        <v>309</v>
      </c>
      <c r="C689" s="252" t="s">
        <v>163</v>
      </c>
      <c r="D689" s="256"/>
      <c r="E689" s="256"/>
      <c r="F689" s="256"/>
      <c r="G689" s="256"/>
      <c r="H689" s="256"/>
      <c r="I689" s="256"/>
      <c r="J689" s="256"/>
      <c r="K689" s="256"/>
      <c r="L689" s="256"/>
      <c r="M689" s="256"/>
      <c r="N689" s="256"/>
      <c r="O689" s="256"/>
      <c r="P689" s="256"/>
      <c r="Q689" s="252"/>
      <c r="R689" s="256"/>
      <c r="S689" s="256"/>
      <c r="T689" s="256"/>
      <c r="U689" s="256"/>
      <c r="V689" s="256"/>
      <c r="W689" s="256"/>
      <c r="X689" s="256"/>
      <c r="Y689" s="256"/>
      <c r="Z689" s="256"/>
      <c r="AA689" s="256"/>
      <c r="AB689" s="256"/>
      <c r="AC689" s="256"/>
      <c r="AD689" s="256"/>
      <c r="AE689" s="363">
        <f>AE688</f>
        <v>0</v>
      </c>
      <c r="AF689" s="363">
        <f t="shared" ref="AF689" si="1949">AF688</f>
        <v>0</v>
      </c>
      <c r="AG689" s="363">
        <f t="shared" ref="AG689" si="1950">AG688</f>
        <v>0</v>
      </c>
      <c r="AH689" s="363">
        <f t="shared" ref="AH689" si="1951">AH688</f>
        <v>0</v>
      </c>
      <c r="AI689" s="363">
        <f t="shared" ref="AI689" si="1952">AI688</f>
        <v>0</v>
      </c>
      <c r="AJ689" s="363">
        <f t="shared" ref="AJ689" si="1953">AJ688</f>
        <v>0</v>
      </c>
      <c r="AK689" s="363">
        <f t="shared" ref="AK689" si="1954">AK688</f>
        <v>0</v>
      </c>
      <c r="AL689" s="363">
        <f t="shared" ref="AL689" si="1955">AL688</f>
        <v>0</v>
      </c>
      <c r="AM689" s="363">
        <f t="shared" ref="AM689" si="1956">AM688</f>
        <v>0</v>
      </c>
      <c r="AN689" s="363">
        <f t="shared" ref="AN689" si="1957">AN688</f>
        <v>0</v>
      </c>
      <c r="AO689" s="363">
        <f t="shared" ref="AO689" si="1958">AO688</f>
        <v>0</v>
      </c>
      <c r="AP689" s="363">
        <f t="shared" ref="AP689" si="1959">AP688</f>
        <v>0</v>
      </c>
      <c r="AQ689" s="363">
        <f t="shared" ref="AQ689" si="1960">AQ688</f>
        <v>0</v>
      </c>
      <c r="AR689" s="363">
        <f t="shared" ref="AR689" si="1961">AR688</f>
        <v>0</v>
      </c>
      <c r="AS689" s="267"/>
    </row>
    <row r="690" spans="1:45" hidden="1" outlineLevel="1">
      <c r="A690" s="465"/>
      <c r="B690" s="255"/>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374"/>
      <c r="AF690" s="377"/>
      <c r="AG690" s="377"/>
      <c r="AH690" s="377"/>
      <c r="AI690" s="377"/>
      <c r="AJ690" s="377"/>
      <c r="AK690" s="377"/>
      <c r="AL690" s="377"/>
      <c r="AM690" s="377"/>
      <c r="AN690" s="377"/>
      <c r="AO690" s="377"/>
      <c r="AP690" s="377"/>
      <c r="AQ690" s="377"/>
      <c r="AR690" s="377"/>
      <c r="AS690" s="267"/>
    </row>
    <row r="691" spans="1:45" outlineLevel="1">
      <c r="A691" s="465">
        <v>22</v>
      </c>
      <c r="B691" s="380" t="s">
        <v>114</v>
      </c>
      <c r="C691" s="252" t="s">
        <v>1164</v>
      </c>
      <c r="D691" s="256">
        <v>421298.9093137501</v>
      </c>
      <c r="E691" s="256">
        <f>(D691+F691)/2</f>
        <v>421298.9093137501</v>
      </c>
      <c r="F691" s="256">
        <v>421298.9093137501</v>
      </c>
      <c r="G691" s="256">
        <v>421298.9093137501</v>
      </c>
      <c r="H691" s="256">
        <v>421298.9093137501</v>
      </c>
      <c r="I691" s="256">
        <v>421298.9093137501</v>
      </c>
      <c r="J691" s="256">
        <v>421298.9093137501</v>
      </c>
      <c r="K691" s="256">
        <v>421298.9093137501</v>
      </c>
      <c r="L691" s="256">
        <v>421298.9093137501</v>
      </c>
      <c r="M691" s="256">
        <v>421298.9093137501</v>
      </c>
      <c r="N691" s="256">
        <v>421298.9093137501</v>
      </c>
      <c r="O691" s="256">
        <v>421298.9093137501</v>
      </c>
      <c r="P691" s="256">
        <v>421298.9093137501</v>
      </c>
      <c r="Q691" s="252"/>
      <c r="R691" s="256"/>
      <c r="S691" s="256"/>
      <c r="T691" s="256"/>
      <c r="U691" s="256"/>
      <c r="V691" s="256"/>
      <c r="W691" s="256"/>
      <c r="X691" s="256"/>
      <c r="Y691" s="256"/>
      <c r="Z691" s="256"/>
      <c r="AA691" s="256"/>
      <c r="AB691" s="256"/>
      <c r="AC691" s="256"/>
      <c r="AD691" s="256"/>
      <c r="AE691" s="362">
        <v>1</v>
      </c>
      <c r="AF691" s="362"/>
      <c r="AG691" s="362"/>
      <c r="AH691" s="362"/>
      <c r="AI691" s="362"/>
      <c r="AJ691" s="362"/>
      <c r="AK691" s="362"/>
      <c r="AL691" s="362"/>
      <c r="AM691" s="362"/>
      <c r="AN691" s="362"/>
      <c r="AO691" s="362"/>
      <c r="AP691" s="362"/>
      <c r="AQ691" s="362"/>
      <c r="AR691" s="362"/>
      <c r="AS691" s="257">
        <f>SUM(AE691:AR691)</f>
        <v>1</v>
      </c>
    </row>
    <row r="692" spans="1:45" outlineLevel="1">
      <c r="A692" s="465"/>
      <c r="B692" s="255" t="s">
        <v>309</v>
      </c>
      <c r="C692" s="252" t="s">
        <v>163</v>
      </c>
      <c r="D692" s="256"/>
      <c r="E692" s="256"/>
      <c r="F692" s="256"/>
      <c r="G692" s="256"/>
      <c r="H692" s="256"/>
      <c r="I692" s="256"/>
      <c r="J692" s="256"/>
      <c r="K692" s="256"/>
      <c r="L692" s="256"/>
      <c r="M692" s="256"/>
      <c r="N692" s="256"/>
      <c r="O692" s="256"/>
      <c r="P692" s="256"/>
      <c r="Q692" s="252"/>
      <c r="R692" s="256"/>
      <c r="S692" s="256"/>
      <c r="T692" s="256"/>
      <c r="U692" s="256"/>
      <c r="V692" s="256"/>
      <c r="W692" s="256"/>
      <c r="X692" s="256"/>
      <c r="Y692" s="256"/>
      <c r="Z692" s="256"/>
      <c r="AA692" s="256"/>
      <c r="AB692" s="256"/>
      <c r="AC692" s="256"/>
      <c r="AD692" s="256"/>
      <c r="AE692" s="363">
        <f>AE691</f>
        <v>1</v>
      </c>
      <c r="AF692" s="363">
        <f t="shared" ref="AF692" si="1962">AF691</f>
        <v>0</v>
      </c>
      <c r="AG692" s="363">
        <f t="shared" ref="AG692" si="1963">AG691</f>
        <v>0</v>
      </c>
      <c r="AH692" s="363">
        <f t="shared" ref="AH692" si="1964">AH691</f>
        <v>0</v>
      </c>
      <c r="AI692" s="363">
        <f t="shared" ref="AI692" si="1965">AI691</f>
        <v>0</v>
      </c>
      <c r="AJ692" s="363">
        <f t="shared" ref="AJ692" si="1966">AJ691</f>
        <v>0</v>
      </c>
      <c r="AK692" s="363">
        <f t="shared" ref="AK692" si="1967">AK691</f>
        <v>0</v>
      </c>
      <c r="AL692" s="363">
        <f t="shared" ref="AL692" si="1968">AL691</f>
        <v>0</v>
      </c>
      <c r="AM692" s="363">
        <f t="shared" ref="AM692" si="1969">AM691</f>
        <v>0</v>
      </c>
      <c r="AN692" s="363">
        <f t="shared" ref="AN692" si="1970">AN691</f>
        <v>0</v>
      </c>
      <c r="AO692" s="363">
        <f t="shared" ref="AO692" si="1971">AO691</f>
        <v>0</v>
      </c>
      <c r="AP692" s="363">
        <f t="shared" ref="AP692" si="1972">AP691</f>
        <v>0</v>
      </c>
      <c r="AQ692" s="363">
        <f t="shared" ref="AQ692" si="1973">AQ691</f>
        <v>0</v>
      </c>
      <c r="AR692" s="363">
        <f t="shared" ref="AR692" si="1974">AR691</f>
        <v>0</v>
      </c>
      <c r="AS692" s="267"/>
    </row>
    <row r="693" spans="1:45" outlineLevel="1">
      <c r="A693" s="465"/>
      <c r="B693" s="255"/>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252"/>
      <c r="AD693" s="252"/>
      <c r="AE693" s="374"/>
      <c r="AF693" s="377"/>
      <c r="AG693" s="377"/>
      <c r="AH693" s="377"/>
      <c r="AI693" s="377"/>
      <c r="AJ693" s="377"/>
      <c r="AK693" s="377"/>
      <c r="AL693" s="377"/>
      <c r="AM693" s="377"/>
      <c r="AN693" s="377"/>
      <c r="AO693" s="377"/>
      <c r="AP693" s="377"/>
      <c r="AQ693" s="377"/>
      <c r="AR693" s="377"/>
      <c r="AS693" s="267"/>
    </row>
    <row r="694" spans="1:45" outlineLevel="1">
      <c r="A694" s="465">
        <v>23</v>
      </c>
      <c r="B694" s="380" t="s">
        <v>1157</v>
      </c>
      <c r="C694" s="252" t="s">
        <v>1164</v>
      </c>
      <c r="D694" s="256">
        <v>2541832.8495106813</v>
      </c>
      <c r="E694" s="256">
        <f>(D694+F694)/2</f>
        <v>2531385.1028495226</v>
      </c>
      <c r="F694" s="256">
        <v>2520937.3561883643</v>
      </c>
      <c r="G694" s="256">
        <v>2520937.3561883643</v>
      </c>
      <c r="H694" s="256">
        <v>2520937.3561883643</v>
      </c>
      <c r="I694" s="256">
        <v>2520937.3561883643</v>
      </c>
      <c r="J694" s="256">
        <v>2520937.3561883643</v>
      </c>
      <c r="K694" s="256">
        <v>2520888.6357307346</v>
      </c>
      <c r="L694" s="256">
        <v>2520888.6357307346</v>
      </c>
      <c r="M694" s="256">
        <v>2520888.6357307346</v>
      </c>
      <c r="N694" s="256">
        <v>2474993.377650165</v>
      </c>
      <c r="O694" s="256">
        <v>2470678.9756793492</v>
      </c>
      <c r="P694" s="256">
        <v>2470678.9756793492</v>
      </c>
      <c r="Q694" s="252"/>
      <c r="R694" s="256"/>
      <c r="S694" s="256"/>
      <c r="T694" s="256"/>
      <c r="U694" s="256"/>
      <c r="V694" s="256"/>
      <c r="W694" s="256"/>
      <c r="X694" s="256"/>
      <c r="Y694" s="256"/>
      <c r="Z694" s="256"/>
      <c r="AA694" s="256"/>
      <c r="AB694" s="256"/>
      <c r="AC694" s="256"/>
      <c r="AD694" s="256"/>
      <c r="AE694" s="362">
        <v>1</v>
      </c>
      <c r="AF694" s="362"/>
      <c r="AG694" s="362"/>
      <c r="AH694" s="362"/>
      <c r="AI694" s="362"/>
      <c r="AJ694" s="362"/>
      <c r="AK694" s="362"/>
      <c r="AL694" s="362"/>
      <c r="AM694" s="362"/>
      <c r="AN694" s="362"/>
      <c r="AO694" s="362"/>
      <c r="AP694" s="362"/>
      <c r="AQ694" s="362"/>
      <c r="AR694" s="362"/>
      <c r="AS694" s="257">
        <f>SUM(AE694:AR694)</f>
        <v>1</v>
      </c>
    </row>
    <row r="695" spans="1:45" outlineLevel="1">
      <c r="A695" s="465"/>
      <c r="B695" s="255" t="s">
        <v>309</v>
      </c>
      <c r="C695" s="252" t="s">
        <v>163</v>
      </c>
      <c r="D695" s="256"/>
      <c r="E695" s="256"/>
      <c r="F695" s="256"/>
      <c r="G695" s="256"/>
      <c r="H695" s="256"/>
      <c r="I695" s="256"/>
      <c r="J695" s="256"/>
      <c r="K695" s="256"/>
      <c r="L695" s="256"/>
      <c r="M695" s="256"/>
      <c r="N695" s="256"/>
      <c r="O695" s="256"/>
      <c r="P695" s="256"/>
      <c r="Q695" s="252"/>
      <c r="R695" s="256"/>
      <c r="S695" s="256"/>
      <c r="T695" s="256"/>
      <c r="U695" s="256"/>
      <c r="V695" s="256"/>
      <c r="W695" s="256"/>
      <c r="X695" s="256"/>
      <c r="Y695" s="256"/>
      <c r="Z695" s="256"/>
      <c r="AA695" s="256"/>
      <c r="AB695" s="256"/>
      <c r="AC695" s="256"/>
      <c r="AD695" s="256"/>
      <c r="AE695" s="363">
        <f>AE694</f>
        <v>1</v>
      </c>
      <c r="AF695" s="363">
        <f t="shared" ref="AF695" si="1975">AF694</f>
        <v>0</v>
      </c>
      <c r="AG695" s="363">
        <f t="shared" ref="AG695" si="1976">AG694</f>
        <v>0</v>
      </c>
      <c r="AH695" s="363">
        <f t="shared" ref="AH695" si="1977">AH694</f>
        <v>0</v>
      </c>
      <c r="AI695" s="363">
        <f t="shared" ref="AI695" si="1978">AI694</f>
        <v>0</v>
      </c>
      <c r="AJ695" s="363">
        <f t="shared" ref="AJ695" si="1979">AJ694</f>
        <v>0</v>
      </c>
      <c r="AK695" s="363">
        <f t="shared" ref="AK695" si="1980">AK694</f>
        <v>0</v>
      </c>
      <c r="AL695" s="363">
        <f t="shared" ref="AL695" si="1981">AL694</f>
        <v>0</v>
      </c>
      <c r="AM695" s="363">
        <f t="shared" ref="AM695" si="1982">AM694</f>
        <v>0</v>
      </c>
      <c r="AN695" s="363">
        <f t="shared" ref="AN695" si="1983">AN694</f>
        <v>0</v>
      </c>
      <c r="AO695" s="363">
        <f t="shared" ref="AO695" si="1984">AO694</f>
        <v>0</v>
      </c>
      <c r="AP695" s="363">
        <f t="shared" ref="AP695" si="1985">AP694</f>
        <v>0</v>
      </c>
      <c r="AQ695" s="363">
        <f t="shared" ref="AQ695" si="1986">AQ694</f>
        <v>0</v>
      </c>
      <c r="AR695" s="363">
        <f t="shared" ref="AR695" si="1987">AR694</f>
        <v>0</v>
      </c>
      <c r="AS695" s="267"/>
    </row>
    <row r="696" spans="1:45" outlineLevel="1">
      <c r="A696" s="465"/>
      <c r="B696" s="38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c r="AA696" s="252"/>
      <c r="AB696" s="252"/>
      <c r="AC696" s="252"/>
      <c r="AD696" s="252"/>
      <c r="AE696" s="374"/>
      <c r="AF696" s="377"/>
      <c r="AG696" s="377"/>
      <c r="AH696" s="377"/>
      <c r="AI696" s="377"/>
      <c r="AJ696" s="377"/>
      <c r="AK696" s="377"/>
      <c r="AL696" s="377"/>
      <c r="AM696" s="377"/>
      <c r="AN696" s="377"/>
      <c r="AO696" s="377"/>
      <c r="AP696" s="377"/>
      <c r="AQ696" s="377"/>
      <c r="AR696" s="377"/>
      <c r="AS696" s="267"/>
    </row>
    <row r="697" spans="1:45" outlineLevel="1">
      <c r="A697" s="465">
        <v>24</v>
      </c>
      <c r="B697" s="380" t="s">
        <v>1158</v>
      </c>
      <c r="C697" s="252" t="s">
        <v>1164</v>
      </c>
      <c r="D697" s="256">
        <v>154869.70000000115</v>
      </c>
      <c r="E697" s="256">
        <f>(D697+F697)/2</f>
        <v>154869.70000000115</v>
      </c>
      <c r="F697" s="256">
        <v>154869.70000000115</v>
      </c>
      <c r="G697" s="256">
        <v>154869.70000000115</v>
      </c>
      <c r="H697" s="256">
        <v>154869.70000000115</v>
      </c>
      <c r="I697" s="256">
        <v>154869.70000000115</v>
      </c>
      <c r="J697" s="256">
        <v>154869.70000000115</v>
      </c>
      <c r="K697" s="256">
        <v>154869.70000000115</v>
      </c>
      <c r="L697" s="256">
        <v>154869.70000000115</v>
      </c>
      <c r="M697" s="256">
        <v>154869.70000000115</v>
      </c>
      <c r="N697" s="256">
        <v>154869.70000000115</v>
      </c>
      <c r="O697" s="256">
        <v>0</v>
      </c>
      <c r="P697" s="256">
        <v>0</v>
      </c>
      <c r="Q697" s="252"/>
      <c r="R697" s="256"/>
      <c r="S697" s="256"/>
      <c r="T697" s="256"/>
      <c r="U697" s="256"/>
      <c r="V697" s="256"/>
      <c r="W697" s="256"/>
      <c r="X697" s="256"/>
      <c r="Y697" s="256"/>
      <c r="Z697" s="256"/>
      <c r="AA697" s="256"/>
      <c r="AB697" s="256"/>
      <c r="AC697" s="256"/>
      <c r="AD697" s="256"/>
      <c r="AE697" s="362">
        <v>1</v>
      </c>
      <c r="AF697" s="362"/>
      <c r="AG697" s="362"/>
      <c r="AH697" s="362"/>
      <c r="AI697" s="362"/>
      <c r="AJ697" s="362"/>
      <c r="AK697" s="362"/>
      <c r="AL697" s="362"/>
      <c r="AM697" s="362"/>
      <c r="AN697" s="362"/>
      <c r="AO697" s="362"/>
      <c r="AP697" s="362"/>
      <c r="AQ697" s="362"/>
      <c r="AR697" s="362"/>
      <c r="AS697" s="257">
        <f>SUM(AE697:AR697)</f>
        <v>1</v>
      </c>
    </row>
    <row r="698" spans="1:45" outlineLevel="1">
      <c r="A698" s="465"/>
      <c r="B698" s="255" t="s">
        <v>309</v>
      </c>
      <c r="C698" s="252" t="s">
        <v>163</v>
      </c>
      <c r="D698" s="256"/>
      <c r="E698" s="256"/>
      <c r="F698" s="256"/>
      <c r="G698" s="256"/>
      <c r="H698" s="256"/>
      <c r="I698" s="256"/>
      <c r="J698" s="256"/>
      <c r="K698" s="256"/>
      <c r="L698" s="256"/>
      <c r="M698" s="256"/>
      <c r="N698" s="256"/>
      <c r="O698" s="256"/>
      <c r="P698" s="256"/>
      <c r="Q698" s="252"/>
      <c r="R698" s="256"/>
      <c r="S698" s="256"/>
      <c r="T698" s="256"/>
      <c r="U698" s="256"/>
      <c r="V698" s="256"/>
      <c r="W698" s="256"/>
      <c r="X698" s="256"/>
      <c r="Y698" s="256"/>
      <c r="Z698" s="256"/>
      <c r="AA698" s="256"/>
      <c r="AB698" s="256"/>
      <c r="AC698" s="256"/>
      <c r="AD698" s="256"/>
      <c r="AE698" s="363">
        <f>AE697</f>
        <v>1</v>
      </c>
      <c r="AF698" s="363">
        <f t="shared" ref="AF698" si="1988">AF697</f>
        <v>0</v>
      </c>
      <c r="AG698" s="363">
        <f t="shared" ref="AG698" si="1989">AG697</f>
        <v>0</v>
      </c>
      <c r="AH698" s="363">
        <f t="shared" ref="AH698" si="1990">AH697</f>
        <v>0</v>
      </c>
      <c r="AI698" s="363">
        <f t="shared" ref="AI698" si="1991">AI697</f>
        <v>0</v>
      </c>
      <c r="AJ698" s="363">
        <f t="shared" ref="AJ698" si="1992">AJ697</f>
        <v>0</v>
      </c>
      <c r="AK698" s="363">
        <f t="shared" ref="AK698" si="1993">AK697</f>
        <v>0</v>
      </c>
      <c r="AL698" s="363">
        <f t="shared" ref="AL698" si="1994">AL697</f>
        <v>0</v>
      </c>
      <c r="AM698" s="363">
        <f t="shared" ref="AM698" si="1995">AM697</f>
        <v>0</v>
      </c>
      <c r="AN698" s="363">
        <f t="shared" ref="AN698" si="1996">AN697</f>
        <v>0</v>
      </c>
      <c r="AO698" s="363">
        <f t="shared" ref="AO698" si="1997">AO697</f>
        <v>0</v>
      </c>
      <c r="AP698" s="363">
        <f t="shared" ref="AP698" si="1998">AP697</f>
        <v>0</v>
      </c>
      <c r="AQ698" s="363">
        <f t="shared" ref="AQ698" si="1999">AQ697</f>
        <v>0</v>
      </c>
      <c r="AR698" s="363">
        <f t="shared" ref="AR698" si="2000">AR697</f>
        <v>0</v>
      </c>
      <c r="AS698" s="267"/>
    </row>
    <row r="699" spans="1:45" outlineLevel="1">
      <c r="A699" s="465"/>
      <c r="B699" s="255"/>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364"/>
      <c r="AF699" s="377"/>
      <c r="AG699" s="377"/>
      <c r="AH699" s="377"/>
      <c r="AI699" s="377"/>
      <c r="AJ699" s="377"/>
      <c r="AK699" s="377"/>
      <c r="AL699" s="377"/>
      <c r="AM699" s="377"/>
      <c r="AN699" s="377"/>
      <c r="AO699" s="377"/>
      <c r="AP699" s="377"/>
      <c r="AQ699" s="377"/>
      <c r="AR699" s="377"/>
      <c r="AS699" s="267"/>
    </row>
    <row r="700" spans="1:45" ht="15.75" outlineLevel="1">
      <c r="A700" s="465"/>
      <c r="B700" s="249" t="s">
        <v>496</v>
      </c>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c r="AA700" s="252"/>
      <c r="AB700" s="252"/>
      <c r="AC700" s="252"/>
      <c r="AD700" s="252"/>
      <c r="AE700" s="364"/>
      <c r="AF700" s="377"/>
      <c r="AG700" s="377"/>
      <c r="AH700" s="377"/>
      <c r="AI700" s="377"/>
      <c r="AJ700" s="377"/>
      <c r="AK700" s="377"/>
      <c r="AL700" s="377"/>
      <c r="AM700" s="377"/>
      <c r="AN700" s="377"/>
      <c r="AO700" s="377"/>
      <c r="AP700" s="377"/>
      <c r="AQ700" s="377"/>
      <c r="AR700" s="377"/>
      <c r="AS700" s="267"/>
    </row>
    <row r="701" spans="1:45" hidden="1" outlineLevel="1">
      <c r="A701" s="465">
        <v>25</v>
      </c>
      <c r="B701" s="380" t="s">
        <v>117</v>
      </c>
      <c r="C701" s="252" t="s">
        <v>25</v>
      </c>
      <c r="D701" s="256"/>
      <c r="E701" s="256"/>
      <c r="F701" s="256"/>
      <c r="G701" s="256"/>
      <c r="H701" s="256"/>
      <c r="I701" s="256"/>
      <c r="J701" s="256"/>
      <c r="K701" s="256"/>
      <c r="L701" s="256"/>
      <c r="M701" s="256"/>
      <c r="N701" s="256"/>
      <c r="O701" s="256"/>
      <c r="P701" s="256"/>
      <c r="Q701" s="256">
        <v>12</v>
      </c>
      <c r="R701" s="256"/>
      <c r="S701" s="256"/>
      <c r="T701" s="256"/>
      <c r="U701" s="256"/>
      <c r="V701" s="256"/>
      <c r="W701" s="256"/>
      <c r="X701" s="256"/>
      <c r="Y701" s="256"/>
      <c r="Z701" s="256"/>
      <c r="AA701" s="256"/>
      <c r="AB701" s="256"/>
      <c r="AC701" s="256"/>
      <c r="AD701" s="256"/>
      <c r="AE701" s="378"/>
      <c r="AF701" s="362"/>
      <c r="AG701" s="362"/>
      <c r="AH701" s="362"/>
      <c r="AI701" s="362"/>
      <c r="AJ701" s="362"/>
      <c r="AK701" s="362"/>
      <c r="AL701" s="367"/>
      <c r="AM701" s="367"/>
      <c r="AN701" s="367"/>
      <c r="AO701" s="367"/>
      <c r="AP701" s="367"/>
      <c r="AQ701" s="367"/>
      <c r="AR701" s="367"/>
      <c r="AS701" s="257">
        <f>SUM(AE701:AR701)</f>
        <v>0</v>
      </c>
    </row>
    <row r="702" spans="1:45" hidden="1" outlineLevel="1">
      <c r="A702" s="465"/>
      <c r="B702" s="255" t="s">
        <v>309</v>
      </c>
      <c r="C702" s="252" t="s">
        <v>163</v>
      </c>
      <c r="D702" s="256"/>
      <c r="E702" s="256"/>
      <c r="F702" s="256"/>
      <c r="G702" s="256"/>
      <c r="H702" s="256"/>
      <c r="I702" s="256"/>
      <c r="J702" s="256"/>
      <c r="K702" s="256"/>
      <c r="L702" s="256"/>
      <c r="M702" s="256"/>
      <c r="N702" s="256"/>
      <c r="O702" s="256"/>
      <c r="P702" s="256"/>
      <c r="Q702" s="256">
        <f>Q701</f>
        <v>12</v>
      </c>
      <c r="R702" s="256"/>
      <c r="S702" s="256"/>
      <c r="T702" s="256"/>
      <c r="U702" s="256"/>
      <c r="V702" s="256"/>
      <c r="W702" s="256"/>
      <c r="X702" s="256"/>
      <c r="Y702" s="256"/>
      <c r="Z702" s="256"/>
      <c r="AA702" s="256"/>
      <c r="AB702" s="256"/>
      <c r="AC702" s="256"/>
      <c r="AD702" s="256"/>
      <c r="AE702" s="363">
        <f>AE701</f>
        <v>0</v>
      </c>
      <c r="AF702" s="363">
        <f t="shared" ref="AF702" si="2001">AF701</f>
        <v>0</v>
      </c>
      <c r="AG702" s="363">
        <f t="shared" ref="AG702" si="2002">AG701</f>
        <v>0</v>
      </c>
      <c r="AH702" s="363">
        <f t="shared" ref="AH702" si="2003">AH701</f>
        <v>0</v>
      </c>
      <c r="AI702" s="363">
        <f t="shared" ref="AI702" si="2004">AI701</f>
        <v>0</v>
      </c>
      <c r="AJ702" s="363">
        <f t="shared" ref="AJ702" si="2005">AJ701</f>
        <v>0</v>
      </c>
      <c r="AK702" s="363">
        <f t="shared" ref="AK702" si="2006">AK701</f>
        <v>0</v>
      </c>
      <c r="AL702" s="363">
        <f t="shared" ref="AL702" si="2007">AL701</f>
        <v>0</v>
      </c>
      <c r="AM702" s="363">
        <f t="shared" ref="AM702" si="2008">AM701</f>
        <v>0</v>
      </c>
      <c r="AN702" s="363">
        <f t="shared" ref="AN702" si="2009">AN701</f>
        <v>0</v>
      </c>
      <c r="AO702" s="363">
        <f t="shared" ref="AO702" si="2010">AO701</f>
        <v>0</v>
      </c>
      <c r="AP702" s="363">
        <f t="shared" ref="AP702" si="2011">AP701</f>
        <v>0</v>
      </c>
      <c r="AQ702" s="363">
        <f t="shared" ref="AQ702" si="2012">AQ701</f>
        <v>0</v>
      </c>
      <c r="AR702" s="363">
        <f t="shared" ref="AR702" si="2013">AR701</f>
        <v>0</v>
      </c>
      <c r="AS702" s="267"/>
    </row>
    <row r="703" spans="1:45" hidden="1" outlineLevel="1">
      <c r="A703" s="465"/>
      <c r="B703" s="255"/>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c r="AA703" s="252"/>
      <c r="AB703" s="252"/>
      <c r="AC703" s="252"/>
      <c r="AD703" s="252"/>
      <c r="AE703" s="364"/>
      <c r="AF703" s="377"/>
      <c r="AG703" s="377"/>
      <c r="AH703" s="377"/>
      <c r="AI703" s="377"/>
      <c r="AJ703" s="377"/>
      <c r="AK703" s="377"/>
      <c r="AL703" s="377"/>
      <c r="AM703" s="377"/>
      <c r="AN703" s="377"/>
      <c r="AO703" s="377"/>
      <c r="AP703" s="377"/>
      <c r="AQ703" s="377"/>
      <c r="AR703" s="377"/>
      <c r="AS703" s="267"/>
    </row>
    <row r="704" spans="1:45" outlineLevel="1">
      <c r="A704" s="465">
        <v>26</v>
      </c>
      <c r="B704" s="823" t="s">
        <v>1159</v>
      </c>
      <c r="C704" s="252" t="s">
        <v>1164</v>
      </c>
      <c r="D704" s="256">
        <v>7895090.0630050898</v>
      </c>
      <c r="E704" s="256">
        <f>(D704+F704)/2</f>
        <v>7871213.9008826055</v>
      </c>
      <c r="F704" s="256">
        <v>7847337.7387601212</v>
      </c>
      <c r="G704" s="256">
        <v>7847337.7387601212</v>
      </c>
      <c r="H704" s="256">
        <v>7847337.7387601212</v>
      </c>
      <c r="I704" s="256">
        <v>7477768.3723418508</v>
      </c>
      <c r="J704" s="256">
        <v>7477768.3723418508</v>
      </c>
      <c r="K704" s="256">
        <v>7477768.3723418508</v>
      </c>
      <c r="L704" s="256">
        <v>7451398.7816490745</v>
      </c>
      <c r="M704" s="256">
        <v>7451398.7816490745</v>
      </c>
      <c r="N704" s="256">
        <v>7307520.5362396212</v>
      </c>
      <c r="O704" s="256">
        <v>7233199.8379480587</v>
      </c>
      <c r="P704" s="256">
        <v>1366641.0184128955</v>
      </c>
      <c r="Q704" s="256">
        <v>12</v>
      </c>
      <c r="R704" s="256">
        <v>1601</v>
      </c>
      <c r="S704" s="256">
        <v>1595.9451140767078</v>
      </c>
      <c r="T704" s="256">
        <v>1591.1040508351143</v>
      </c>
      <c r="U704" s="256">
        <v>1591.1040508351143</v>
      </c>
      <c r="V704" s="256">
        <v>1591.1040508351143</v>
      </c>
      <c r="W704" s="256">
        <v>1540.8780774973254</v>
      </c>
      <c r="X704" s="256">
        <v>1540.8780774973254</v>
      </c>
      <c r="Y704" s="256">
        <v>1540.8780774973254</v>
      </c>
      <c r="Z704" s="256">
        <v>1544.9963042769377</v>
      </c>
      <c r="AA704" s="256">
        <v>1544.9963042769377</v>
      </c>
      <c r="AB704" s="256">
        <v>1523.9253669755144</v>
      </c>
      <c r="AC704" s="256">
        <v>1505.9789346386619</v>
      </c>
      <c r="AD704" s="256">
        <v>-198.62383767894858</v>
      </c>
      <c r="AE704" s="378"/>
      <c r="AF704" s="362">
        <v>0.28095956142758122</v>
      </c>
      <c r="AG704" s="362">
        <v>0.76809649905990152</v>
      </c>
      <c r="AH704" s="362"/>
      <c r="AI704" s="362"/>
      <c r="AJ704" s="362"/>
      <c r="AK704" s="362"/>
      <c r="AL704" s="367"/>
      <c r="AM704" s="367"/>
      <c r="AN704" s="367"/>
      <c r="AO704" s="367"/>
      <c r="AP704" s="367"/>
      <c r="AQ704" s="367"/>
      <c r="AR704" s="367"/>
      <c r="AS704" s="257">
        <f>SUM(AE704:AR704)</f>
        <v>1.0490560604874828</v>
      </c>
    </row>
    <row r="705" spans="1:45" outlineLevel="1">
      <c r="A705" s="465"/>
      <c r="B705" s="821" t="s">
        <v>309</v>
      </c>
      <c r="C705" s="252" t="s">
        <v>163</v>
      </c>
      <c r="D705" s="256"/>
      <c r="E705" s="256"/>
      <c r="F705" s="256"/>
      <c r="G705" s="256"/>
      <c r="H705" s="256"/>
      <c r="I705" s="256"/>
      <c r="J705" s="256"/>
      <c r="K705" s="256"/>
      <c r="L705" s="256"/>
      <c r="M705" s="256"/>
      <c r="N705" s="256"/>
      <c r="O705" s="256"/>
      <c r="P705" s="256"/>
      <c r="Q705" s="256">
        <f>Q704</f>
        <v>12</v>
      </c>
      <c r="R705" s="256"/>
      <c r="S705" s="256"/>
      <c r="T705" s="256"/>
      <c r="U705" s="256"/>
      <c r="V705" s="256"/>
      <c r="W705" s="256"/>
      <c r="X705" s="256"/>
      <c r="Y705" s="256"/>
      <c r="Z705" s="256"/>
      <c r="AA705" s="256"/>
      <c r="AB705" s="256"/>
      <c r="AC705" s="256"/>
      <c r="AD705" s="256"/>
      <c r="AE705" s="363">
        <f>AE704</f>
        <v>0</v>
      </c>
      <c r="AF705" s="363">
        <f t="shared" ref="AF705" si="2014">AF704</f>
        <v>0.28095956142758122</v>
      </c>
      <c r="AG705" s="363">
        <f t="shared" ref="AG705" si="2015">AG704</f>
        <v>0.76809649905990152</v>
      </c>
      <c r="AH705" s="363">
        <f t="shared" ref="AH705" si="2016">AH704</f>
        <v>0</v>
      </c>
      <c r="AI705" s="363">
        <f t="shared" ref="AI705" si="2017">AI704</f>
        <v>0</v>
      </c>
      <c r="AJ705" s="363">
        <f t="shared" ref="AJ705" si="2018">AJ704</f>
        <v>0</v>
      </c>
      <c r="AK705" s="363">
        <f t="shared" ref="AK705" si="2019">AK704</f>
        <v>0</v>
      </c>
      <c r="AL705" s="363">
        <f t="shared" ref="AL705" si="2020">AL704</f>
        <v>0</v>
      </c>
      <c r="AM705" s="363">
        <f t="shared" ref="AM705" si="2021">AM704</f>
        <v>0</v>
      </c>
      <c r="AN705" s="363">
        <f t="shared" ref="AN705" si="2022">AN704</f>
        <v>0</v>
      </c>
      <c r="AO705" s="363">
        <f t="shared" ref="AO705" si="2023">AO704</f>
        <v>0</v>
      </c>
      <c r="AP705" s="363">
        <f t="shared" ref="AP705" si="2024">AP704</f>
        <v>0</v>
      </c>
      <c r="AQ705" s="363">
        <f t="shared" ref="AQ705" si="2025">AQ704</f>
        <v>0</v>
      </c>
      <c r="AR705" s="363">
        <f t="shared" ref="AR705" si="2026">AR704</f>
        <v>0</v>
      </c>
      <c r="AS705" s="267"/>
    </row>
    <row r="706" spans="1:45" outlineLevel="1">
      <c r="A706" s="465"/>
      <c r="B706" s="821"/>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252"/>
      <c r="AD706" s="252"/>
      <c r="AE706" s="364"/>
      <c r="AF706" s="377"/>
      <c r="AG706" s="377"/>
      <c r="AH706" s="377"/>
      <c r="AI706" s="377"/>
      <c r="AJ706" s="377"/>
      <c r="AK706" s="377"/>
      <c r="AL706" s="377"/>
      <c r="AM706" s="377"/>
      <c r="AN706" s="377"/>
      <c r="AO706" s="377"/>
      <c r="AP706" s="377"/>
      <c r="AQ706" s="377"/>
      <c r="AR706" s="377"/>
      <c r="AS706" s="267"/>
    </row>
    <row r="707" spans="1:45" outlineLevel="1">
      <c r="A707" s="465"/>
      <c r="B707" s="823" t="s">
        <v>1160</v>
      </c>
      <c r="C707" s="252" t="s">
        <v>25</v>
      </c>
      <c r="D707" s="256">
        <f>'8.  Streetlighting'!E26</f>
        <v>1761395</v>
      </c>
      <c r="E707" s="256">
        <f>'8.  Streetlighting'!F26</f>
        <v>1761395</v>
      </c>
      <c r="F707" s="256">
        <f>'8.  Streetlighting'!G26</f>
        <v>1761395</v>
      </c>
      <c r="G707" s="256">
        <f>'8.  Streetlighting'!H26</f>
        <v>1761395</v>
      </c>
      <c r="H707" s="256">
        <f>'8.  Streetlighting'!I26</f>
        <v>1761395</v>
      </c>
      <c r="I707" s="256">
        <f>'8.  Streetlighting'!J26</f>
        <v>1761395</v>
      </c>
      <c r="J707" s="256">
        <f>'8.  Streetlighting'!K26</f>
        <v>1761395</v>
      </c>
      <c r="K707" s="256">
        <f>'8.  Streetlighting'!L26</f>
        <v>1761395</v>
      </c>
      <c r="L707" s="256">
        <f>'8.  Streetlighting'!M26</f>
        <v>1761395</v>
      </c>
      <c r="M707" s="256">
        <f>'8.  Streetlighting'!N26</f>
        <v>1761395</v>
      </c>
      <c r="N707" s="256">
        <f>'8.  Streetlighting'!O26</f>
        <v>1761395</v>
      </c>
      <c r="O707" s="256">
        <f>'8.  Streetlighting'!P26</f>
        <v>0</v>
      </c>
      <c r="P707" s="256">
        <f>'8.  Streetlighting'!Q26</f>
        <v>0</v>
      </c>
      <c r="Q707" s="256">
        <v>12</v>
      </c>
      <c r="R707" s="256">
        <f>'8.  Streetlighting'!S26</f>
        <v>451.32949917645124</v>
      </c>
      <c r="S707" s="256">
        <f>'8.  Streetlighting'!T26</f>
        <v>653.46557296623973</v>
      </c>
      <c r="T707" s="256">
        <f>'8.  Streetlighting'!U26</f>
        <v>653.46557296623973</v>
      </c>
      <c r="U707" s="256">
        <f>'8.  Streetlighting'!V26</f>
        <v>653.46557296623973</v>
      </c>
      <c r="V707" s="256">
        <f>'8.  Streetlighting'!W26</f>
        <v>653.46557296623973</v>
      </c>
      <c r="W707" s="256">
        <f>'8.  Streetlighting'!X26</f>
        <v>653.46557296623973</v>
      </c>
      <c r="X707" s="256">
        <f>'8.  Streetlighting'!Y26</f>
        <v>653.46557296623973</v>
      </c>
      <c r="Y707" s="256">
        <f>'8.  Streetlighting'!Z26</f>
        <v>653.46557296623973</v>
      </c>
      <c r="Z707" s="256">
        <f>'8.  Streetlighting'!AA26</f>
        <v>653.46557296623973</v>
      </c>
      <c r="AA707" s="256">
        <f>'8.  Streetlighting'!AB26</f>
        <v>653.46557296623973</v>
      </c>
      <c r="AB707" s="256">
        <f>'8.  Streetlighting'!AC26</f>
        <v>653.46557296623973</v>
      </c>
      <c r="AC707" s="256">
        <f>'8.  Streetlighting'!AD26</f>
        <v>202.1360737897885</v>
      </c>
      <c r="AD707" s="256">
        <f>'8.  Streetlighting'!AE26</f>
        <v>0</v>
      </c>
      <c r="AE707" s="378"/>
      <c r="AF707" s="362"/>
      <c r="AG707" s="362"/>
      <c r="AH707" s="362"/>
      <c r="AI707" s="362">
        <v>1</v>
      </c>
      <c r="AJ707" s="362"/>
      <c r="AK707" s="362"/>
      <c r="AL707" s="367"/>
      <c r="AM707" s="367"/>
      <c r="AN707" s="367"/>
      <c r="AO707" s="367"/>
      <c r="AP707" s="367"/>
      <c r="AQ707" s="367"/>
      <c r="AR707" s="367"/>
      <c r="AS707" s="257">
        <f>SUM(AE707:AR707)</f>
        <v>1</v>
      </c>
    </row>
    <row r="708" spans="1:45" outlineLevel="1">
      <c r="A708" s="465"/>
      <c r="B708" s="821" t="s">
        <v>309</v>
      </c>
      <c r="C708" s="252" t="s">
        <v>163</v>
      </c>
      <c r="D708" s="256"/>
      <c r="E708" s="256"/>
      <c r="F708" s="256"/>
      <c r="G708" s="256"/>
      <c r="H708" s="256"/>
      <c r="I708" s="256"/>
      <c r="J708" s="256"/>
      <c r="K708" s="256"/>
      <c r="L708" s="256"/>
      <c r="M708" s="256"/>
      <c r="N708" s="256"/>
      <c r="O708" s="256"/>
      <c r="P708" s="256"/>
      <c r="Q708" s="256">
        <f>Q707</f>
        <v>12</v>
      </c>
      <c r="R708" s="256"/>
      <c r="S708" s="256"/>
      <c r="T708" s="256"/>
      <c r="U708" s="256"/>
      <c r="V708" s="256"/>
      <c r="W708" s="256"/>
      <c r="X708" s="256"/>
      <c r="Y708" s="256"/>
      <c r="Z708" s="256"/>
      <c r="AA708" s="256"/>
      <c r="AB708" s="256"/>
      <c r="AC708" s="256"/>
      <c r="AD708" s="256"/>
      <c r="AE708" s="363">
        <f>AE707</f>
        <v>0</v>
      </c>
      <c r="AF708" s="363">
        <f t="shared" ref="AF708:AR708" si="2027">AF707</f>
        <v>0</v>
      </c>
      <c r="AG708" s="363">
        <f t="shared" si="2027"/>
        <v>0</v>
      </c>
      <c r="AH708" s="363">
        <f t="shared" si="2027"/>
        <v>0</v>
      </c>
      <c r="AI708" s="363">
        <f t="shared" si="2027"/>
        <v>1</v>
      </c>
      <c r="AJ708" s="363">
        <f t="shared" si="2027"/>
        <v>0</v>
      </c>
      <c r="AK708" s="363">
        <f t="shared" si="2027"/>
        <v>0</v>
      </c>
      <c r="AL708" s="363">
        <f t="shared" si="2027"/>
        <v>0</v>
      </c>
      <c r="AM708" s="363">
        <f t="shared" si="2027"/>
        <v>0</v>
      </c>
      <c r="AN708" s="363">
        <f t="shared" si="2027"/>
        <v>0</v>
      </c>
      <c r="AO708" s="363">
        <f t="shared" si="2027"/>
        <v>0</v>
      </c>
      <c r="AP708" s="363">
        <f t="shared" si="2027"/>
        <v>0</v>
      </c>
      <c r="AQ708" s="363">
        <f t="shared" si="2027"/>
        <v>0</v>
      </c>
      <c r="AR708" s="363">
        <f t="shared" si="2027"/>
        <v>0</v>
      </c>
      <c r="AS708" s="267"/>
    </row>
    <row r="709" spans="1:45" outlineLevel="1">
      <c r="A709" s="465"/>
      <c r="B709" s="383"/>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2"/>
      <c r="AE709" s="364"/>
      <c r="AF709" s="377"/>
      <c r="AG709" s="377"/>
      <c r="AH709" s="377"/>
      <c r="AI709" s="377"/>
      <c r="AJ709" s="377"/>
      <c r="AK709" s="377"/>
      <c r="AL709" s="377"/>
      <c r="AM709" s="377"/>
      <c r="AN709" s="377"/>
      <c r="AO709" s="377"/>
      <c r="AP709" s="377"/>
      <c r="AQ709" s="377"/>
      <c r="AR709" s="377"/>
      <c r="AS709" s="267"/>
    </row>
    <row r="710" spans="1:45" outlineLevel="1">
      <c r="A710" s="465">
        <v>27</v>
      </c>
      <c r="B710" s="380" t="s">
        <v>119</v>
      </c>
      <c r="C710" s="252" t="s">
        <v>1164</v>
      </c>
      <c r="D710" s="256">
        <v>1103491.6939348765</v>
      </c>
      <c r="E710" s="256">
        <f>(D710+F710)/2</f>
        <v>906512.04221492133</v>
      </c>
      <c r="F710" s="256">
        <v>709532.39049496618</v>
      </c>
      <c r="G710" s="256">
        <v>709532.39049496618</v>
      </c>
      <c r="H710" s="256">
        <v>692910.18919854716</v>
      </c>
      <c r="I710" s="256">
        <v>689598.73503402621</v>
      </c>
      <c r="J710" s="256">
        <v>689598.73503402621</v>
      </c>
      <c r="K710" s="256">
        <v>689598.73503402621</v>
      </c>
      <c r="L710" s="256">
        <v>688374.331813531</v>
      </c>
      <c r="M710" s="256">
        <v>640891.60389145021</v>
      </c>
      <c r="N710" s="256">
        <v>633600.83926031995</v>
      </c>
      <c r="O710" s="256">
        <v>624519.84870831424</v>
      </c>
      <c r="P710" s="256">
        <v>622850.20795309369</v>
      </c>
      <c r="Q710" s="256">
        <v>12</v>
      </c>
      <c r="R710" s="256">
        <v>245.24281694917053</v>
      </c>
      <c r="S710" s="256">
        <v>201.46555524889419</v>
      </c>
      <c r="T710" s="256">
        <v>157.68829354861785</v>
      </c>
      <c r="U710" s="256">
        <v>157.68829354861785</v>
      </c>
      <c r="V710" s="256">
        <v>157.68829354861785</v>
      </c>
      <c r="W710" s="256">
        <v>157.68829354861785</v>
      </c>
      <c r="X710" s="256">
        <v>157.68829354861785</v>
      </c>
      <c r="Y710" s="256">
        <v>157.68829354861785</v>
      </c>
      <c r="Z710" s="256">
        <v>157.68829354861782</v>
      </c>
      <c r="AA710" s="256">
        <v>139.13672960172164</v>
      </c>
      <c r="AB710" s="256">
        <v>139.13672960172161</v>
      </c>
      <c r="AC710" s="256">
        <v>139.13672960172164</v>
      </c>
      <c r="AD710" s="256">
        <v>139.13672960172167</v>
      </c>
      <c r="AE710" s="378"/>
      <c r="AF710" s="362">
        <v>0.89</v>
      </c>
      <c r="AG710" s="362">
        <v>0.38</v>
      </c>
      <c r="AH710" s="362"/>
      <c r="AI710" s="362"/>
      <c r="AJ710" s="362"/>
      <c r="AK710" s="362"/>
      <c r="AL710" s="367"/>
      <c r="AM710" s="367"/>
      <c r="AN710" s="367"/>
      <c r="AO710" s="367"/>
      <c r="AP710" s="367"/>
      <c r="AQ710" s="367"/>
      <c r="AR710" s="367"/>
      <c r="AS710" s="257">
        <f>SUM(AE710:AR710)</f>
        <v>1.27</v>
      </c>
    </row>
    <row r="711" spans="1:45" outlineLevel="1">
      <c r="A711" s="465"/>
      <c r="B711" s="255" t="s">
        <v>309</v>
      </c>
      <c r="C711" s="252" t="s">
        <v>163</v>
      </c>
      <c r="D711" s="256"/>
      <c r="E711" s="256"/>
      <c r="F711" s="256"/>
      <c r="G711" s="256"/>
      <c r="H711" s="256"/>
      <c r="I711" s="256"/>
      <c r="J711" s="256"/>
      <c r="K711" s="256"/>
      <c r="L711" s="256"/>
      <c r="M711" s="256"/>
      <c r="N711" s="256"/>
      <c r="O711" s="256"/>
      <c r="P711" s="256"/>
      <c r="Q711" s="256">
        <f>Q710</f>
        <v>12</v>
      </c>
      <c r="R711" s="256"/>
      <c r="S711" s="256"/>
      <c r="T711" s="256"/>
      <c r="U711" s="256"/>
      <c r="V711" s="256"/>
      <c r="W711" s="256"/>
      <c r="X711" s="256"/>
      <c r="Y711" s="256"/>
      <c r="Z711" s="256"/>
      <c r="AA711" s="256"/>
      <c r="AB711" s="256"/>
      <c r="AC711" s="256"/>
      <c r="AD711" s="256"/>
      <c r="AE711" s="363">
        <f>AE710</f>
        <v>0</v>
      </c>
      <c r="AF711" s="363">
        <f t="shared" ref="AF711" si="2028">AF710</f>
        <v>0.89</v>
      </c>
      <c r="AG711" s="363">
        <f t="shared" ref="AG711" si="2029">AG710</f>
        <v>0.38</v>
      </c>
      <c r="AH711" s="363">
        <f t="shared" ref="AH711" si="2030">AH710</f>
        <v>0</v>
      </c>
      <c r="AI711" s="363">
        <f t="shared" ref="AI711" si="2031">AI710</f>
        <v>0</v>
      </c>
      <c r="AJ711" s="363">
        <f t="shared" ref="AJ711" si="2032">AJ710</f>
        <v>0</v>
      </c>
      <c r="AK711" s="363">
        <f t="shared" ref="AK711" si="2033">AK710</f>
        <v>0</v>
      </c>
      <c r="AL711" s="363">
        <f t="shared" ref="AL711" si="2034">AL710</f>
        <v>0</v>
      </c>
      <c r="AM711" s="363">
        <f t="shared" ref="AM711" si="2035">AM710</f>
        <v>0</v>
      </c>
      <c r="AN711" s="363">
        <f t="shared" ref="AN711" si="2036">AN710</f>
        <v>0</v>
      </c>
      <c r="AO711" s="363">
        <f t="shared" ref="AO711" si="2037">AO710</f>
        <v>0</v>
      </c>
      <c r="AP711" s="363">
        <f t="shared" ref="AP711" si="2038">AP710</f>
        <v>0</v>
      </c>
      <c r="AQ711" s="363">
        <f t="shared" ref="AQ711" si="2039">AQ710</f>
        <v>0</v>
      </c>
      <c r="AR711" s="363">
        <f t="shared" ref="AR711" si="2040">AR710</f>
        <v>0</v>
      </c>
      <c r="AS711" s="267"/>
    </row>
    <row r="712" spans="1:45" outlineLevel="1">
      <c r="A712" s="465"/>
      <c r="B712" s="255"/>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c r="AA712" s="252"/>
      <c r="AB712" s="252"/>
      <c r="AC712" s="252"/>
      <c r="AD712" s="252"/>
      <c r="AE712" s="364"/>
      <c r="AF712" s="377"/>
      <c r="AG712" s="377"/>
      <c r="AH712" s="377"/>
      <c r="AI712" s="377"/>
      <c r="AJ712" s="377"/>
      <c r="AK712" s="377"/>
      <c r="AL712" s="377"/>
      <c r="AM712" s="377"/>
      <c r="AN712" s="377"/>
      <c r="AO712" s="377"/>
      <c r="AP712" s="377"/>
      <c r="AQ712" s="377"/>
      <c r="AR712" s="377"/>
      <c r="AS712" s="267"/>
    </row>
    <row r="713" spans="1:45" ht="30" outlineLevel="1">
      <c r="A713" s="465">
        <v>28</v>
      </c>
      <c r="B713" s="380" t="s">
        <v>120</v>
      </c>
      <c r="C713" s="252" t="s">
        <v>1164</v>
      </c>
      <c r="D713" s="256">
        <v>60369.183356882568</v>
      </c>
      <c r="E713" s="256">
        <f>(D713+F713)/2</f>
        <v>60069.639516301679</v>
      </c>
      <c r="F713" s="256">
        <v>59770.09567572079</v>
      </c>
      <c r="G713" s="256">
        <v>59770.09567572079</v>
      </c>
      <c r="H713" s="256">
        <v>59770.09567572079</v>
      </c>
      <c r="I713" s="256">
        <v>59770.09567572079</v>
      </c>
      <c r="J713" s="256">
        <v>59770.09567572079</v>
      </c>
      <c r="K713" s="256">
        <v>59770.09567572079</v>
      </c>
      <c r="L713" s="256">
        <v>59770.09567572079</v>
      </c>
      <c r="M713" s="256">
        <v>59770.09567572079</v>
      </c>
      <c r="N713" s="256">
        <v>59770.09567572079</v>
      </c>
      <c r="O713" s="256">
        <v>59770.09567572079</v>
      </c>
      <c r="P713" s="256">
        <v>59770.09567572079</v>
      </c>
      <c r="Q713" s="256">
        <v>12</v>
      </c>
      <c r="R713" s="256">
        <v>16.311332698853725</v>
      </c>
      <c r="S713" s="256">
        <v>16.230398040309097</v>
      </c>
      <c r="T713" s="256">
        <v>16.14946338176447</v>
      </c>
      <c r="U713" s="256">
        <v>16.14946338176447</v>
      </c>
      <c r="V713" s="256">
        <v>16.14946338176447</v>
      </c>
      <c r="W713" s="256">
        <v>16.14946338176447</v>
      </c>
      <c r="X713" s="256">
        <v>16.14946338176447</v>
      </c>
      <c r="Y713" s="256">
        <v>16.14946338176447</v>
      </c>
      <c r="Z713" s="256">
        <v>16.14946338176447</v>
      </c>
      <c r="AA713" s="256">
        <v>16.14946338176447</v>
      </c>
      <c r="AB713" s="256">
        <v>16.14946338176447</v>
      </c>
      <c r="AC713" s="256">
        <v>16.14946338176447</v>
      </c>
      <c r="AD713" s="256">
        <v>16.14946338176447</v>
      </c>
      <c r="AE713" s="378"/>
      <c r="AF713" s="362"/>
      <c r="AG713" s="362">
        <v>1</v>
      </c>
      <c r="AH713" s="362"/>
      <c r="AI713" s="362"/>
      <c r="AJ713" s="362"/>
      <c r="AK713" s="362"/>
      <c r="AL713" s="367"/>
      <c r="AM713" s="367"/>
      <c r="AN713" s="367"/>
      <c r="AO713" s="367"/>
      <c r="AP713" s="367"/>
      <c r="AQ713" s="367"/>
      <c r="AR713" s="367"/>
      <c r="AS713" s="257">
        <f>SUM(AE713:AR713)</f>
        <v>1</v>
      </c>
    </row>
    <row r="714" spans="1:45" outlineLevel="1">
      <c r="A714" s="465"/>
      <c r="B714" s="255" t="s">
        <v>309</v>
      </c>
      <c r="C714" s="252" t="s">
        <v>163</v>
      </c>
      <c r="D714" s="256"/>
      <c r="E714" s="256"/>
      <c r="F714" s="256"/>
      <c r="G714" s="256"/>
      <c r="H714" s="256"/>
      <c r="I714" s="256"/>
      <c r="J714" s="256"/>
      <c r="K714" s="256"/>
      <c r="L714" s="256"/>
      <c r="M714" s="256"/>
      <c r="N714" s="256"/>
      <c r="O714" s="256"/>
      <c r="P714" s="256"/>
      <c r="Q714" s="256">
        <f>Q713</f>
        <v>12</v>
      </c>
      <c r="R714" s="256"/>
      <c r="S714" s="256"/>
      <c r="T714" s="256"/>
      <c r="U714" s="256"/>
      <c r="V714" s="256"/>
      <c r="W714" s="256"/>
      <c r="X714" s="256"/>
      <c r="Y714" s="256"/>
      <c r="Z714" s="256"/>
      <c r="AA714" s="256"/>
      <c r="AB714" s="256"/>
      <c r="AC714" s="256"/>
      <c r="AD714" s="256"/>
      <c r="AE714" s="363">
        <f>AE713</f>
        <v>0</v>
      </c>
      <c r="AF714" s="363">
        <f t="shared" ref="AF714" si="2041">AF713</f>
        <v>0</v>
      </c>
      <c r="AG714" s="363">
        <f t="shared" ref="AG714" si="2042">AG713</f>
        <v>1</v>
      </c>
      <c r="AH714" s="363">
        <f t="shared" ref="AH714" si="2043">AH713</f>
        <v>0</v>
      </c>
      <c r="AI714" s="363">
        <f t="shared" ref="AI714" si="2044">AI713</f>
        <v>0</v>
      </c>
      <c r="AJ714" s="363">
        <f t="shared" ref="AJ714" si="2045">AJ713</f>
        <v>0</v>
      </c>
      <c r="AK714" s="363">
        <f t="shared" ref="AK714" si="2046">AK713</f>
        <v>0</v>
      </c>
      <c r="AL714" s="363">
        <f t="shared" ref="AL714" si="2047">AL713</f>
        <v>0</v>
      </c>
      <c r="AM714" s="363">
        <f t="shared" ref="AM714" si="2048">AM713</f>
        <v>0</v>
      </c>
      <c r="AN714" s="363">
        <f t="shared" ref="AN714" si="2049">AN713</f>
        <v>0</v>
      </c>
      <c r="AO714" s="363">
        <f t="shared" ref="AO714" si="2050">AO713</f>
        <v>0</v>
      </c>
      <c r="AP714" s="363">
        <f t="shared" ref="AP714" si="2051">AP713</f>
        <v>0</v>
      </c>
      <c r="AQ714" s="363">
        <f t="shared" ref="AQ714" si="2052">AQ713</f>
        <v>0</v>
      </c>
      <c r="AR714" s="363">
        <f t="shared" ref="AR714" si="2053">AR713</f>
        <v>0</v>
      </c>
      <c r="AS714" s="267"/>
    </row>
    <row r="715" spans="1:45" outlineLevel="1">
      <c r="A715" s="465"/>
      <c r="B715" s="255"/>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c r="AA715" s="252"/>
      <c r="AB715" s="252"/>
      <c r="AC715" s="252"/>
      <c r="AD715" s="252"/>
      <c r="AE715" s="364"/>
      <c r="AF715" s="377"/>
      <c r="AG715" s="377"/>
      <c r="AH715" s="377"/>
      <c r="AI715" s="377"/>
      <c r="AJ715" s="377"/>
      <c r="AK715" s="377"/>
      <c r="AL715" s="377"/>
      <c r="AM715" s="377"/>
      <c r="AN715" s="377"/>
      <c r="AO715" s="377"/>
      <c r="AP715" s="377"/>
      <c r="AQ715" s="377"/>
      <c r="AR715" s="377"/>
      <c r="AS715" s="267"/>
    </row>
    <row r="716" spans="1:45" outlineLevel="1">
      <c r="A716" s="465">
        <v>29</v>
      </c>
      <c r="B716" s="380" t="s">
        <v>1165</v>
      </c>
      <c r="C716" s="252" t="s">
        <v>1164</v>
      </c>
      <c r="D716" s="256">
        <v>41914.969166666633</v>
      </c>
      <c r="E716" s="256">
        <f>(D716+F716)/2</f>
        <v>41914.969166666633</v>
      </c>
      <c r="F716" s="256">
        <v>41914.969166666633</v>
      </c>
      <c r="G716" s="256">
        <v>37837.591342952946</v>
      </c>
      <c r="H716" s="256">
        <v>33951.601579738286</v>
      </c>
      <c r="I716" s="256">
        <v>33362.69476731155</v>
      </c>
      <c r="J716" s="256">
        <v>33362.69476731155</v>
      </c>
      <c r="K716" s="256">
        <v>33362.69476731155</v>
      </c>
      <c r="L716" s="256">
        <v>33357.194507850916</v>
      </c>
      <c r="M716" s="256">
        <v>33357.194507850916</v>
      </c>
      <c r="N716" s="256">
        <v>32351.493840694533</v>
      </c>
      <c r="O716" s="256">
        <v>32229.9155249041</v>
      </c>
      <c r="P716" s="256">
        <v>32229.9155249041</v>
      </c>
      <c r="Q716" s="256">
        <v>12</v>
      </c>
      <c r="R716" s="256">
        <v>5.8941576570060983</v>
      </c>
      <c r="S716" s="256">
        <v>5.8982080012490385</v>
      </c>
      <c r="T716" s="256">
        <v>5.8982080012490385</v>
      </c>
      <c r="U716" s="256">
        <v>5.1599279746870099</v>
      </c>
      <c r="V716" s="256">
        <v>4.4617736247108999</v>
      </c>
      <c r="W716" s="256">
        <v>4.4617745852217583</v>
      </c>
      <c r="X716" s="256">
        <v>4.4617745852217583</v>
      </c>
      <c r="Y716" s="256">
        <v>4.4617745852217583</v>
      </c>
      <c r="Z716" s="256">
        <v>4.4617730719237612</v>
      </c>
      <c r="AA716" s="256">
        <v>4.4617730719237612</v>
      </c>
      <c r="AB716" s="256">
        <v>4.1728817865819483</v>
      </c>
      <c r="AC716" s="256">
        <v>4.1568318530500115</v>
      </c>
      <c r="AD716" s="256">
        <v>4.1568318530500115</v>
      </c>
      <c r="AE716" s="378"/>
      <c r="AF716" s="362">
        <v>1</v>
      </c>
      <c r="AG716" s="362"/>
      <c r="AH716" s="362"/>
      <c r="AI716" s="362"/>
      <c r="AJ716" s="362"/>
      <c r="AK716" s="362"/>
      <c r="AL716" s="367"/>
      <c r="AM716" s="367"/>
      <c r="AN716" s="367"/>
      <c r="AO716" s="367"/>
      <c r="AP716" s="367"/>
      <c r="AQ716" s="367"/>
      <c r="AR716" s="367"/>
      <c r="AS716" s="257">
        <f>SUM(AE716:AR716)</f>
        <v>1</v>
      </c>
    </row>
    <row r="717" spans="1:45" outlineLevel="1">
      <c r="A717" s="465"/>
      <c r="B717" s="255" t="s">
        <v>309</v>
      </c>
      <c r="C717" s="252" t="s">
        <v>163</v>
      </c>
      <c r="D717" s="256"/>
      <c r="E717" s="256"/>
      <c r="F717" s="256"/>
      <c r="G717" s="256"/>
      <c r="H717" s="256"/>
      <c r="I717" s="256"/>
      <c r="J717" s="256"/>
      <c r="K717" s="256"/>
      <c r="L717" s="256"/>
      <c r="M717" s="256"/>
      <c r="N717" s="256"/>
      <c r="O717" s="256"/>
      <c r="P717" s="256"/>
      <c r="Q717" s="256">
        <f>Q716</f>
        <v>12</v>
      </c>
      <c r="R717" s="256"/>
      <c r="S717" s="256"/>
      <c r="T717" s="256"/>
      <c r="U717" s="256"/>
      <c r="V717" s="256"/>
      <c r="W717" s="256"/>
      <c r="X717" s="256"/>
      <c r="Y717" s="256"/>
      <c r="Z717" s="256"/>
      <c r="AA717" s="256"/>
      <c r="AB717" s="256"/>
      <c r="AC717" s="256"/>
      <c r="AD717" s="256"/>
      <c r="AE717" s="363">
        <f>AE716</f>
        <v>0</v>
      </c>
      <c r="AF717" s="363">
        <f t="shared" ref="AF717" si="2054">AF716</f>
        <v>1</v>
      </c>
      <c r="AG717" s="363">
        <f t="shared" ref="AG717" si="2055">AG716</f>
        <v>0</v>
      </c>
      <c r="AH717" s="363">
        <f t="shared" ref="AH717" si="2056">AH716</f>
        <v>0</v>
      </c>
      <c r="AI717" s="363">
        <f t="shared" ref="AI717" si="2057">AI716</f>
        <v>0</v>
      </c>
      <c r="AJ717" s="363">
        <f t="shared" ref="AJ717" si="2058">AJ716</f>
        <v>0</v>
      </c>
      <c r="AK717" s="363">
        <f t="shared" ref="AK717" si="2059">AK716</f>
        <v>0</v>
      </c>
      <c r="AL717" s="363">
        <f t="shared" ref="AL717" si="2060">AL716</f>
        <v>0</v>
      </c>
      <c r="AM717" s="363">
        <f t="shared" ref="AM717" si="2061">AM716</f>
        <v>0</v>
      </c>
      <c r="AN717" s="363">
        <f t="shared" ref="AN717" si="2062">AN716</f>
        <v>0</v>
      </c>
      <c r="AO717" s="363">
        <f t="shared" ref="AO717" si="2063">AO716</f>
        <v>0</v>
      </c>
      <c r="AP717" s="363">
        <f t="shared" ref="AP717" si="2064">AP716</f>
        <v>0</v>
      </c>
      <c r="AQ717" s="363">
        <f t="shared" ref="AQ717" si="2065">AQ716</f>
        <v>0</v>
      </c>
      <c r="AR717" s="363">
        <f t="shared" ref="AR717" si="2066">AR716</f>
        <v>0</v>
      </c>
      <c r="AS717" s="267"/>
    </row>
    <row r="718" spans="1:45" outlineLevel="1">
      <c r="A718" s="465"/>
      <c r="B718" s="255"/>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c r="AC718" s="252"/>
      <c r="AD718" s="252"/>
      <c r="AE718" s="364"/>
      <c r="AF718" s="377"/>
      <c r="AG718" s="377"/>
      <c r="AH718" s="377"/>
      <c r="AI718" s="377"/>
      <c r="AJ718" s="377"/>
      <c r="AK718" s="377"/>
      <c r="AL718" s="377"/>
      <c r="AM718" s="377"/>
      <c r="AN718" s="377"/>
      <c r="AO718" s="377"/>
      <c r="AP718" s="377"/>
      <c r="AQ718" s="377"/>
      <c r="AR718" s="377"/>
      <c r="AS718" s="267"/>
    </row>
    <row r="719" spans="1:45" ht="30" outlineLevel="1">
      <c r="A719" s="465">
        <v>30</v>
      </c>
      <c r="B719" s="380" t="s">
        <v>122</v>
      </c>
      <c r="C719" s="252" t="s">
        <v>1164</v>
      </c>
      <c r="D719" s="256">
        <v>480583.44203549193</v>
      </c>
      <c r="E719" s="256">
        <f>(D719+F719)/2</f>
        <v>480583.44203549193</v>
      </c>
      <c r="F719" s="256">
        <v>480583.44203549193</v>
      </c>
      <c r="G719" s="256">
        <v>480583.44203549193</v>
      </c>
      <c r="H719" s="256">
        <v>480583.44203549193</v>
      </c>
      <c r="I719" s="256">
        <v>480583.44203549193</v>
      </c>
      <c r="J719" s="256">
        <v>480583.44203549193</v>
      </c>
      <c r="K719" s="256">
        <v>480583.44203549193</v>
      </c>
      <c r="L719" s="256">
        <v>435974.53389917023</v>
      </c>
      <c r="M719" s="256">
        <v>435974.53389917023</v>
      </c>
      <c r="N719" s="256">
        <v>358351.03654949146</v>
      </c>
      <c r="O719" s="256">
        <v>358351.03654949146</v>
      </c>
      <c r="P719" s="256">
        <v>358351.03654949146</v>
      </c>
      <c r="Q719" s="256">
        <v>12</v>
      </c>
      <c r="R719" s="256">
        <v>83.585347955498989</v>
      </c>
      <c r="S719" s="256">
        <v>83.585347955498989</v>
      </c>
      <c r="T719" s="256">
        <v>83.585347955498989</v>
      </c>
      <c r="U719" s="256">
        <v>83.585347955498989</v>
      </c>
      <c r="V719" s="256">
        <v>83.585347955498989</v>
      </c>
      <c r="W719" s="256">
        <v>83.585347955498989</v>
      </c>
      <c r="X719" s="256">
        <v>83.585347955498989</v>
      </c>
      <c r="Y719" s="256">
        <v>83.585347955498989</v>
      </c>
      <c r="Z719" s="256">
        <v>78.609480072240245</v>
      </c>
      <c r="AA719" s="256">
        <v>78.609480072240245</v>
      </c>
      <c r="AB719" s="256">
        <v>68.49529363819812</v>
      </c>
      <c r="AC719" s="256">
        <v>68.49529363819812</v>
      </c>
      <c r="AD719" s="256">
        <v>68.49529363819812</v>
      </c>
      <c r="AE719" s="378"/>
      <c r="AF719" s="362"/>
      <c r="AG719" s="362">
        <v>1</v>
      </c>
      <c r="AH719" s="362"/>
      <c r="AI719" s="362"/>
      <c r="AJ719" s="362"/>
      <c r="AK719" s="362"/>
      <c r="AL719" s="367"/>
      <c r="AM719" s="367"/>
      <c r="AN719" s="367"/>
      <c r="AO719" s="367"/>
      <c r="AP719" s="367"/>
      <c r="AQ719" s="367"/>
      <c r="AR719" s="367"/>
      <c r="AS719" s="257">
        <f>SUM(AE719:AR719)</f>
        <v>1</v>
      </c>
    </row>
    <row r="720" spans="1:45" hidden="1" outlineLevel="1">
      <c r="A720" s="465"/>
      <c r="B720" s="255" t="s">
        <v>309</v>
      </c>
      <c r="C720" s="252" t="s">
        <v>163</v>
      </c>
      <c r="D720" s="256"/>
      <c r="E720" s="256"/>
      <c r="F720" s="256"/>
      <c r="G720" s="256"/>
      <c r="H720" s="256"/>
      <c r="I720" s="256"/>
      <c r="J720" s="256"/>
      <c r="K720" s="256"/>
      <c r="L720" s="256"/>
      <c r="M720" s="256"/>
      <c r="N720" s="256"/>
      <c r="O720" s="256"/>
      <c r="P720" s="256"/>
      <c r="Q720" s="256">
        <f>Q719</f>
        <v>12</v>
      </c>
      <c r="R720" s="256"/>
      <c r="S720" s="256"/>
      <c r="T720" s="256"/>
      <c r="U720" s="256"/>
      <c r="V720" s="256"/>
      <c r="W720" s="256"/>
      <c r="X720" s="256"/>
      <c r="Y720" s="256"/>
      <c r="Z720" s="256"/>
      <c r="AA720" s="256"/>
      <c r="AB720" s="256"/>
      <c r="AC720" s="256"/>
      <c r="AD720" s="256"/>
      <c r="AE720" s="363">
        <f>AE719</f>
        <v>0</v>
      </c>
      <c r="AF720" s="363">
        <f t="shared" ref="AF720" si="2067">AF719</f>
        <v>0</v>
      </c>
      <c r="AG720" s="363">
        <f t="shared" ref="AG720" si="2068">AG719</f>
        <v>1</v>
      </c>
      <c r="AH720" s="363">
        <f t="shared" ref="AH720" si="2069">AH719</f>
        <v>0</v>
      </c>
      <c r="AI720" s="363">
        <f t="shared" ref="AI720" si="2070">AI719</f>
        <v>0</v>
      </c>
      <c r="AJ720" s="363">
        <f t="shared" ref="AJ720" si="2071">AJ719</f>
        <v>0</v>
      </c>
      <c r="AK720" s="363">
        <f t="shared" ref="AK720" si="2072">AK719</f>
        <v>0</v>
      </c>
      <c r="AL720" s="363">
        <f t="shared" ref="AL720" si="2073">AL719</f>
        <v>0</v>
      </c>
      <c r="AM720" s="363">
        <f t="shared" ref="AM720" si="2074">AM719</f>
        <v>0</v>
      </c>
      <c r="AN720" s="363">
        <f t="shared" ref="AN720" si="2075">AN719</f>
        <v>0</v>
      </c>
      <c r="AO720" s="363">
        <f t="shared" ref="AO720" si="2076">AO719</f>
        <v>0</v>
      </c>
      <c r="AP720" s="363">
        <f t="shared" ref="AP720" si="2077">AP719</f>
        <v>0</v>
      </c>
      <c r="AQ720" s="363">
        <f t="shared" ref="AQ720" si="2078">AQ719</f>
        <v>0</v>
      </c>
      <c r="AR720" s="363">
        <f t="shared" ref="AR720" si="2079">AR719</f>
        <v>0</v>
      </c>
      <c r="AS720" s="267"/>
    </row>
    <row r="721" spans="1:45" outlineLevel="1">
      <c r="A721" s="465"/>
      <c r="B721" s="255"/>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c r="AA721" s="252"/>
      <c r="AB721" s="252"/>
      <c r="AC721" s="252"/>
      <c r="AD721" s="252"/>
      <c r="AE721" s="364"/>
      <c r="AF721" s="377"/>
      <c r="AG721" s="377"/>
      <c r="AH721" s="377"/>
      <c r="AI721" s="377"/>
      <c r="AJ721" s="377"/>
      <c r="AK721" s="377"/>
      <c r="AL721" s="377"/>
      <c r="AM721" s="377"/>
      <c r="AN721" s="377"/>
      <c r="AO721" s="377"/>
      <c r="AP721" s="377"/>
      <c r="AQ721" s="377"/>
      <c r="AR721" s="377"/>
      <c r="AS721" s="267"/>
    </row>
    <row r="722" spans="1:45" hidden="1" outlineLevel="1">
      <c r="A722" s="465">
        <v>31</v>
      </c>
      <c r="B722" s="380" t="s">
        <v>123</v>
      </c>
      <c r="C722" s="252" t="s">
        <v>25</v>
      </c>
      <c r="D722" s="256"/>
      <c r="E722" s="256"/>
      <c r="F722" s="256"/>
      <c r="G722" s="256"/>
      <c r="H722" s="256"/>
      <c r="I722" s="256"/>
      <c r="J722" s="256"/>
      <c r="K722" s="256"/>
      <c r="L722" s="256"/>
      <c r="M722" s="256"/>
      <c r="N722" s="256"/>
      <c r="O722" s="256"/>
      <c r="P722" s="256"/>
      <c r="Q722" s="256">
        <v>12</v>
      </c>
      <c r="R722" s="256"/>
      <c r="S722" s="256"/>
      <c r="T722" s="256"/>
      <c r="U722" s="256"/>
      <c r="V722" s="256"/>
      <c r="W722" s="256"/>
      <c r="X722" s="256"/>
      <c r="Y722" s="256"/>
      <c r="Z722" s="256"/>
      <c r="AA722" s="256"/>
      <c r="AB722" s="256"/>
      <c r="AC722" s="256"/>
      <c r="AD722" s="256"/>
      <c r="AE722" s="378"/>
      <c r="AF722" s="362"/>
      <c r="AG722" s="362"/>
      <c r="AH722" s="362"/>
      <c r="AI722" s="362"/>
      <c r="AJ722" s="362"/>
      <c r="AK722" s="362"/>
      <c r="AL722" s="367"/>
      <c r="AM722" s="367"/>
      <c r="AN722" s="367"/>
      <c r="AO722" s="367"/>
      <c r="AP722" s="367"/>
      <c r="AQ722" s="367"/>
      <c r="AR722" s="367"/>
      <c r="AS722" s="257">
        <f>SUM(AE722:AR722)</f>
        <v>0</v>
      </c>
    </row>
    <row r="723" spans="1:45" hidden="1" outlineLevel="1">
      <c r="A723" s="465"/>
      <c r="B723" s="255" t="s">
        <v>309</v>
      </c>
      <c r="C723" s="252" t="s">
        <v>163</v>
      </c>
      <c r="D723" s="256"/>
      <c r="E723" s="256"/>
      <c r="F723" s="256"/>
      <c r="G723" s="256"/>
      <c r="H723" s="256"/>
      <c r="I723" s="256"/>
      <c r="J723" s="256"/>
      <c r="K723" s="256"/>
      <c r="L723" s="256"/>
      <c r="M723" s="256"/>
      <c r="N723" s="256"/>
      <c r="O723" s="256"/>
      <c r="P723" s="256"/>
      <c r="Q723" s="256">
        <f>Q722</f>
        <v>12</v>
      </c>
      <c r="R723" s="256"/>
      <c r="S723" s="256"/>
      <c r="T723" s="256"/>
      <c r="U723" s="256"/>
      <c r="V723" s="256"/>
      <c r="W723" s="256"/>
      <c r="X723" s="256"/>
      <c r="Y723" s="256"/>
      <c r="Z723" s="256"/>
      <c r="AA723" s="256"/>
      <c r="AB723" s="256"/>
      <c r="AC723" s="256"/>
      <c r="AD723" s="256"/>
      <c r="AE723" s="363">
        <f>AE722</f>
        <v>0</v>
      </c>
      <c r="AF723" s="363">
        <f t="shared" ref="AF723" si="2080">AF722</f>
        <v>0</v>
      </c>
      <c r="AG723" s="363">
        <f t="shared" ref="AG723" si="2081">AG722</f>
        <v>0</v>
      </c>
      <c r="AH723" s="363">
        <f t="shared" ref="AH723" si="2082">AH722</f>
        <v>0</v>
      </c>
      <c r="AI723" s="363">
        <f t="shared" ref="AI723" si="2083">AI722</f>
        <v>0</v>
      </c>
      <c r="AJ723" s="363">
        <f t="shared" ref="AJ723" si="2084">AJ722</f>
        <v>0</v>
      </c>
      <c r="AK723" s="363">
        <f t="shared" ref="AK723" si="2085">AK722</f>
        <v>0</v>
      </c>
      <c r="AL723" s="363">
        <f t="shared" ref="AL723" si="2086">AL722</f>
        <v>0</v>
      </c>
      <c r="AM723" s="363">
        <f t="shared" ref="AM723" si="2087">AM722</f>
        <v>0</v>
      </c>
      <c r="AN723" s="363">
        <f t="shared" ref="AN723" si="2088">AN722</f>
        <v>0</v>
      </c>
      <c r="AO723" s="363">
        <f t="shared" ref="AO723" si="2089">AO722</f>
        <v>0</v>
      </c>
      <c r="AP723" s="363">
        <f t="shared" ref="AP723" si="2090">AP722</f>
        <v>0</v>
      </c>
      <c r="AQ723" s="363">
        <f t="shared" ref="AQ723" si="2091">AQ722</f>
        <v>0</v>
      </c>
      <c r="AR723" s="363">
        <f t="shared" ref="AR723" si="2092">AR722</f>
        <v>0</v>
      </c>
      <c r="AS723" s="267"/>
    </row>
    <row r="724" spans="1:45" hidden="1" outlineLevel="1">
      <c r="A724" s="465"/>
      <c r="B724" s="380"/>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c r="AC724" s="252"/>
      <c r="AD724" s="252"/>
      <c r="AE724" s="364"/>
      <c r="AF724" s="377"/>
      <c r="AG724" s="377"/>
      <c r="AH724" s="377"/>
      <c r="AI724" s="377"/>
      <c r="AJ724" s="377"/>
      <c r="AK724" s="377"/>
      <c r="AL724" s="377"/>
      <c r="AM724" s="377"/>
      <c r="AN724" s="377"/>
      <c r="AO724" s="377"/>
      <c r="AP724" s="377"/>
      <c r="AQ724" s="377"/>
      <c r="AR724" s="377"/>
      <c r="AS724" s="267"/>
    </row>
    <row r="725" spans="1:45" hidden="1" outlineLevel="1">
      <c r="A725" s="465">
        <v>32</v>
      </c>
      <c r="B725" s="380" t="s">
        <v>124</v>
      </c>
      <c r="C725" s="252" t="s">
        <v>25</v>
      </c>
      <c r="D725" s="256"/>
      <c r="E725" s="256"/>
      <c r="F725" s="256"/>
      <c r="G725" s="256"/>
      <c r="H725" s="256"/>
      <c r="I725" s="256"/>
      <c r="J725" s="256"/>
      <c r="K725" s="256"/>
      <c r="L725" s="256"/>
      <c r="M725" s="256"/>
      <c r="N725" s="256"/>
      <c r="O725" s="256"/>
      <c r="P725" s="256"/>
      <c r="Q725" s="256">
        <v>12</v>
      </c>
      <c r="R725" s="256"/>
      <c r="S725" s="256"/>
      <c r="T725" s="256"/>
      <c r="U725" s="256"/>
      <c r="V725" s="256"/>
      <c r="W725" s="256"/>
      <c r="X725" s="256"/>
      <c r="Y725" s="256"/>
      <c r="Z725" s="256"/>
      <c r="AA725" s="256"/>
      <c r="AB725" s="256"/>
      <c r="AC725" s="256"/>
      <c r="AD725" s="256"/>
      <c r="AE725" s="378"/>
      <c r="AF725" s="362"/>
      <c r="AG725" s="362"/>
      <c r="AH725" s="362"/>
      <c r="AI725" s="362"/>
      <c r="AJ725" s="362"/>
      <c r="AK725" s="362"/>
      <c r="AL725" s="367"/>
      <c r="AM725" s="367"/>
      <c r="AN725" s="367"/>
      <c r="AO725" s="367"/>
      <c r="AP725" s="367"/>
      <c r="AQ725" s="367"/>
      <c r="AR725" s="367"/>
      <c r="AS725" s="257">
        <f>SUM(AE725:AR725)</f>
        <v>0</v>
      </c>
    </row>
    <row r="726" spans="1:45" hidden="1" outlineLevel="1">
      <c r="A726" s="465"/>
      <c r="B726" s="255" t="s">
        <v>309</v>
      </c>
      <c r="C726" s="252" t="s">
        <v>163</v>
      </c>
      <c r="D726" s="256"/>
      <c r="E726" s="256"/>
      <c r="F726" s="256"/>
      <c r="G726" s="256"/>
      <c r="H726" s="256"/>
      <c r="I726" s="256"/>
      <c r="J726" s="256"/>
      <c r="K726" s="256"/>
      <c r="L726" s="256"/>
      <c r="M726" s="256"/>
      <c r="N726" s="256"/>
      <c r="O726" s="256"/>
      <c r="P726" s="256"/>
      <c r="Q726" s="256">
        <f>Q725</f>
        <v>12</v>
      </c>
      <c r="R726" s="256"/>
      <c r="S726" s="256"/>
      <c r="T726" s="256"/>
      <c r="U726" s="256"/>
      <c r="V726" s="256"/>
      <c r="W726" s="256"/>
      <c r="X726" s="256"/>
      <c r="Y726" s="256"/>
      <c r="Z726" s="256"/>
      <c r="AA726" s="256"/>
      <c r="AB726" s="256"/>
      <c r="AC726" s="256"/>
      <c r="AD726" s="256"/>
      <c r="AE726" s="363">
        <f>AE725</f>
        <v>0</v>
      </c>
      <c r="AF726" s="363">
        <f t="shared" ref="AF726" si="2093">AF725</f>
        <v>0</v>
      </c>
      <c r="AG726" s="363">
        <f t="shared" ref="AG726" si="2094">AG725</f>
        <v>0</v>
      </c>
      <c r="AH726" s="363">
        <f t="shared" ref="AH726" si="2095">AH725</f>
        <v>0</v>
      </c>
      <c r="AI726" s="363">
        <f t="shared" ref="AI726" si="2096">AI725</f>
        <v>0</v>
      </c>
      <c r="AJ726" s="363">
        <f t="shared" ref="AJ726" si="2097">AJ725</f>
        <v>0</v>
      </c>
      <c r="AK726" s="363">
        <f t="shared" ref="AK726" si="2098">AK725</f>
        <v>0</v>
      </c>
      <c r="AL726" s="363">
        <f t="shared" ref="AL726" si="2099">AL725</f>
        <v>0</v>
      </c>
      <c r="AM726" s="363">
        <f t="shared" ref="AM726" si="2100">AM725</f>
        <v>0</v>
      </c>
      <c r="AN726" s="363">
        <f t="shared" ref="AN726" si="2101">AN725</f>
        <v>0</v>
      </c>
      <c r="AO726" s="363">
        <f t="shared" ref="AO726" si="2102">AO725</f>
        <v>0</v>
      </c>
      <c r="AP726" s="363">
        <f t="shared" ref="AP726" si="2103">AP725</f>
        <v>0</v>
      </c>
      <c r="AQ726" s="363">
        <f t="shared" ref="AQ726" si="2104">AQ725</f>
        <v>0</v>
      </c>
      <c r="AR726" s="363">
        <f t="shared" ref="AR726" si="2105">AR725</f>
        <v>0</v>
      </c>
      <c r="AS726" s="267"/>
    </row>
    <row r="727" spans="1:45" hidden="1" outlineLevel="1">
      <c r="A727" s="465"/>
      <c r="B727" s="380"/>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c r="AA727" s="252"/>
      <c r="AB727" s="252"/>
      <c r="AC727" s="252"/>
      <c r="AD727" s="252"/>
      <c r="AE727" s="364"/>
      <c r="AF727" s="377"/>
      <c r="AG727" s="377"/>
      <c r="AH727" s="377"/>
      <c r="AI727" s="377"/>
      <c r="AJ727" s="377"/>
      <c r="AK727" s="377"/>
      <c r="AL727" s="377"/>
      <c r="AM727" s="377"/>
      <c r="AN727" s="377"/>
      <c r="AO727" s="377"/>
      <c r="AP727" s="377"/>
      <c r="AQ727" s="377"/>
      <c r="AR727" s="377"/>
      <c r="AS727" s="267"/>
    </row>
    <row r="728" spans="1:45" ht="15.75" outlineLevel="1">
      <c r="A728" s="465"/>
      <c r="B728" s="249" t="s">
        <v>497</v>
      </c>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c r="AC728" s="252"/>
      <c r="AD728" s="252"/>
      <c r="AE728" s="364"/>
      <c r="AF728" s="377"/>
      <c r="AG728" s="377"/>
      <c r="AH728" s="377"/>
      <c r="AI728" s="377"/>
      <c r="AJ728" s="377"/>
      <c r="AK728" s="377"/>
      <c r="AL728" s="377"/>
      <c r="AM728" s="377"/>
      <c r="AN728" s="377"/>
      <c r="AO728" s="377"/>
      <c r="AP728" s="377"/>
      <c r="AQ728" s="377"/>
      <c r="AR728" s="377"/>
      <c r="AS728" s="267"/>
    </row>
    <row r="729" spans="1:45" outlineLevel="1">
      <c r="A729" s="465">
        <v>33</v>
      </c>
      <c r="B729" s="823" t="s">
        <v>1163</v>
      </c>
      <c r="C729" s="252" t="s">
        <v>1164</v>
      </c>
      <c r="D729" s="256">
        <v>544403.88881936285</v>
      </c>
      <c r="E729" s="256">
        <f>(D729+F729)/2</f>
        <v>544403.88881936285</v>
      </c>
      <c r="F729" s="256">
        <v>544403.88881936285</v>
      </c>
      <c r="G729" s="256">
        <v>544403.88881936285</v>
      </c>
      <c r="H729" s="256">
        <v>544403.88881936285</v>
      </c>
      <c r="I729" s="256">
        <v>544403.88881936285</v>
      </c>
      <c r="J729" s="256">
        <v>544403.88881936285</v>
      </c>
      <c r="K729" s="256">
        <v>544403.88881936285</v>
      </c>
      <c r="L729" s="256">
        <v>544403.88881936285</v>
      </c>
      <c r="M729" s="256">
        <v>544403.88881936285</v>
      </c>
      <c r="N729" s="256">
        <v>544403.88881936285</v>
      </c>
      <c r="O729" s="256">
        <v>544403.88881936285</v>
      </c>
      <c r="P729" s="256">
        <v>544403.88881936285</v>
      </c>
      <c r="Q729" s="252"/>
      <c r="R729" s="256"/>
      <c r="S729" s="256"/>
      <c r="T729" s="256"/>
      <c r="U729" s="256"/>
      <c r="V729" s="256"/>
      <c r="W729" s="256"/>
      <c r="X729" s="256"/>
      <c r="Y729" s="256"/>
      <c r="Z729" s="256"/>
      <c r="AA729" s="256"/>
      <c r="AB729" s="256"/>
      <c r="AC729" s="256"/>
      <c r="AD729" s="256"/>
      <c r="AE729" s="378">
        <v>1</v>
      </c>
      <c r="AF729" s="362"/>
      <c r="AG729" s="362"/>
      <c r="AH729" s="362"/>
      <c r="AI729" s="362"/>
      <c r="AJ729" s="362"/>
      <c r="AK729" s="362"/>
      <c r="AL729" s="367"/>
      <c r="AM729" s="367"/>
      <c r="AN729" s="367"/>
      <c r="AO729" s="367"/>
      <c r="AP729" s="367"/>
      <c r="AQ729" s="367"/>
      <c r="AR729" s="367"/>
      <c r="AS729" s="257">
        <f>SUM(AE729:AR729)</f>
        <v>1</v>
      </c>
    </row>
    <row r="730" spans="1:45" outlineLevel="1">
      <c r="A730" s="465"/>
      <c r="B730" s="255" t="s">
        <v>309</v>
      </c>
      <c r="C730" s="252" t="s">
        <v>163</v>
      </c>
      <c r="D730" s="256"/>
      <c r="E730" s="256"/>
      <c r="F730" s="256"/>
      <c r="G730" s="256"/>
      <c r="H730" s="256"/>
      <c r="I730" s="256"/>
      <c r="J730" s="256"/>
      <c r="K730" s="256"/>
      <c r="L730" s="256"/>
      <c r="M730" s="256"/>
      <c r="N730" s="256"/>
      <c r="O730" s="256"/>
      <c r="P730" s="256"/>
      <c r="Q730" s="252"/>
      <c r="R730" s="256"/>
      <c r="S730" s="256"/>
      <c r="T730" s="256"/>
      <c r="U730" s="256"/>
      <c r="V730" s="256"/>
      <c r="W730" s="256"/>
      <c r="X730" s="256"/>
      <c r="Y730" s="256"/>
      <c r="Z730" s="256"/>
      <c r="AA730" s="256"/>
      <c r="AB730" s="256"/>
      <c r="AC730" s="256"/>
      <c r="AD730" s="256"/>
      <c r="AE730" s="363">
        <f>AE729</f>
        <v>1</v>
      </c>
      <c r="AF730" s="363">
        <f t="shared" ref="AF730" si="2106">AF729</f>
        <v>0</v>
      </c>
      <c r="AG730" s="363">
        <f t="shared" ref="AG730" si="2107">AG729</f>
        <v>0</v>
      </c>
      <c r="AH730" s="363">
        <f t="shared" ref="AH730" si="2108">AH729</f>
        <v>0</v>
      </c>
      <c r="AI730" s="363">
        <f t="shared" ref="AI730" si="2109">AI729</f>
        <v>0</v>
      </c>
      <c r="AJ730" s="363">
        <f t="shared" ref="AJ730" si="2110">AJ729</f>
        <v>0</v>
      </c>
      <c r="AK730" s="363">
        <f t="shared" ref="AK730" si="2111">AK729</f>
        <v>0</v>
      </c>
      <c r="AL730" s="363">
        <f t="shared" ref="AL730" si="2112">AL729</f>
        <v>0</v>
      </c>
      <c r="AM730" s="363">
        <f t="shared" ref="AM730" si="2113">AM729</f>
        <v>0</v>
      </c>
      <c r="AN730" s="363">
        <f t="shared" ref="AN730" si="2114">AN729</f>
        <v>0</v>
      </c>
      <c r="AO730" s="363">
        <f t="shared" ref="AO730" si="2115">AO729</f>
        <v>0</v>
      </c>
      <c r="AP730" s="363">
        <f t="shared" ref="AP730" si="2116">AP729</f>
        <v>0</v>
      </c>
      <c r="AQ730" s="363">
        <f t="shared" ref="AQ730" si="2117">AQ729</f>
        <v>0</v>
      </c>
      <c r="AR730" s="363">
        <f t="shared" ref="AR730" si="2118">AR729</f>
        <v>0</v>
      </c>
      <c r="AS730" s="267"/>
    </row>
    <row r="731" spans="1:45" outlineLevel="1">
      <c r="A731" s="465"/>
      <c r="B731" s="380"/>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c r="AC731" s="252"/>
      <c r="AD731" s="252"/>
      <c r="AE731" s="364"/>
      <c r="AF731" s="377"/>
      <c r="AG731" s="377"/>
      <c r="AH731" s="377"/>
      <c r="AI731" s="377"/>
      <c r="AJ731" s="377"/>
      <c r="AK731" s="377"/>
      <c r="AL731" s="377"/>
      <c r="AM731" s="377"/>
      <c r="AN731" s="377"/>
      <c r="AO731" s="377"/>
      <c r="AP731" s="377"/>
      <c r="AQ731" s="377"/>
      <c r="AR731" s="377"/>
      <c r="AS731" s="267"/>
    </row>
    <row r="732" spans="1:45" hidden="1" outlineLevel="1">
      <c r="A732" s="465">
        <v>34</v>
      </c>
      <c r="B732" s="380" t="s">
        <v>126</v>
      </c>
      <c r="C732" s="252" t="s">
        <v>25</v>
      </c>
      <c r="D732" s="256"/>
      <c r="E732" s="256"/>
      <c r="F732" s="256"/>
      <c r="G732" s="256"/>
      <c r="H732" s="256"/>
      <c r="I732" s="256"/>
      <c r="J732" s="256"/>
      <c r="K732" s="256"/>
      <c r="L732" s="256"/>
      <c r="M732" s="256"/>
      <c r="N732" s="256"/>
      <c r="O732" s="256"/>
      <c r="P732" s="256"/>
      <c r="Q732" s="256">
        <v>0</v>
      </c>
      <c r="R732" s="256"/>
      <c r="S732" s="256"/>
      <c r="T732" s="256"/>
      <c r="U732" s="256"/>
      <c r="V732" s="256"/>
      <c r="W732" s="256"/>
      <c r="X732" s="256"/>
      <c r="Y732" s="256"/>
      <c r="Z732" s="256"/>
      <c r="AA732" s="256"/>
      <c r="AB732" s="256"/>
      <c r="AC732" s="256"/>
      <c r="AD732" s="256"/>
      <c r="AE732" s="378"/>
      <c r="AF732" s="362"/>
      <c r="AG732" s="362"/>
      <c r="AH732" s="362"/>
      <c r="AI732" s="362"/>
      <c r="AJ732" s="362"/>
      <c r="AK732" s="362"/>
      <c r="AL732" s="367"/>
      <c r="AM732" s="367"/>
      <c r="AN732" s="367"/>
      <c r="AO732" s="367"/>
      <c r="AP732" s="367"/>
      <c r="AQ732" s="367"/>
      <c r="AR732" s="367"/>
      <c r="AS732" s="257">
        <f>SUM(AE732:AR732)</f>
        <v>0</v>
      </c>
    </row>
    <row r="733" spans="1:45" hidden="1" outlineLevel="1">
      <c r="A733" s="465"/>
      <c r="B733" s="255" t="s">
        <v>309</v>
      </c>
      <c r="C733" s="252" t="s">
        <v>163</v>
      </c>
      <c r="D733" s="256"/>
      <c r="E733" s="256"/>
      <c r="F733" s="256"/>
      <c r="G733" s="256"/>
      <c r="H733" s="256"/>
      <c r="I733" s="256"/>
      <c r="J733" s="256"/>
      <c r="K733" s="256"/>
      <c r="L733" s="256"/>
      <c r="M733" s="256"/>
      <c r="N733" s="256"/>
      <c r="O733" s="256"/>
      <c r="P733" s="256"/>
      <c r="Q733" s="256">
        <f>Q732</f>
        <v>0</v>
      </c>
      <c r="R733" s="256"/>
      <c r="S733" s="256"/>
      <c r="T733" s="256"/>
      <c r="U733" s="256"/>
      <c r="V733" s="256"/>
      <c r="W733" s="256"/>
      <c r="X733" s="256"/>
      <c r="Y733" s="256"/>
      <c r="Z733" s="256"/>
      <c r="AA733" s="256"/>
      <c r="AB733" s="256"/>
      <c r="AC733" s="256"/>
      <c r="AD733" s="256"/>
      <c r="AE733" s="363">
        <f>AE732</f>
        <v>0</v>
      </c>
      <c r="AF733" s="363">
        <f t="shared" ref="AF733" si="2119">AF732</f>
        <v>0</v>
      </c>
      <c r="AG733" s="363">
        <f t="shared" ref="AG733" si="2120">AG732</f>
        <v>0</v>
      </c>
      <c r="AH733" s="363">
        <f t="shared" ref="AH733" si="2121">AH732</f>
        <v>0</v>
      </c>
      <c r="AI733" s="363">
        <f t="shared" ref="AI733" si="2122">AI732</f>
        <v>0</v>
      </c>
      <c r="AJ733" s="363">
        <f t="shared" ref="AJ733" si="2123">AJ732</f>
        <v>0</v>
      </c>
      <c r="AK733" s="363">
        <f t="shared" ref="AK733" si="2124">AK732</f>
        <v>0</v>
      </c>
      <c r="AL733" s="363">
        <f t="shared" ref="AL733" si="2125">AL732</f>
        <v>0</v>
      </c>
      <c r="AM733" s="363">
        <f t="shared" ref="AM733" si="2126">AM732</f>
        <v>0</v>
      </c>
      <c r="AN733" s="363">
        <f t="shared" ref="AN733" si="2127">AN732</f>
        <v>0</v>
      </c>
      <c r="AO733" s="363">
        <f t="shared" ref="AO733" si="2128">AO732</f>
        <v>0</v>
      </c>
      <c r="AP733" s="363">
        <f t="shared" ref="AP733" si="2129">AP732</f>
        <v>0</v>
      </c>
      <c r="AQ733" s="363">
        <f t="shared" ref="AQ733" si="2130">AQ732</f>
        <v>0</v>
      </c>
      <c r="AR733" s="363">
        <f t="shared" ref="AR733" si="2131">AR732</f>
        <v>0</v>
      </c>
      <c r="AS733" s="267"/>
    </row>
    <row r="734" spans="1:45" hidden="1" outlineLevel="1">
      <c r="A734" s="465"/>
      <c r="B734" s="380"/>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c r="AA734" s="252"/>
      <c r="AB734" s="252"/>
      <c r="AC734" s="252"/>
      <c r="AD734" s="252"/>
      <c r="AE734" s="364"/>
      <c r="AF734" s="377"/>
      <c r="AG734" s="377"/>
      <c r="AH734" s="377"/>
      <c r="AI734" s="377"/>
      <c r="AJ734" s="377"/>
      <c r="AK734" s="377"/>
      <c r="AL734" s="377"/>
      <c r="AM734" s="377"/>
      <c r="AN734" s="377"/>
      <c r="AO734" s="377"/>
      <c r="AP734" s="377"/>
      <c r="AQ734" s="377"/>
      <c r="AR734" s="377"/>
      <c r="AS734" s="267"/>
    </row>
    <row r="735" spans="1:45" hidden="1" outlineLevel="1">
      <c r="A735" s="465">
        <v>35</v>
      </c>
      <c r="B735" s="380" t="s">
        <v>127</v>
      </c>
      <c r="C735" s="252" t="s">
        <v>25</v>
      </c>
      <c r="D735" s="256"/>
      <c r="E735" s="256"/>
      <c r="F735" s="256"/>
      <c r="G735" s="256"/>
      <c r="H735" s="256"/>
      <c r="I735" s="256"/>
      <c r="J735" s="256"/>
      <c r="K735" s="256"/>
      <c r="L735" s="256"/>
      <c r="M735" s="256"/>
      <c r="N735" s="256"/>
      <c r="O735" s="256"/>
      <c r="P735" s="256"/>
      <c r="Q735" s="256">
        <v>0</v>
      </c>
      <c r="R735" s="256"/>
      <c r="S735" s="256"/>
      <c r="T735" s="256"/>
      <c r="U735" s="256"/>
      <c r="V735" s="256"/>
      <c r="W735" s="256"/>
      <c r="X735" s="256"/>
      <c r="Y735" s="256"/>
      <c r="Z735" s="256"/>
      <c r="AA735" s="256"/>
      <c r="AB735" s="256"/>
      <c r="AC735" s="256"/>
      <c r="AD735" s="256"/>
      <c r="AE735" s="378"/>
      <c r="AF735" s="362"/>
      <c r="AG735" s="362"/>
      <c r="AH735" s="362"/>
      <c r="AI735" s="362"/>
      <c r="AJ735" s="362"/>
      <c r="AK735" s="362"/>
      <c r="AL735" s="367"/>
      <c r="AM735" s="367"/>
      <c r="AN735" s="367"/>
      <c r="AO735" s="367"/>
      <c r="AP735" s="367"/>
      <c r="AQ735" s="367"/>
      <c r="AR735" s="367"/>
      <c r="AS735" s="257">
        <f>SUM(AE735:AR735)</f>
        <v>0</v>
      </c>
    </row>
    <row r="736" spans="1:45" hidden="1" outlineLevel="1">
      <c r="A736" s="465"/>
      <c r="B736" s="255" t="s">
        <v>309</v>
      </c>
      <c r="C736" s="252" t="s">
        <v>163</v>
      </c>
      <c r="D736" s="256"/>
      <c r="E736" s="256"/>
      <c r="F736" s="256"/>
      <c r="G736" s="256"/>
      <c r="H736" s="256"/>
      <c r="I736" s="256"/>
      <c r="J736" s="256"/>
      <c r="K736" s="256"/>
      <c r="L736" s="256"/>
      <c r="M736" s="256"/>
      <c r="N736" s="256"/>
      <c r="O736" s="256"/>
      <c r="P736" s="256"/>
      <c r="Q736" s="256">
        <f>Q735</f>
        <v>0</v>
      </c>
      <c r="R736" s="256"/>
      <c r="S736" s="256"/>
      <c r="T736" s="256"/>
      <c r="U736" s="256"/>
      <c r="V736" s="256"/>
      <c r="W736" s="256"/>
      <c r="X736" s="256"/>
      <c r="Y736" s="256"/>
      <c r="Z736" s="256"/>
      <c r="AA736" s="256"/>
      <c r="AB736" s="256"/>
      <c r="AC736" s="256"/>
      <c r="AD736" s="256"/>
      <c r="AE736" s="363">
        <f>AE735</f>
        <v>0</v>
      </c>
      <c r="AF736" s="363">
        <f t="shared" ref="AF736" si="2132">AF735</f>
        <v>0</v>
      </c>
      <c r="AG736" s="363">
        <f t="shared" ref="AG736" si="2133">AG735</f>
        <v>0</v>
      </c>
      <c r="AH736" s="363">
        <f t="shared" ref="AH736" si="2134">AH735</f>
        <v>0</v>
      </c>
      <c r="AI736" s="363">
        <f t="shared" ref="AI736" si="2135">AI735</f>
        <v>0</v>
      </c>
      <c r="AJ736" s="363">
        <f t="shared" ref="AJ736" si="2136">AJ735</f>
        <v>0</v>
      </c>
      <c r="AK736" s="363">
        <f t="shared" ref="AK736" si="2137">AK735</f>
        <v>0</v>
      </c>
      <c r="AL736" s="363">
        <f t="shared" ref="AL736" si="2138">AL735</f>
        <v>0</v>
      </c>
      <c r="AM736" s="363">
        <f t="shared" ref="AM736" si="2139">AM735</f>
        <v>0</v>
      </c>
      <c r="AN736" s="363">
        <f t="shared" ref="AN736" si="2140">AN735</f>
        <v>0</v>
      </c>
      <c r="AO736" s="363">
        <f t="shared" ref="AO736" si="2141">AO735</f>
        <v>0</v>
      </c>
      <c r="AP736" s="363">
        <f t="shared" ref="AP736" si="2142">AP735</f>
        <v>0</v>
      </c>
      <c r="AQ736" s="363">
        <f t="shared" ref="AQ736" si="2143">AQ735</f>
        <v>0</v>
      </c>
      <c r="AR736" s="363">
        <f t="shared" ref="AR736" si="2144">AR735</f>
        <v>0</v>
      </c>
      <c r="AS736" s="267"/>
    </row>
    <row r="737" spans="1:45" hidden="1" outlineLevel="1">
      <c r="A737" s="465"/>
      <c r="B737" s="383"/>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c r="AA737" s="252"/>
      <c r="AB737" s="252"/>
      <c r="AC737" s="252"/>
      <c r="AD737" s="252"/>
      <c r="AE737" s="364"/>
      <c r="AF737" s="377"/>
      <c r="AG737" s="377"/>
      <c r="AH737" s="377"/>
      <c r="AI737" s="377"/>
      <c r="AJ737" s="377"/>
      <c r="AK737" s="377"/>
      <c r="AL737" s="377"/>
      <c r="AM737" s="377"/>
      <c r="AN737" s="377"/>
      <c r="AO737" s="377"/>
      <c r="AP737" s="377"/>
      <c r="AQ737" s="377"/>
      <c r="AR737" s="377"/>
      <c r="AS737" s="267"/>
    </row>
    <row r="738" spans="1:45" ht="15.75" hidden="1" outlineLevel="1">
      <c r="A738" s="465"/>
      <c r="B738" s="249" t="s">
        <v>498</v>
      </c>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c r="AA738" s="252"/>
      <c r="AB738" s="252"/>
      <c r="AC738" s="252"/>
      <c r="AD738" s="252"/>
      <c r="AE738" s="364"/>
      <c r="AF738" s="377"/>
      <c r="AG738" s="377"/>
      <c r="AH738" s="377"/>
      <c r="AI738" s="377"/>
      <c r="AJ738" s="377"/>
      <c r="AK738" s="377"/>
      <c r="AL738" s="377"/>
      <c r="AM738" s="377"/>
      <c r="AN738" s="377"/>
      <c r="AO738" s="377"/>
      <c r="AP738" s="377"/>
      <c r="AQ738" s="377"/>
      <c r="AR738" s="377"/>
      <c r="AS738" s="267"/>
    </row>
    <row r="739" spans="1:45" ht="45" hidden="1" outlineLevel="1">
      <c r="A739" s="465">
        <v>36</v>
      </c>
      <c r="B739" s="380" t="s">
        <v>128</v>
      </c>
      <c r="C739" s="252" t="s">
        <v>25</v>
      </c>
      <c r="D739" s="256"/>
      <c r="E739" s="256"/>
      <c r="F739" s="256"/>
      <c r="G739" s="256"/>
      <c r="H739" s="256"/>
      <c r="I739" s="256"/>
      <c r="J739" s="256"/>
      <c r="K739" s="256"/>
      <c r="L739" s="256"/>
      <c r="M739" s="256"/>
      <c r="N739" s="256"/>
      <c r="O739" s="256"/>
      <c r="P739" s="256"/>
      <c r="Q739" s="256">
        <v>12</v>
      </c>
      <c r="R739" s="256"/>
      <c r="S739" s="256"/>
      <c r="T739" s="256"/>
      <c r="U739" s="256"/>
      <c r="V739" s="256"/>
      <c r="W739" s="256"/>
      <c r="X739" s="256"/>
      <c r="Y739" s="256"/>
      <c r="Z739" s="256"/>
      <c r="AA739" s="256"/>
      <c r="AB739" s="256"/>
      <c r="AC739" s="256"/>
      <c r="AD739" s="256"/>
      <c r="AE739" s="378"/>
      <c r="AF739" s="362"/>
      <c r="AG739" s="362"/>
      <c r="AH739" s="362"/>
      <c r="AI739" s="362"/>
      <c r="AJ739" s="362"/>
      <c r="AK739" s="362"/>
      <c r="AL739" s="367"/>
      <c r="AM739" s="367"/>
      <c r="AN739" s="367"/>
      <c r="AO739" s="367"/>
      <c r="AP739" s="367"/>
      <c r="AQ739" s="367"/>
      <c r="AR739" s="367"/>
      <c r="AS739" s="257">
        <f>SUM(AE739:AR739)</f>
        <v>0</v>
      </c>
    </row>
    <row r="740" spans="1:45" hidden="1" outlineLevel="1">
      <c r="A740" s="465"/>
      <c r="B740" s="255" t="s">
        <v>309</v>
      </c>
      <c r="C740" s="252" t="s">
        <v>163</v>
      </c>
      <c r="D740" s="256"/>
      <c r="E740" s="256"/>
      <c r="F740" s="256"/>
      <c r="G740" s="256"/>
      <c r="H740" s="256"/>
      <c r="I740" s="256"/>
      <c r="J740" s="256"/>
      <c r="K740" s="256"/>
      <c r="L740" s="256"/>
      <c r="M740" s="256"/>
      <c r="N740" s="256"/>
      <c r="O740" s="256"/>
      <c r="P740" s="256"/>
      <c r="Q740" s="256">
        <f>Q739</f>
        <v>12</v>
      </c>
      <c r="R740" s="256"/>
      <c r="S740" s="256"/>
      <c r="T740" s="256"/>
      <c r="U740" s="256"/>
      <c r="V740" s="256"/>
      <c r="W740" s="256"/>
      <c r="X740" s="256"/>
      <c r="Y740" s="256"/>
      <c r="Z740" s="256"/>
      <c r="AA740" s="256"/>
      <c r="AB740" s="256"/>
      <c r="AC740" s="256"/>
      <c r="AD740" s="256"/>
      <c r="AE740" s="363">
        <f>AE739</f>
        <v>0</v>
      </c>
      <c r="AF740" s="363">
        <f t="shared" ref="AF740" si="2145">AF739</f>
        <v>0</v>
      </c>
      <c r="AG740" s="363">
        <f t="shared" ref="AG740" si="2146">AG739</f>
        <v>0</v>
      </c>
      <c r="AH740" s="363">
        <f t="shared" ref="AH740" si="2147">AH739</f>
        <v>0</v>
      </c>
      <c r="AI740" s="363">
        <f t="shared" ref="AI740" si="2148">AI739</f>
        <v>0</v>
      </c>
      <c r="AJ740" s="363">
        <f t="shared" ref="AJ740" si="2149">AJ739</f>
        <v>0</v>
      </c>
      <c r="AK740" s="363">
        <f t="shared" ref="AK740" si="2150">AK739</f>
        <v>0</v>
      </c>
      <c r="AL740" s="363">
        <f t="shared" ref="AL740" si="2151">AL739</f>
        <v>0</v>
      </c>
      <c r="AM740" s="363">
        <f t="shared" ref="AM740" si="2152">AM739</f>
        <v>0</v>
      </c>
      <c r="AN740" s="363">
        <f t="shared" ref="AN740" si="2153">AN739</f>
        <v>0</v>
      </c>
      <c r="AO740" s="363">
        <f t="shared" ref="AO740" si="2154">AO739</f>
        <v>0</v>
      </c>
      <c r="AP740" s="363">
        <f t="shared" ref="AP740" si="2155">AP739</f>
        <v>0</v>
      </c>
      <c r="AQ740" s="363">
        <f t="shared" ref="AQ740" si="2156">AQ739</f>
        <v>0</v>
      </c>
      <c r="AR740" s="363">
        <f t="shared" ref="AR740" si="2157">AR739</f>
        <v>0</v>
      </c>
      <c r="AS740" s="267"/>
    </row>
    <row r="741" spans="1:45" hidden="1" outlineLevel="1">
      <c r="A741" s="465"/>
      <c r="B741" s="380"/>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c r="AA741" s="252"/>
      <c r="AB741" s="252"/>
      <c r="AC741" s="252"/>
      <c r="AD741" s="252"/>
      <c r="AE741" s="364"/>
      <c r="AF741" s="377"/>
      <c r="AG741" s="377"/>
      <c r="AH741" s="377"/>
      <c r="AI741" s="377"/>
      <c r="AJ741" s="377"/>
      <c r="AK741" s="377"/>
      <c r="AL741" s="377"/>
      <c r="AM741" s="377"/>
      <c r="AN741" s="377"/>
      <c r="AO741" s="377"/>
      <c r="AP741" s="377"/>
      <c r="AQ741" s="377"/>
      <c r="AR741" s="377"/>
      <c r="AS741" s="267"/>
    </row>
    <row r="742" spans="1:45" hidden="1" outlineLevel="1">
      <c r="A742" s="465">
        <v>37</v>
      </c>
      <c r="B742" s="380" t="s">
        <v>129</v>
      </c>
      <c r="C742" s="252" t="s">
        <v>25</v>
      </c>
      <c r="D742" s="256"/>
      <c r="E742" s="256"/>
      <c r="F742" s="256"/>
      <c r="G742" s="256"/>
      <c r="H742" s="256"/>
      <c r="I742" s="256"/>
      <c r="J742" s="256"/>
      <c r="K742" s="256"/>
      <c r="L742" s="256"/>
      <c r="M742" s="256"/>
      <c r="N742" s="256"/>
      <c r="O742" s="256"/>
      <c r="P742" s="256"/>
      <c r="Q742" s="256">
        <v>12</v>
      </c>
      <c r="R742" s="256"/>
      <c r="S742" s="256"/>
      <c r="T742" s="256"/>
      <c r="U742" s="256"/>
      <c r="V742" s="256"/>
      <c r="W742" s="256"/>
      <c r="X742" s="256"/>
      <c r="Y742" s="256"/>
      <c r="Z742" s="256"/>
      <c r="AA742" s="256"/>
      <c r="AB742" s="256"/>
      <c r="AC742" s="256"/>
      <c r="AD742" s="256"/>
      <c r="AE742" s="378"/>
      <c r="AF742" s="362"/>
      <c r="AG742" s="362"/>
      <c r="AH742" s="362"/>
      <c r="AI742" s="362"/>
      <c r="AJ742" s="362"/>
      <c r="AK742" s="362"/>
      <c r="AL742" s="367"/>
      <c r="AM742" s="367"/>
      <c r="AN742" s="367"/>
      <c r="AO742" s="367"/>
      <c r="AP742" s="367"/>
      <c r="AQ742" s="367"/>
      <c r="AR742" s="367"/>
      <c r="AS742" s="257">
        <f>SUM(AE742:AR742)</f>
        <v>0</v>
      </c>
    </row>
    <row r="743" spans="1:45" hidden="1" outlineLevel="1">
      <c r="A743" s="465"/>
      <c r="B743" s="255" t="s">
        <v>309</v>
      </c>
      <c r="C743" s="252" t="s">
        <v>163</v>
      </c>
      <c r="D743" s="256"/>
      <c r="E743" s="256"/>
      <c r="F743" s="256"/>
      <c r="G743" s="256"/>
      <c r="H743" s="256"/>
      <c r="I743" s="256"/>
      <c r="J743" s="256"/>
      <c r="K743" s="256"/>
      <c r="L743" s="256"/>
      <c r="M743" s="256"/>
      <c r="N743" s="256"/>
      <c r="O743" s="256"/>
      <c r="P743" s="256"/>
      <c r="Q743" s="256">
        <f>Q742</f>
        <v>12</v>
      </c>
      <c r="R743" s="256"/>
      <c r="S743" s="256"/>
      <c r="T743" s="256"/>
      <c r="U743" s="256"/>
      <c r="V743" s="256"/>
      <c r="W743" s="256"/>
      <c r="X743" s="256"/>
      <c r="Y743" s="256"/>
      <c r="Z743" s="256"/>
      <c r="AA743" s="256"/>
      <c r="AB743" s="256"/>
      <c r="AC743" s="256"/>
      <c r="AD743" s="256"/>
      <c r="AE743" s="363">
        <f>AE742</f>
        <v>0</v>
      </c>
      <c r="AF743" s="363">
        <f t="shared" ref="AF743" si="2158">AF742</f>
        <v>0</v>
      </c>
      <c r="AG743" s="363">
        <f t="shared" ref="AG743" si="2159">AG742</f>
        <v>0</v>
      </c>
      <c r="AH743" s="363">
        <f t="shared" ref="AH743" si="2160">AH742</f>
        <v>0</v>
      </c>
      <c r="AI743" s="363">
        <f t="shared" ref="AI743" si="2161">AI742</f>
        <v>0</v>
      </c>
      <c r="AJ743" s="363">
        <f t="shared" ref="AJ743" si="2162">AJ742</f>
        <v>0</v>
      </c>
      <c r="AK743" s="363">
        <f t="shared" ref="AK743" si="2163">AK742</f>
        <v>0</v>
      </c>
      <c r="AL743" s="363">
        <f t="shared" ref="AL743" si="2164">AL742</f>
        <v>0</v>
      </c>
      <c r="AM743" s="363">
        <f t="shared" ref="AM743" si="2165">AM742</f>
        <v>0</v>
      </c>
      <c r="AN743" s="363">
        <f t="shared" ref="AN743" si="2166">AN742</f>
        <v>0</v>
      </c>
      <c r="AO743" s="363">
        <f t="shared" ref="AO743" si="2167">AO742</f>
        <v>0</v>
      </c>
      <c r="AP743" s="363">
        <f t="shared" ref="AP743" si="2168">AP742</f>
        <v>0</v>
      </c>
      <c r="AQ743" s="363">
        <f t="shared" ref="AQ743" si="2169">AQ742</f>
        <v>0</v>
      </c>
      <c r="AR743" s="363">
        <f t="shared" ref="AR743" si="2170">AR742</f>
        <v>0</v>
      </c>
      <c r="AS743" s="267"/>
    </row>
    <row r="744" spans="1:45" hidden="1" outlineLevel="1">
      <c r="A744" s="465"/>
      <c r="B744" s="380"/>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c r="AC744" s="252"/>
      <c r="AD744" s="252"/>
      <c r="AE744" s="364"/>
      <c r="AF744" s="377"/>
      <c r="AG744" s="377"/>
      <c r="AH744" s="377"/>
      <c r="AI744" s="377"/>
      <c r="AJ744" s="377"/>
      <c r="AK744" s="377"/>
      <c r="AL744" s="377"/>
      <c r="AM744" s="377"/>
      <c r="AN744" s="377"/>
      <c r="AO744" s="377"/>
      <c r="AP744" s="377"/>
      <c r="AQ744" s="377"/>
      <c r="AR744" s="377"/>
      <c r="AS744" s="267"/>
    </row>
    <row r="745" spans="1:45" hidden="1" outlineLevel="1">
      <c r="A745" s="465">
        <v>38</v>
      </c>
      <c r="B745" s="380" t="s">
        <v>130</v>
      </c>
      <c r="C745" s="252" t="s">
        <v>25</v>
      </c>
      <c r="D745" s="256"/>
      <c r="E745" s="256"/>
      <c r="F745" s="256"/>
      <c r="G745" s="256"/>
      <c r="H745" s="256"/>
      <c r="I745" s="256"/>
      <c r="J745" s="256"/>
      <c r="K745" s="256"/>
      <c r="L745" s="256"/>
      <c r="M745" s="256"/>
      <c r="N745" s="256"/>
      <c r="O745" s="256"/>
      <c r="P745" s="256"/>
      <c r="Q745" s="256">
        <v>12</v>
      </c>
      <c r="R745" s="256"/>
      <c r="S745" s="256"/>
      <c r="T745" s="256"/>
      <c r="U745" s="256"/>
      <c r="V745" s="256"/>
      <c r="W745" s="256"/>
      <c r="X745" s="256"/>
      <c r="Y745" s="256"/>
      <c r="Z745" s="256"/>
      <c r="AA745" s="256"/>
      <c r="AB745" s="256"/>
      <c r="AC745" s="256"/>
      <c r="AD745" s="256"/>
      <c r="AE745" s="378"/>
      <c r="AF745" s="362"/>
      <c r="AG745" s="362"/>
      <c r="AH745" s="362"/>
      <c r="AI745" s="362"/>
      <c r="AJ745" s="362"/>
      <c r="AK745" s="362"/>
      <c r="AL745" s="367"/>
      <c r="AM745" s="367"/>
      <c r="AN745" s="367"/>
      <c r="AO745" s="367"/>
      <c r="AP745" s="367"/>
      <c r="AQ745" s="367"/>
      <c r="AR745" s="367"/>
      <c r="AS745" s="257">
        <f>SUM(AE745:AR745)</f>
        <v>0</v>
      </c>
    </row>
    <row r="746" spans="1:45" hidden="1" outlineLevel="1">
      <c r="A746" s="465"/>
      <c r="B746" s="255" t="s">
        <v>309</v>
      </c>
      <c r="C746" s="252" t="s">
        <v>163</v>
      </c>
      <c r="D746" s="256"/>
      <c r="E746" s="256"/>
      <c r="F746" s="256"/>
      <c r="G746" s="256"/>
      <c r="H746" s="256"/>
      <c r="I746" s="256"/>
      <c r="J746" s="256"/>
      <c r="K746" s="256"/>
      <c r="L746" s="256"/>
      <c r="M746" s="256"/>
      <c r="N746" s="256"/>
      <c r="O746" s="256"/>
      <c r="P746" s="256"/>
      <c r="Q746" s="256">
        <f>Q745</f>
        <v>12</v>
      </c>
      <c r="R746" s="256"/>
      <c r="S746" s="256"/>
      <c r="T746" s="256"/>
      <c r="U746" s="256"/>
      <c r="V746" s="256"/>
      <c r="W746" s="256"/>
      <c r="X746" s="256"/>
      <c r="Y746" s="256"/>
      <c r="Z746" s="256"/>
      <c r="AA746" s="256"/>
      <c r="AB746" s="256"/>
      <c r="AC746" s="256"/>
      <c r="AD746" s="256"/>
      <c r="AE746" s="363">
        <f>AE745</f>
        <v>0</v>
      </c>
      <c r="AF746" s="363">
        <f t="shared" ref="AF746" si="2171">AF745</f>
        <v>0</v>
      </c>
      <c r="AG746" s="363">
        <f t="shared" ref="AG746" si="2172">AG745</f>
        <v>0</v>
      </c>
      <c r="AH746" s="363">
        <f t="shared" ref="AH746" si="2173">AH745</f>
        <v>0</v>
      </c>
      <c r="AI746" s="363">
        <f t="shared" ref="AI746" si="2174">AI745</f>
        <v>0</v>
      </c>
      <c r="AJ746" s="363">
        <f t="shared" ref="AJ746" si="2175">AJ745</f>
        <v>0</v>
      </c>
      <c r="AK746" s="363">
        <f t="shared" ref="AK746" si="2176">AK745</f>
        <v>0</v>
      </c>
      <c r="AL746" s="363">
        <f t="shared" ref="AL746" si="2177">AL745</f>
        <v>0</v>
      </c>
      <c r="AM746" s="363">
        <f t="shared" ref="AM746" si="2178">AM745</f>
        <v>0</v>
      </c>
      <c r="AN746" s="363">
        <f t="shared" ref="AN746" si="2179">AN745</f>
        <v>0</v>
      </c>
      <c r="AO746" s="363">
        <f t="shared" ref="AO746" si="2180">AO745</f>
        <v>0</v>
      </c>
      <c r="AP746" s="363">
        <f t="shared" ref="AP746" si="2181">AP745</f>
        <v>0</v>
      </c>
      <c r="AQ746" s="363">
        <f t="shared" ref="AQ746" si="2182">AQ745</f>
        <v>0</v>
      </c>
      <c r="AR746" s="363">
        <f t="shared" ref="AR746" si="2183">AR745</f>
        <v>0</v>
      </c>
      <c r="AS746" s="267"/>
    </row>
    <row r="747" spans="1:45" hidden="1" outlineLevel="1">
      <c r="A747" s="465"/>
      <c r="B747" s="380"/>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c r="AC747" s="252"/>
      <c r="AD747" s="252"/>
      <c r="AE747" s="364"/>
      <c r="AF747" s="377"/>
      <c r="AG747" s="377"/>
      <c r="AH747" s="377"/>
      <c r="AI747" s="377"/>
      <c r="AJ747" s="377"/>
      <c r="AK747" s="377"/>
      <c r="AL747" s="377"/>
      <c r="AM747" s="377"/>
      <c r="AN747" s="377"/>
      <c r="AO747" s="377"/>
      <c r="AP747" s="377"/>
      <c r="AQ747" s="377"/>
      <c r="AR747" s="377"/>
      <c r="AS747" s="267"/>
    </row>
    <row r="748" spans="1:45" ht="30" hidden="1" outlineLevel="1">
      <c r="A748" s="465">
        <v>39</v>
      </c>
      <c r="B748" s="380" t="s">
        <v>131</v>
      </c>
      <c r="C748" s="252" t="s">
        <v>25</v>
      </c>
      <c r="D748" s="256"/>
      <c r="E748" s="256"/>
      <c r="F748" s="256"/>
      <c r="G748" s="256"/>
      <c r="H748" s="256"/>
      <c r="I748" s="256"/>
      <c r="J748" s="256"/>
      <c r="K748" s="256"/>
      <c r="L748" s="256"/>
      <c r="M748" s="256"/>
      <c r="N748" s="256"/>
      <c r="O748" s="256"/>
      <c r="P748" s="256"/>
      <c r="Q748" s="256">
        <v>12</v>
      </c>
      <c r="R748" s="256"/>
      <c r="S748" s="256"/>
      <c r="T748" s="256"/>
      <c r="U748" s="256"/>
      <c r="V748" s="256"/>
      <c r="W748" s="256"/>
      <c r="X748" s="256"/>
      <c r="Y748" s="256"/>
      <c r="Z748" s="256"/>
      <c r="AA748" s="256"/>
      <c r="AB748" s="256"/>
      <c r="AC748" s="256"/>
      <c r="AD748" s="256"/>
      <c r="AE748" s="378"/>
      <c r="AF748" s="362"/>
      <c r="AG748" s="362"/>
      <c r="AH748" s="362"/>
      <c r="AI748" s="362"/>
      <c r="AJ748" s="362"/>
      <c r="AK748" s="362"/>
      <c r="AL748" s="367"/>
      <c r="AM748" s="367"/>
      <c r="AN748" s="367"/>
      <c r="AO748" s="367"/>
      <c r="AP748" s="367"/>
      <c r="AQ748" s="367"/>
      <c r="AR748" s="367"/>
      <c r="AS748" s="257">
        <f>SUM(AE748:AR748)</f>
        <v>0</v>
      </c>
    </row>
    <row r="749" spans="1:45" hidden="1" outlineLevel="1">
      <c r="A749" s="465"/>
      <c r="B749" s="255" t="s">
        <v>309</v>
      </c>
      <c r="C749" s="252" t="s">
        <v>163</v>
      </c>
      <c r="D749" s="256"/>
      <c r="E749" s="256"/>
      <c r="F749" s="256"/>
      <c r="G749" s="256"/>
      <c r="H749" s="256"/>
      <c r="I749" s="256"/>
      <c r="J749" s="256"/>
      <c r="K749" s="256"/>
      <c r="L749" s="256"/>
      <c r="M749" s="256"/>
      <c r="N749" s="256"/>
      <c r="O749" s="256"/>
      <c r="P749" s="256"/>
      <c r="Q749" s="256">
        <f>Q748</f>
        <v>12</v>
      </c>
      <c r="R749" s="256"/>
      <c r="S749" s="256"/>
      <c r="T749" s="256"/>
      <c r="U749" s="256"/>
      <c r="V749" s="256"/>
      <c r="W749" s="256"/>
      <c r="X749" s="256"/>
      <c r="Y749" s="256"/>
      <c r="Z749" s="256"/>
      <c r="AA749" s="256"/>
      <c r="AB749" s="256"/>
      <c r="AC749" s="256"/>
      <c r="AD749" s="256"/>
      <c r="AE749" s="363">
        <f>AE748</f>
        <v>0</v>
      </c>
      <c r="AF749" s="363">
        <f t="shared" ref="AF749" si="2184">AF748</f>
        <v>0</v>
      </c>
      <c r="AG749" s="363">
        <f t="shared" ref="AG749" si="2185">AG748</f>
        <v>0</v>
      </c>
      <c r="AH749" s="363">
        <f t="shared" ref="AH749" si="2186">AH748</f>
        <v>0</v>
      </c>
      <c r="AI749" s="363">
        <f t="shared" ref="AI749" si="2187">AI748</f>
        <v>0</v>
      </c>
      <c r="AJ749" s="363">
        <f t="shared" ref="AJ749" si="2188">AJ748</f>
        <v>0</v>
      </c>
      <c r="AK749" s="363">
        <f t="shared" ref="AK749" si="2189">AK748</f>
        <v>0</v>
      </c>
      <c r="AL749" s="363">
        <f t="shared" ref="AL749" si="2190">AL748</f>
        <v>0</v>
      </c>
      <c r="AM749" s="363">
        <f t="shared" ref="AM749" si="2191">AM748</f>
        <v>0</v>
      </c>
      <c r="AN749" s="363">
        <f t="shared" ref="AN749" si="2192">AN748</f>
        <v>0</v>
      </c>
      <c r="AO749" s="363">
        <f t="shared" ref="AO749" si="2193">AO748</f>
        <v>0</v>
      </c>
      <c r="AP749" s="363">
        <f t="shared" ref="AP749" si="2194">AP748</f>
        <v>0</v>
      </c>
      <c r="AQ749" s="363">
        <f t="shared" ref="AQ749" si="2195">AQ748</f>
        <v>0</v>
      </c>
      <c r="AR749" s="363">
        <f t="shared" ref="AR749" si="2196">AR748</f>
        <v>0</v>
      </c>
      <c r="AS749" s="267"/>
    </row>
    <row r="750" spans="1:45" hidden="1" outlineLevel="1">
      <c r="A750" s="465"/>
      <c r="B750" s="380"/>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c r="AC750" s="252"/>
      <c r="AD750" s="252"/>
      <c r="AE750" s="364"/>
      <c r="AF750" s="377"/>
      <c r="AG750" s="377"/>
      <c r="AH750" s="377"/>
      <c r="AI750" s="377"/>
      <c r="AJ750" s="377"/>
      <c r="AK750" s="377"/>
      <c r="AL750" s="377"/>
      <c r="AM750" s="377"/>
      <c r="AN750" s="377"/>
      <c r="AO750" s="377"/>
      <c r="AP750" s="377"/>
      <c r="AQ750" s="377"/>
      <c r="AR750" s="377"/>
      <c r="AS750" s="267"/>
    </row>
    <row r="751" spans="1:45" ht="30" hidden="1" outlineLevel="1">
      <c r="A751" s="465">
        <v>40</v>
      </c>
      <c r="B751" s="380" t="s">
        <v>132</v>
      </c>
      <c r="C751" s="252" t="s">
        <v>25</v>
      </c>
      <c r="D751" s="256"/>
      <c r="E751" s="256"/>
      <c r="F751" s="256"/>
      <c r="G751" s="256"/>
      <c r="H751" s="256"/>
      <c r="I751" s="256"/>
      <c r="J751" s="256"/>
      <c r="K751" s="256"/>
      <c r="L751" s="256"/>
      <c r="M751" s="256"/>
      <c r="N751" s="256"/>
      <c r="O751" s="256"/>
      <c r="P751" s="256"/>
      <c r="Q751" s="256">
        <v>12</v>
      </c>
      <c r="R751" s="256"/>
      <c r="S751" s="256"/>
      <c r="T751" s="256"/>
      <c r="U751" s="256"/>
      <c r="V751" s="256"/>
      <c r="W751" s="256"/>
      <c r="X751" s="256"/>
      <c r="Y751" s="256"/>
      <c r="Z751" s="256"/>
      <c r="AA751" s="256"/>
      <c r="AB751" s="256"/>
      <c r="AC751" s="256"/>
      <c r="AD751" s="256"/>
      <c r="AE751" s="378"/>
      <c r="AF751" s="362"/>
      <c r="AG751" s="362"/>
      <c r="AH751" s="362"/>
      <c r="AI751" s="362"/>
      <c r="AJ751" s="362"/>
      <c r="AK751" s="362"/>
      <c r="AL751" s="367"/>
      <c r="AM751" s="367"/>
      <c r="AN751" s="367"/>
      <c r="AO751" s="367"/>
      <c r="AP751" s="367"/>
      <c r="AQ751" s="367"/>
      <c r="AR751" s="367"/>
      <c r="AS751" s="257">
        <f>SUM(AE751:AR751)</f>
        <v>0</v>
      </c>
    </row>
    <row r="752" spans="1:45" hidden="1" outlineLevel="1">
      <c r="A752" s="465"/>
      <c r="B752" s="255" t="s">
        <v>309</v>
      </c>
      <c r="C752" s="252" t="s">
        <v>163</v>
      </c>
      <c r="D752" s="256"/>
      <c r="E752" s="256"/>
      <c r="F752" s="256"/>
      <c r="G752" s="256"/>
      <c r="H752" s="256"/>
      <c r="I752" s="256"/>
      <c r="J752" s="256"/>
      <c r="K752" s="256"/>
      <c r="L752" s="256"/>
      <c r="M752" s="256"/>
      <c r="N752" s="256"/>
      <c r="O752" s="256"/>
      <c r="P752" s="256"/>
      <c r="Q752" s="256">
        <f>Q751</f>
        <v>12</v>
      </c>
      <c r="R752" s="256"/>
      <c r="S752" s="256"/>
      <c r="T752" s="256"/>
      <c r="U752" s="256"/>
      <c r="V752" s="256"/>
      <c r="W752" s="256"/>
      <c r="X752" s="256"/>
      <c r="Y752" s="256"/>
      <c r="Z752" s="256"/>
      <c r="AA752" s="256"/>
      <c r="AB752" s="256"/>
      <c r="AC752" s="256"/>
      <c r="AD752" s="256"/>
      <c r="AE752" s="363">
        <f>AE751</f>
        <v>0</v>
      </c>
      <c r="AF752" s="363">
        <f t="shared" ref="AF752" si="2197">AF751</f>
        <v>0</v>
      </c>
      <c r="AG752" s="363">
        <f t="shared" ref="AG752" si="2198">AG751</f>
        <v>0</v>
      </c>
      <c r="AH752" s="363">
        <f t="shared" ref="AH752" si="2199">AH751</f>
        <v>0</v>
      </c>
      <c r="AI752" s="363">
        <f t="shared" ref="AI752" si="2200">AI751</f>
        <v>0</v>
      </c>
      <c r="AJ752" s="363">
        <f t="shared" ref="AJ752" si="2201">AJ751</f>
        <v>0</v>
      </c>
      <c r="AK752" s="363">
        <f t="shared" ref="AK752" si="2202">AK751</f>
        <v>0</v>
      </c>
      <c r="AL752" s="363">
        <f t="shared" ref="AL752" si="2203">AL751</f>
        <v>0</v>
      </c>
      <c r="AM752" s="363">
        <f t="shared" ref="AM752" si="2204">AM751</f>
        <v>0</v>
      </c>
      <c r="AN752" s="363">
        <f t="shared" ref="AN752" si="2205">AN751</f>
        <v>0</v>
      </c>
      <c r="AO752" s="363">
        <f t="shared" ref="AO752" si="2206">AO751</f>
        <v>0</v>
      </c>
      <c r="AP752" s="363">
        <f t="shared" ref="AP752" si="2207">AP751</f>
        <v>0</v>
      </c>
      <c r="AQ752" s="363">
        <f t="shared" ref="AQ752" si="2208">AQ751</f>
        <v>0</v>
      </c>
      <c r="AR752" s="363">
        <f t="shared" ref="AR752" si="2209">AR751</f>
        <v>0</v>
      </c>
      <c r="AS752" s="267"/>
    </row>
    <row r="753" spans="1:45" hidden="1" outlineLevel="1">
      <c r="A753" s="465"/>
      <c r="B753" s="380"/>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c r="AC753" s="252"/>
      <c r="AD753" s="252"/>
      <c r="AE753" s="364"/>
      <c r="AF753" s="377"/>
      <c r="AG753" s="377"/>
      <c r="AH753" s="377"/>
      <c r="AI753" s="377"/>
      <c r="AJ753" s="377"/>
      <c r="AK753" s="377"/>
      <c r="AL753" s="377"/>
      <c r="AM753" s="377"/>
      <c r="AN753" s="377"/>
      <c r="AO753" s="377"/>
      <c r="AP753" s="377"/>
      <c r="AQ753" s="377"/>
      <c r="AR753" s="377"/>
      <c r="AS753" s="267"/>
    </row>
    <row r="754" spans="1:45" ht="30" hidden="1" outlineLevel="1">
      <c r="A754" s="465">
        <v>41</v>
      </c>
      <c r="B754" s="380" t="s">
        <v>133</v>
      </c>
      <c r="C754" s="252" t="s">
        <v>25</v>
      </c>
      <c r="D754" s="256"/>
      <c r="E754" s="256"/>
      <c r="F754" s="256"/>
      <c r="G754" s="256"/>
      <c r="H754" s="256"/>
      <c r="I754" s="256"/>
      <c r="J754" s="256"/>
      <c r="K754" s="256"/>
      <c r="L754" s="256"/>
      <c r="M754" s="256"/>
      <c r="N754" s="256"/>
      <c r="O754" s="256"/>
      <c r="P754" s="256"/>
      <c r="Q754" s="256">
        <v>12</v>
      </c>
      <c r="R754" s="256"/>
      <c r="S754" s="256"/>
      <c r="T754" s="256"/>
      <c r="U754" s="256"/>
      <c r="V754" s="256"/>
      <c r="W754" s="256"/>
      <c r="X754" s="256"/>
      <c r="Y754" s="256"/>
      <c r="Z754" s="256"/>
      <c r="AA754" s="256"/>
      <c r="AB754" s="256"/>
      <c r="AC754" s="256"/>
      <c r="AD754" s="256"/>
      <c r="AE754" s="378"/>
      <c r="AF754" s="362"/>
      <c r="AG754" s="362"/>
      <c r="AH754" s="362"/>
      <c r="AI754" s="362"/>
      <c r="AJ754" s="362"/>
      <c r="AK754" s="362"/>
      <c r="AL754" s="367"/>
      <c r="AM754" s="367"/>
      <c r="AN754" s="367"/>
      <c r="AO754" s="367"/>
      <c r="AP754" s="367"/>
      <c r="AQ754" s="367"/>
      <c r="AR754" s="367"/>
      <c r="AS754" s="257">
        <f>SUM(AE754:AR754)</f>
        <v>0</v>
      </c>
    </row>
    <row r="755" spans="1:45" hidden="1" outlineLevel="1">
      <c r="A755" s="465"/>
      <c r="B755" s="255" t="s">
        <v>309</v>
      </c>
      <c r="C755" s="252" t="s">
        <v>163</v>
      </c>
      <c r="D755" s="256"/>
      <c r="E755" s="256"/>
      <c r="F755" s="256"/>
      <c r="G755" s="256"/>
      <c r="H755" s="256"/>
      <c r="I755" s="256"/>
      <c r="J755" s="256"/>
      <c r="K755" s="256"/>
      <c r="L755" s="256"/>
      <c r="M755" s="256"/>
      <c r="N755" s="256"/>
      <c r="O755" s="256"/>
      <c r="P755" s="256"/>
      <c r="Q755" s="256">
        <f>Q754</f>
        <v>12</v>
      </c>
      <c r="R755" s="256"/>
      <c r="S755" s="256"/>
      <c r="T755" s="256"/>
      <c r="U755" s="256"/>
      <c r="V755" s="256"/>
      <c r="W755" s="256"/>
      <c r="X755" s="256"/>
      <c r="Y755" s="256"/>
      <c r="Z755" s="256"/>
      <c r="AA755" s="256"/>
      <c r="AB755" s="256"/>
      <c r="AC755" s="256"/>
      <c r="AD755" s="256"/>
      <c r="AE755" s="363">
        <f>AE754</f>
        <v>0</v>
      </c>
      <c r="AF755" s="363">
        <f t="shared" ref="AF755" si="2210">AF754</f>
        <v>0</v>
      </c>
      <c r="AG755" s="363">
        <f t="shared" ref="AG755" si="2211">AG754</f>
        <v>0</v>
      </c>
      <c r="AH755" s="363">
        <f t="shared" ref="AH755" si="2212">AH754</f>
        <v>0</v>
      </c>
      <c r="AI755" s="363">
        <f t="shared" ref="AI755" si="2213">AI754</f>
        <v>0</v>
      </c>
      <c r="AJ755" s="363">
        <f t="shared" ref="AJ755" si="2214">AJ754</f>
        <v>0</v>
      </c>
      <c r="AK755" s="363">
        <f t="shared" ref="AK755" si="2215">AK754</f>
        <v>0</v>
      </c>
      <c r="AL755" s="363">
        <f t="shared" ref="AL755" si="2216">AL754</f>
        <v>0</v>
      </c>
      <c r="AM755" s="363">
        <f t="shared" ref="AM755" si="2217">AM754</f>
        <v>0</v>
      </c>
      <c r="AN755" s="363">
        <f t="shared" ref="AN755" si="2218">AN754</f>
        <v>0</v>
      </c>
      <c r="AO755" s="363">
        <f t="shared" ref="AO755" si="2219">AO754</f>
        <v>0</v>
      </c>
      <c r="AP755" s="363">
        <f t="shared" ref="AP755" si="2220">AP754</f>
        <v>0</v>
      </c>
      <c r="AQ755" s="363">
        <f t="shared" ref="AQ755" si="2221">AQ754</f>
        <v>0</v>
      </c>
      <c r="AR755" s="363">
        <f t="shared" ref="AR755" si="2222">AR754</f>
        <v>0</v>
      </c>
      <c r="AS755" s="267"/>
    </row>
    <row r="756" spans="1:45" hidden="1" outlineLevel="1">
      <c r="A756" s="465"/>
      <c r="B756" s="380"/>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c r="AA756" s="252"/>
      <c r="AB756" s="252"/>
      <c r="AC756" s="252"/>
      <c r="AD756" s="252"/>
      <c r="AE756" s="364"/>
      <c r="AF756" s="377"/>
      <c r="AG756" s="377"/>
      <c r="AH756" s="377"/>
      <c r="AI756" s="377"/>
      <c r="AJ756" s="377"/>
      <c r="AK756" s="377"/>
      <c r="AL756" s="377"/>
      <c r="AM756" s="377"/>
      <c r="AN756" s="377"/>
      <c r="AO756" s="377"/>
      <c r="AP756" s="377"/>
      <c r="AQ756" s="377"/>
      <c r="AR756" s="377"/>
      <c r="AS756" s="267"/>
    </row>
    <row r="757" spans="1:45" ht="30" hidden="1" outlineLevel="1">
      <c r="A757" s="465">
        <v>42</v>
      </c>
      <c r="B757" s="380" t="s">
        <v>134</v>
      </c>
      <c r="C757" s="252" t="s">
        <v>25</v>
      </c>
      <c r="D757" s="256"/>
      <c r="E757" s="256"/>
      <c r="F757" s="256"/>
      <c r="G757" s="256"/>
      <c r="H757" s="256"/>
      <c r="I757" s="256"/>
      <c r="J757" s="256"/>
      <c r="K757" s="256"/>
      <c r="L757" s="256"/>
      <c r="M757" s="256"/>
      <c r="N757" s="256"/>
      <c r="O757" s="256"/>
      <c r="P757" s="256"/>
      <c r="Q757" s="252"/>
      <c r="R757" s="256"/>
      <c r="S757" s="256"/>
      <c r="T757" s="256"/>
      <c r="U757" s="256"/>
      <c r="V757" s="256"/>
      <c r="W757" s="256"/>
      <c r="X757" s="256"/>
      <c r="Y757" s="256"/>
      <c r="Z757" s="256"/>
      <c r="AA757" s="256"/>
      <c r="AB757" s="256"/>
      <c r="AC757" s="256"/>
      <c r="AD757" s="256"/>
      <c r="AE757" s="378"/>
      <c r="AF757" s="362"/>
      <c r="AG757" s="362"/>
      <c r="AH757" s="362"/>
      <c r="AI757" s="362"/>
      <c r="AJ757" s="362"/>
      <c r="AK757" s="362"/>
      <c r="AL757" s="367"/>
      <c r="AM757" s="367"/>
      <c r="AN757" s="367"/>
      <c r="AO757" s="367"/>
      <c r="AP757" s="367"/>
      <c r="AQ757" s="367"/>
      <c r="AR757" s="367"/>
      <c r="AS757" s="257">
        <f>SUM(AE757:AR757)</f>
        <v>0</v>
      </c>
    </row>
    <row r="758" spans="1:45" hidden="1" outlineLevel="1">
      <c r="A758" s="465"/>
      <c r="B758" s="255" t="s">
        <v>309</v>
      </c>
      <c r="C758" s="252" t="s">
        <v>163</v>
      </c>
      <c r="D758" s="256"/>
      <c r="E758" s="256"/>
      <c r="F758" s="256"/>
      <c r="G758" s="256"/>
      <c r="H758" s="256"/>
      <c r="I758" s="256"/>
      <c r="J758" s="256"/>
      <c r="K758" s="256"/>
      <c r="L758" s="256"/>
      <c r="M758" s="256"/>
      <c r="N758" s="256"/>
      <c r="O758" s="256"/>
      <c r="P758" s="256"/>
      <c r="Q758" s="415"/>
      <c r="R758" s="256"/>
      <c r="S758" s="256"/>
      <c r="T758" s="256"/>
      <c r="U758" s="256"/>
      <c r="V758" s="256"/>
      <c r="W758" s="256"/>
      <c r="X758" s="256"/>
      <c r="Y758" s="256"/>
      <c r="Z758" s="256"/>
      <c r="AA758" s="256"/>
      <c r="AB758" s="256"/>
      <c r="AC758" s="256"/>
      <c r="AD758" s="256"/>
      <c r="AE758" s="363">
        <f>AE757</f>
        <v>0</v>
      </c>
      <c r="AF758" s="363">
        <f t="shared" ref="AF758" si="2223">AF757</f>
        <v>0</v>
      </c>
      <c r="AG758" s="363">
        <f t="shared" ref="AG758" si="2224">AG757</f>
        <v>0</v>
      </c>
      <c r="AH758" s="363">
        <f t="shared" ref="AH758" si="2225">AH757</f>
        <v>0</v>
      </c>
      <c r="AI758" s="363">
        <f t="shared" ref="AI758" si="2226">AI757</f>
        <v>0</v>
      </c>
      <c r="AJ758" s="363">
        <f t="shared" ref="AJ758" si="2227">AJ757</f>
        <v>0</v>
      </c>
      <c r="AK758" s="363">
        <f t="shared" ref="AK758" si="2228">AK757</f>
        <v>0</v>
      </c>
      <c r="AL758" s="363">
        <f t="shared" ref="AL758" si="2229">AL757</f>
        <v>0</v>
      </c>
      <c r="AM758" s="363">
        <f t="shared" ref="AM758" si="2230">AM757</f>
        <v>0</v>
      </c>
      <c r="AN758" s="363">
        <f t="shared" ref="AN758" si="2231">AN757</f>
        <v>0</v>
      </c>
      <c r="AO758" s="363">
        <f t="shared" ref="AO758" si="2232">AO757</f>
        <v>0</v>
      </c>
      <c r="AP758" s="363">
        <f t="shared" ref="AP758" si="2233">AP757</f>
        <v>0</v>
      </c>
      <c r="AQ758" s="363">
        <f t="shared" ref="AQ758" si="2234">AQ757</f>
        <v>0</v>
      </c>
      <c r="AR758" s="363">
        <f t="shared" ref="AR758" si="2235">AR757</f>
        <v>0</v>
      </c>
      <c r="AS758" s="267"/>
    </row>
    <row r="759" spans="1:45" hidden="1" outlineLevel="1">
      <c r="A759" s="465"/>
      <c r="B759" s="380"/>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c r="AA759" s="252"/>
      <c r="AB759" s="252"/>
      <c r="AC759" s="252"/>
      <c r="AD759" s="252"/>
      <c r="AE759" s="364"/>
      <c r="AF759" s="377"/>
      <c r="AG759" s="377"/>
      <c r="AH759" s="377"/>
      <c r="AI759" s="377"/>
      <c r="AJ759" s="377"/>
      <c r="AK759" s="377"/>
      <c r="AL759" s="377"/>
      <c r="AM759" s="377"/>
      <c r="AN759" s="377"/>
      <c r="AO759" s="377"/>
      <c r="AP759" s="377"/>
      <c r="AQ759" s="377"/>
      <c r="AR759" s="377"/>
      <c r="AS759" s="267"/>
    </row>
    <row r="760" spans="1:45" hidden="1" outlineLevel="1">
      <c r="A760" s="465">
        <v>43</v>
      </c>
      <c r="B760" s="380" t="s">
        <v>135</v>
      </c>
      <c r="C760" s="252" t="s">
        <v>25</v>
      </c>
      <c r="D760" s="256"/>
      <c r="E760" s="256"/>
      <c r="F760" s="256"/>
      <c r="G760" s="256"/>
      <c r="H760" s="256"/>
      <c r="I760" s="256"/>
      <c r="J760" s="256"/>
      <c r="K760" s="256"/>
      <c r="L760" s="256"/>
      <c r="M760" s="256"/>
      <c r="N760" s="256"/>
      <c r="O760" s="256"/>
      <c r="P760" s="256"/>
      <c r="Q760" s="256">
        <v>12</v>
      </c>
      <c r="R760" s="256"/>
      <c r="S760" s="256"/>
      <c r="T760" s="256"/>
      <c r="U760" s="256"/>
      <c r="V760" s="256"/>
      <c r="W760" s="256"/>
      <c r="X760" s="256"/>
      <c r="Y760" s="256"/>
      <c r="Z760" s="256"/>
      <c r="AA760" s="256"/>
      <c r="AB760" s="256"/>
      <c r="AC760" s="256"/>
      <c r="AD760" s="256"/>
      <c r="AE760" s="378"/>
      <c r="AF760" s="362"/>
      <c r="AG760" s="362"/>
      <c r="AH760" s="362"/>
      <c r="AI760" s="362"/>
      <c r="AJ760" s="362"/>
      <c r="AK760" s="362"/>
      <c r="AL760" s="367"/>
      <c r="AM760" s="367"/>
      <c r="AN760" s="367"/>
      <c r="AO760" s="367"/>
      <c r="AP760" s="367"/>
      <c r="AQ760" s="367"/>
      <c r="AR760" s="367"/>
      <c r="AS760" s="257">
        <f>SUM(AE760:AR760)</f>
        <v>0</v>
      </c>
    </row>
    <row r="761" spans="1:45" hidden="1" outlineLevel="1">
      <c r="A761" s="465"/>
      <c r="B761" s="255" t="s">
        <v>309</v>
      </c>
      <c r="C761" s="252" t="s">
        <v>163</v>
      </c>
      <c r="D761" s="256"/>
      <c r="E761" s="256"/>
      <c r="F761" s="256"/>
      <c r="G761" s="256"/>
      <c r="H761" s="256"/>
      <c r="I761" s="256"/>
      <c r="J761" s="256"/>
      <c r="K761" s="256"/>
      <c r="L761" s="256"/>
      <c r="M761" s="256"/>
      <c r="N761" s="256"/>
      <c r="O761" s="256"/>
      <c r="P761" s="256"/>
      <c r="Q761" s="256">
        <f>Q760</f>
        <v>12</v>
      </c>
      <c r="R761" s="256"/>
      <c r="S761" s="256"/>
      <c r="T761" s="256"/>
      <c r="U761" s="256"/>
      <c r="V761" s="256"/>
      <c r="W761" s="256"/>
      <c r="X761" s="256"/>
      <c r="Y761" s="256"/>
      <c r="Z761" s="256"/>
      <c r="AA761" s="256"/>
      <c r="AB761" s="256"/>
      <c r="AC761" s="256"/>
      <c r="AD761" s="256"/>
      <c r="AE761" s="363">
        <f>AE760</f>
        <v>0</v>
      </c>
      <c r="AF761" s="363">
        <f t="shared" ref="AF761" si="2236">AF760</f>
        <v>0</v>
      </c>
      <c r="AG761" s="363">
        <f t="shared" ref="AG761" si="2237">AG760</f>
        <v>0</v>
      </c>
      <c r="AH761" s="363">
        <f t="shared" ref="AH761" si="2238">AH760</f>
        <v>0</v>
      </c>
      <c r="AI761" s="363">
        <f t="shared" ref="AI761" si="2239">AI760</f>
        <v>0</v>
      </c>
      <c r="AJ761" s="363">
        <f t="shared" ref="AJ761" si="2240">AJ760</f>
        <v>0</v>
      </c>
      <c r="AK761" s="363">
        <f t="shared" ref="AK761" si="2241">AK760</f>
        <v>0</v>
      </c>
      <c r="AL761" s="363">
        <f t="shared" ref="AL761" si="2242">AL760</f>
        <v>0</v>
      </c>
      <c r="AM761" s="363">
        <f t="shared" ref="AM761" si="2243">AM760</f>
        <v>0</v>
      </c>
      <c r="AN761" s="363">
        <f t="shared" ref="AN761" si="2244">AN760</f>
        <v>0</v>
      </c>
      <c r="AO761" s="363">
        <f t="shared" ref="AO761" si="2245">AO760</f>
        <v>0</v>
      </c>
      <c r="AP761" s="363">
        <f t="shared" ref="AP761" si="2246">AP760</f>
        <v>0</v>
      </c>
      <c r="AQ761" s="363">
        <f t="shared" ref="AQ761" si="2247">AQ760</f>
        <v>0</v>
      </c>
      <c r="AR761" s="363">
        <f t="shared" ref="AR761" si="2248">AR760</f>
        <v>0</v>
      </c>
      <c r="AS761" s="267"/>
    </row>
    <row r="762" spans="1:45" hidden="1" outlineLevel="1">
      <c r="A762" s="465"/>
      <c r="B762" s="380"/>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c r="AA762" s="252"/>
      <c r="AB762" s="252"/>
      <c r="AC762" s="252"/>
      <c r="AD762" s="252"/>
      <c r="AE762" s="364"/>
      <c r="AF762" s="377"/>
      <c r="AG762" s="377"/>
      <c r="AH762" s="377"/>
      <c r="AI762" s="377"/>
      <c r="AJ762" s="377"/>
      <c r="AK762" s="377"/>
      <c r="AL762" s="377"/>
      <c r="AM762" s="377"/>
      <c r="AN762" s="377"/>
      <c r="AO762" s="377"/>
      <c r="AP762" s="377"/>
      <c r="AQ762" s="377"/>
      <c r="AR762" s="377"/>
      <c r="AS762" s="267"/>
    </row>
    <row r="763" spans="1:45" ht="30" hidden="1" outlineLevel="1">
      <c r="A763" s="465">
        <v>44</v>
      </c>
      <c r="B763" s="380" t="s">
        <v>136</v>
      </c>
      <c r="C763" s="252" t="s">
        <v>25</v>
      </c>
      <c r="D763" s="256"/>
      <c r="E763" s="256"/>
      <c r="F763" s="256"/>
      <c r="G763" s="256"/>
      <c r="H763" s="256"/>
      <c r="I763" s="256"/>
      <c r="J763" s="256"/>
      <c r="K763" s="256"/>
      <c r="L763" s="256"/>
      <c r="M763" s="256"/>
      <c r="N763" s="256"/>
      <c r="O763" s="256"/>
      <c r="P763" s="256"/>
      <c r="Q763" s="256">
        <v>12</v>
      </c>
      <c r="R763" s="256"/>
      <c r="S763" s="256"/>
      <c r="T763" s="256"/>
      <c r="U763" s="256"/>
      <c r="V763" s="256"/>
      <c r="W763" s="256"/>
      <c r="X763" s="256"/>
      <c r="Y763" s="256"/>
      <c r="Z763" s="256"/>
      <c r="AA763" s="256"/>
      <c r="AB763" s="256"/>
      <c r="AC763" s="256"/>
      <c r="AD763" s="256"/>
      <c r="AE763" s="378"/>
      <c r="AF763" s="362"/>
      <c r="AG763" s="362"/>
      <c r="AH763" s="362"/>
      <c r="AI763" s="362"/>
      <c r="AJ763" s="362"/>
      <c r="AK763" s="362"/>
      <c r="AL763" s="367"/>
      <c r="AM763" s="367"/>
      <c r="AN763" s="367"/>
      <c r="AO763" s="367"/>
      <c r="AP763" s="367"/>
      <c r="AQ763" s="367"/>
      <c r="AR763" s="367"/>
      <c r="AS763" s="257">
        <f>SUM(AE763:AR763)</f>
        <v>0</v>
      </c>
    </row>
    <row r="764" spans="1:45" hidden="1" outlineLevel="1">
      <c r="A764" s="465"/>
      <c r="B764" s="255" t="s">
        <v>309</v>
      </c>
      <c r="C764" s="252" t="s">
        <v>163</v>
      </c>
      <c r="D764" s="256"/>
      <c r="E764" s="256"/>
      <c r="F764" s="256"/>
      <c r="G764" s="256"/>
      <c r="H764" s="256"/>
      <c r="I764" s="256"/>
      <c r="J764" s="256"/>
      <c r="K764" s="256"/>
      <c r="L764" s="256"/>
      <c r="M764" s="256"/>
      <c r="N764" s="256"/>
      <c r="O764" s="256"/>
      <c r="P764" s="256"/>
      <c r="Q764" s="256">
        <f>Q763</f>
        <v>12</v>
      </c>
      <c r="R764" s="256"/>
      <c r="S764" s="256"/>
      <c r="T764" s="256"/>
      <c r="U764" s="256"/>
      <c r="V764" s="256"/>
      <c r="W764" s="256"/>
      <c r="X764" s="256"/>
      <c r="Y764" s="256"/>
      <c r="Z764" s="256"/>
      <c r="AA764" s="256"/>
      <c r="AB764" s="256"/>
      <c r="AC764" s="256"/>
      <c r="AD764" s="256"/>
      <c r="AE764" s="363">
        <f>AE763</f>
        <v>0</v>
      </c>
      <c r="AF764" s="363">
        <f t="shared" ref="AF764" si="2249">AF763</f>
        <v>0</v>
      </c>
      <c r="AG764" s="363">
        <f t="shared" ref="AG764" si="2250">AG763</f>
        <v>0</v>
      </c>
      <c r="AH764" s="363">
        <f t="shared" ref="AH764" si="2251">AH763</f>
        <v>0</v>
      </c>
      <c r="AI764" s="363">
        <f t="shared" ref="AI764" si="2252">AI763</f>
        <v>0</v>
      </c>
      <c r="AJ764" s="363">
        <f t="shared" ref="AJ764" si="2253">AJ763</f>
        <v>0</v>
      </c>
      <c r="AK764" s="363">
        <f t="shared" ref="AK764" si="2254">AK763</f>
        <v>0</v>
      </c>
      <c r="AL764" s="363">
        <f t="shared" ref="AL764" si="2255">AL763</f>
        <v>0</v>
      </c>
      <c r="AM764" s="363">
        <f t="shared" ref="AM764" si="2256">AM763</f>
        <v>0</v>
      </c>
      <c r="AN764" s="363">
        <f t="shared" ref="AN764" si="2257">AN763</f>
        <v>0</v>
      </c>
      <c r="AO764" s="363">
        <f t="shared" ref="AO764" si="2258">AO763</f>
        <v>0</v>
      </c>
      <c r="AP764" s="363">
        <f t="shared" ref="AP764" si="2259">AP763</f>
        <v>0</v>
      </c>
      <c r="AQ764" s="363">
        <f t="shared" ref="AQ764" si="2260">AQ763</f>
        <v>0</v>
      </c>
      <c r="AR764" s="363">
        <f t="shared" ref="AR764" si="2261">AR763</f>
        <v>0</v>
      </c>
      <c r="AS764" s="267"/>
    </row>
    <row r="765" spans="1:45" hidden="1" outlineLevel="1">
      <c r="A765" s="465"/>
      <c r="B765" s="380"/>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c r="AA765" s="252"/>
      <c r="AB765" s="252"/>
      <c r="AC765" s="252"/>
      <c r="AD765" s="252"/>
      <c r="AE765" s="364"/>
      <c r="AF765" s="377"/>
      <c r="AG765" s="377"/>
      <c r="AH765" s="377"/>
      <c r="AI765" s="377"/>
      <c r="AJ765" s="377"/>
      <c r="AK765" s="377"/>
      <c r="AL765" s="377"/>
      <c r="AM765" s="377"/>
      <c r="AN765" s="377"/>
      <c r="AO765" s="377"/>
      <c r="AP765" s="377"/>
      <c r="AQ765" s="377"/>
      <c r="AR765" s="377"/>
      <c r="AS765" s="267"/>
    </row>
    <row r="766" spans="1:45" ht="30" hidden="1" outlineLevel="1">
      <c r="A766" s="465">
        <v>45</v>
      </c>
      <c r="B766" s="380" t="s">
        <v>137</v>
      </c>
      <c r="C766" s="252" t="s">
        <v>25</v>
      </c>
      <c r="D766" s="256"/>
      <c r="E766" s="256"/>
      <c r="F766" s="256"/>
      <c r="G766" s="256"/>
      <c r="H766" s="256"/>
      <c r="I766" s="256"/>
      <c r="J766" s="256"/>
      <c r="K766" s="256"/>
      <c r="L766" s="256"/>
      <c r="M766" s="256"/>
      <c r="N766" s="256"/>
      <c r="O766" s="256"/>
      <c r="P766" s="256"/>
      <c r="Q766" s="256">
        <v>12</v>
      </c>
      <c r="R766" s="256"/>
      <c r="S766" s="256"/>
      <c r="T766" s="256"/>
      <c r="U766" s="256"/>
      <c r="V766" s="256"/>
      <c r="W766" s="256"/>
      <c r="X766" s="256"/>
      <c r="Y766" s="256"/>
      <c r="Z766" s="256"/>
      <c r="AA766" s="256"/>
      <c r="AB766" s="256"/>
      <c r="AC766" s="256"/>
      <c r="AD766" s="256"/>
      <c r="AE766" s="378"/>
      <c r="AF766" s="362"/>
      <c r="AG766" s="362"/>
      <c r="AH766" s="362"/>
      <c r="AI766" s="362"/>
      <c r="AJ766" s="362"/>
      <c r="AK766" s="362"/>
      <c r="AL766" s="367"/>
      <c r="AM766" s="367"/>
      <c r="AN766" s="367"/>
      <c r="AO766" s="367"/>
      <c r="AP766" s="367"/>
      <c r="AQ766" s="367"/>
      <c r="AR766" s="367"/>
      <c r="AS766" s="257">
        <f>SUM(AE766:AR766)</f>
        <v>0</v>
      </c>
    </row>
    <row r="767" spans="1:45" hidden="1" outlineLevel="1">
      <c r="A767" s="465"/>
      <c r="B767" s="255" t="s">
        <v>309</v>
      </c>
      <c r="C767" s="252" t="s">
        <v>163</v>
      </c>
      <c r="D767" s="256"/>
      <c r="E767" s="256"/>
      <c r="F767" s="256"/>
      <c r="G767" s="256"/>
      <c r="H767" s="256"/>
      <c r="I767" s="256"/>
      <c r="J767" s="256"/>
      <c r="K767" s="256"/>
      <c r="L767" s="256"/>
      <c r="M767" s="256"/>
      <c r="N767" s="256"/>
      <c r="O767" s="256"/>
      <c r="P767" s="256"/>
      <c r="Q767" s="256">
        <f>Q766</f>
        <v>12</v>
      </c>
      <c r="R767" s="256"/>
      <c r="S767" s="256"/>
      <c r="T767" s="256"/>
      <c r="U767" s="256"/>
      <c r="V767" s="256"/>
      <c r="W767" s="256"/>
      <c r="X767" s="256"/>
      <c r="Y767" s="256"/>
      <c r="Z767" s="256"/>
      <c r="AA767" s="256"/>
      <c r="AB767" s="256"/>
      <c r="AC767" s="256"/>
      <c r="AD767" s="256"/>
      <c r="AE767" s="363">
        <f>AE766</f>
        <v>0</v>
      </c>
      <c r="AF767" s="363">
        <f t="shared" ref="AF767" si="2262">AF766</f>
        <v>0</v>
      </c>
      <c r="AG767" s="363">
        <f t="shared" ref="AG767" si="2263">AG766</f>
        <v>0</v>
      </c>
      <c r="AH767" s="363">
        <f t="shared" ref="AH767" si="2264">AH766</f>
        <v>0</v>
      </c>
      <c r="AI767" s="363">
        <f t="shared" ref="AI767" si="2265">AI766</f>
        <v>0</v>
      </c>
      <c r="AJ767" s="363">
        <f t="shared" ref="AJ767" si="2266">AJ766</f>
        <v>0</v>
      </c>
      <c r="AK767" s="363">
        <f t="shared" ref="AK767" si="2267">AK766</f>
        <v>0</v>
      </c>
      <c r="AL767" s="363">
        <f t="shared" ref="AL767" si="2268">AL766</f>
        <v>0</v>
      </c>
      <c r="AM767" s="363">
        <f t="shared" ref="AM767" si="2269">AM766</f>
        <v>0</v>
      </c>
      <c r="AN767" s="363">
        <f t="shared" ref="AN767" si="2270">AN766</f>
        <v>0</v>
      </c>
      <c r="AO767" s="363">
        <f t="shared" ref="AO767" si="2271">AO766</f>
        <v>0</v>
      </c>
      <c r="AP767" s="363">
        <f t="shared" ref="AP767" si="2272">AP766</f>
        <v>0</v>
      </c>
      <c r="AQ767" s="363">
        <f t="shared" ref="AQ767" si="2273">AQ766</f>
        <v>0</v>
      </c>
      <c r="AR767" s="363">
        <f t="shared" ref="AR767" si="2274">AR766</f>
        <v>0</v>
      </c>
      <c r="AS767" s="267"/>
    </row>
    <row r="768" spans="1:45" hidden="1" outlineLevel="1">
      <c r="A768" s="465"/>
      <c r="B768" s="380"/>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c r="AC768" s="252"/>
      <c r="AD768" s="252"/>
      <c r="AE768" s="364"/>
      <c r="AF768" s="377"/>
      <c r="AG768" s="377"/>
      <c r="AH768" s="377"/>
      <c r="AI768" s="377"/>
      <c r="AJ768" s="377"/>
      <c r="AK768" s="377"/>
      <c r="AL768" s="377"/>
      <c r="AM768" s="377"/>
      <c r="AN768" s="377"/>
      <c r="AO768" s="377"/>
      <c r="AP768" s="377"/>
      <c r="AQ768" s="377"/>
      <c r="AR768" s="377"/>
      <c r="AS768" s="267"/>
    </row>
    <row r="769" spans="1:46" ht="30" hidden="1" outlineLevel="1">
      <c r="A769" s="465">
        <v>46</v>
      </c>
      <c r="B769" s="380" t="s">
        <v>138</v>
      </c>
      <c r="C769" s="252" t="s">
        <v>25</v>
      </c>
      <c r="D769" s="256"/>
      <c r="E769" s="256"/>
      <c r="F769" s="256"/>
      <c r="G769" s="256"/>
      <c r="H769" s="256"/>
      <c r="I769" s="256"/>
      <c r="J769" s="256"/>
      <c r="K769" s="256"/>
      <c r="L769" s="256"/>
      <c r="M769" s="256"/>
      <c r="N769" s="256"/>
      <c r="O769" s="256"/>
      <c r="P769" s="256"/>
      <c r="Q769" s="256">
        <v>12</v>
      </c>
      <c r="R769" s="256"/>
      <c r="S769" s="256"/>
      <c r="T769" s="256"/>
      <c r="U769" s="256"/>
      <c r="V769" s="256"/>
      <c r="W769" s="256"/>
      <c r="X769" s="256"/>
      <c r="Y769" s="256"/>
      <c r="Z769" s="256"/>
      <c r="AA769" s="256"/>
      <c r="AB769" s="256"/>
      <c r="AC769" s="256"/>
      <c r="AD769" s="256"/>
      <c r="AE769" s="378"/>
      <c r="AF769" s="362"/>
      <c r="AG769" s="362"/>
      <c r="AH769" s="362"/>
      <c r="AI769" s="362"/>
      <c r="AJ769" s="362"/>
      <c r="AK769" s="362"/>
      <c r="AL769" s="367"/>
      <c r="AM769" s="367"/>
      <c r="AN769" s="367"/>
      <c r="AO769" s="367"/>
      <c r="AP769" s="367"/>
      <c r="AQ769" s="367"/>
      <c r="AR769" s="367"/>
      <c r="AS769" s="257">
        <f>SUM(AE769:AR769)</f>
        <v>0</v>
      </c>
    </row>
    <row r="770" spans="1:46" hidden="1" outlineLevel="1">
      <c r="A770" s="465"/>
      <c r="B770" s="255" t="s">
        <v>309</v>
      </c>
      <c r="C770" s="252" t="s">
        <v>163</v>
      </c>
      <c r="D770" s="256"/>
      <c r="E770" s="256"/>
      <c r="F770" s="256"/>
      <c r="G770" s="256"/>
      <c r="H770" s="256"/>
      <c r="I770" s="256"/>
      <c r="J770" s="256"/>
      <c r="K770" s="256"/>
      <c r="L770" s="256"/>
      <c r="M770" s="256"/>
      <c r="N770" s="256"/>
      <c r="O770" s="256"/>
      <c r="P770" s="256"/>
      <c r="Q770" s="256">
        <f>Q769</f>
        <v>12</v>
      </c>
      <c r="R770" s="256"/>
      <c r="S770" s="256"/>
      <c r="T770" s="256"/>
      <c r="U770" s="256"/>
      <c r="V770" s="256"/>
      <c r="W770" s="256"/>
      <c r="X770" s="256"/>
      <c r="Y770" s="256"/>
      <c r="Z770" s="256"/>
      <c r="AA770" s="256"/>
      <c r="AB770" s="256"/>
      <c r="AC770" s="256"/>
      <c r="AD770" s="256"/>
      <c r="AE770" s="363">
        <f>AE769</f>
        <v>0</v>
      </c>
      <c r="AF770" s="363">
        <f t="shared" ref="AF770" si="2275">AF769</f>
        <v>0</v>
      </c>
      <c r="AG770" s="363">
        <f t="shared" ref="AG770" si="2276">AG769</f>
        <v>0</v>
      </c>
      <c r="AH770" s="363">
        <f t="shared" ref="AH770" si="2277">AH769</f>
        <v>0</v>
      </c>
      <c r="AI770" s="363">
        <f t="shared" ref="AI770" si="2278">AI769</f>
        <v>0</v>
      </c>
      <c r="AJ770" s="363">
        <f t="shared" ref="AJ770" si="2279">AJ769</f>
        <v>0</v>
      </c>
      <c r="AK770" s="363">
        <f t="shared" ref="AK770" si="2280">AK769</f>
        <v>0</v>
      </c>
      <c r="AL770" s="363">
        <f t="shared" ref="AL770" si="2281">AL769</f>
        <v>0</v>
      </c>
      <c r="AM770" s="363">
        <f t="shared" ref="AM770" si="2282">AM769</f>
        <v>0</v>
      </c>
      <c r="AN770" s="363">
        <f t="shared" ref="AN770" si="2283">AN769</f>
        <v>0</v>
      </c>
      <c r="AO770" s="363">
        <f t="shared" ref="AO770" si="2284">AO769</f>
        <v>0</v>
      </c>
      <c r="AP770" s="363">
        <f t="shared" ref="AP770" si="2285">AP769</f>
        <v>0</v>
      </c>
      <c r="AQ770" s="363">
        <f t="shared" ref="AQ770" si="2286">AQ769</f>
        <v>0</v>
      </c>
      <c r="AR770" s="363">
        <f t="shared" ref="AR770" si="2287">AR769</f>
        <v>0</v>
      </c>
      <c r="AS770" s="267"/>
    </row>
    <row r="771" spans="1:46" hidden="1" outlineLevel="1">
      <c r="A771" s="465"/>
      <c r="B771" s="380"/>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c r="AA771" s="252"/>
      <c r="AB771" s="252"/>
      <c r="AC771" s="252"/>
      <c r="AD771" s="252"/>
      <c r="AE771" s="364"/>
      <c r="AF771" s="377"/>
      <c r="AG771" s="377"/>
      <c r="AH771" s="377"/>
      <c r="AI771" s="377"/>
      <c r="AJ771" s="377"/>
      <c r="AK771" s="377"/>
      <c r="AL771" s="377"/>
      <c r="AM771" s="377"/>
      <c r="AN771" s="377"/>
      <c r="AO771" s="377"/>
      <c r="AP771" s="377"/>
      <c r="AQ771" s="377"/>
      <c r="AR771" s="377"/>
      <c r="AS771" s="267"/>
    </row>
    <row r="772" spans="1:46" ht="30" hidden="1" outlineLevel="1">
      <c r="A772" s="465">
        <v>47</v>
      </c>
      <c r="B772" s="380" t="s">
        <v>139</v>
      </c>
      <c r="C772" s="252" t="s">
        <v>25</v>
      </c>
      <c r="D772" s="256"/>
      <c r="E772" s="256"/>
      <c r="F772" s="256"/>
      <c r="G772" s="256"/>
      <c r="H772" s="256"/>
      <c r="I772" s="256"/>
      <c r="J772" s="256"/>
      <c r="K772" s="256"/>
      <c r="L772" s="256"/>
      <c r="M772" s="256"/>
      <c r="N772" s="256"/>
      <c r="O772" s="256"/>
      <c r="P772" s="256"/>
      <c r="Q772" s="256">
        <v>12</v>
      </c>
      <c r="R772" s="256"/>
      <c r="S772" s="256"/>
      <c r="T772" s="256"/>
      <c r="U772" s="256"/>
      <c r="V772" s="256"/>
      <c r="W772" s="256"/>
      <c r="X772" s="256"/>
      <c r="Y772" s="256"/>
      <c r="Z772" s="256"/>
      <c r="AA772" s="256"/>
      <c r="AB772" s="256"/>
      <c r="AC772" s="256"/>
      <c r="AD772" s="256"/>
      <c r="AE772" s="378"/>
      <c r="AF772" s="362"/>
      <c r="AG772" s="362"/>
      <c r="AH772" s="362"/>
      <c r="AI772" s="362"/>
      <c r="AJ772" s="362"/>
      <c r="AK772" s="362"/>
      <c r="AL772" s="367"/>
      <c r="AM772" s="367"/>
      <c r="AN772" s="367"/>
      <c r="AO772" s="367"/>
      <c r="AP772" s="367"/>
      <c r="AQ772" s="367"/>
      <c r="AR772" s="367"/>
      <c r="AS772" s="257">
        <f>SUM(AE772:AR772)</f>
        <v>0</v>
      </c>
    </row>
    <row r="773" spans="1:46" hidden="1" outlineLevel="1">
      <c r="A773" s="465"/>
      <c r="B773" s="255" t="s">
        <v>309</v>
      </c>
      <c r="C773" s="252" t="s">
        <v>163</v>
      </c>
      <c r="D773" s="256"/>
      <c r="E773" s="256"/>
      <c r="F773" s="256"/>
      <c r="G773" s="256"/>
      <c r="H773" s="256"/>
      <c r="I773" s="256"/>
      <c r="J773" s="256"/>
      <c r="K773" s="256"/>
      <c r="L773" s="256"/>
      <c r="M773" s="256"/>
      <c r="N773" s="256"/>
      <c r="O773" s="256"/>
      <c r="P773" s="256"/>
      <c r="Q773" s="256">
        <f>Q772</f>
        <v>12</v>
      </c>
      <c r="R773" s="256"/>
      <c r="S773" s="256"/>
      <c r="T773" s="256"/>
      <c r="U773" s="256"/>
      <c r="V773" s="256"/>
      <c r="W773" s="256"/>
      <c r="X773" s="256"/>
      <c r="Y773" s="256"/>
      <c r="Z773" s="256"/>
      <c r="AA773" s="256"/>
      <c r="AB773" s="256"/>
      <c r="AC773" s="256"/>
      <c r="AD773" s="256"/>
      <c r="AE773" s="363">
        <f>AE772</f>
        <v>0</v>
      </c>
      <c r="AF773" s="363">
        <f t="shared" ref="AF773" si="2288">AF772</f>
        <v>0</v>
      </c>
      <c r="AG773" s="363">
        <f t="shared" ref="AG773" si="2289">AG772</f>
        <v>0</v>
      </c>
      <c r="AH773" s="363">
        <f t="shared" ref="AH773" si="2290">AH772</f>
        <v>0</v>
      </c>
      <c r="AI773" s="363">
        <f t="shared" ref="AI773" si="2291">AI772</f>
        <v>0</v>
      </c>
      <c r="AJ773" s="363">
        <f t="shared" ref="AJ773" si="2292">AJ772</f>
        <v>0</v>
      </c>
      <c r="AK773" s="363">
        <f t="shared" ref="AK773" si="2293">AK772</f>
        <v>0</v>
      </c>
      <c r="AL773" s="363">
        <f t="shared" ref="AL773" si="2294">AL772</f>
        <v>0</v>
      </c>
      <c r="AM773" s="363">
        <f t="shared" ref="AM773" si="2295">AM772</f>
        <v>0</v>
      </c>
      <c r="AN773" s="363">
        <f t="shared" ref="AN773" si="2296">AN772</f>
        <v>0</v>
      </c>
      <c r="AO773" s="363">
        <f t="shared" ref="AO773" si="2297">AO772</f>
        <v>0</v>
      </c>
      <c r="AP773" s="363">
        <f t="shared" ref="AP773" si="2298">AP772</f>
        <v>0</v>
      </c>
      <c r="AQ773" s="363">
        <f t="shared" ref="AQ773" si="2299">AQ772</f>
        <v>0</v>
      </c>
      <c r="AR773" s="363">
        <f t="shared" ref="AR773" si="2300">AR772</f>
        <v>0</v>
      </c>
      <c r="AS773" s="267"/>
    </row>
    <row r="774" spans="1:46" hidden="1" outlineLevel="1">
      <c r="A774" s="465"/>
      <c r="B774" s="380"/>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c r="AA774" s="252"/>
      <c r="AB774" s="252"/>
      <c r="AC774" s="252"/>
      <c r="AD774" s="252"/>
      <c r="AE774" s="364"/>
      <c r="AF774" s="377"/>
      <c r="AG774" s="377"/>
      <c r="AH774" s="377"/>
      <c r="AI774" s="377"/>
      <c r="AJ774" s="377"/>
      <c r="AK774" s="377"/>
      <c r="AL774" s="377"/>
      <c r="AM774" s="377"/>
      <c r="AN774" s="377"/>
      <c r="AO774" s="377"/>
      <c r="AP774" s="377"/>
      <c r="AQ774" s="377"/>
      <c r="AR774" s="377"/>
      <c r="AS774" s="267"/>
    </row>
    <row r="775" spans="1:46" ht="30" hidden="1" outlineLevel="1">
      <c r="A775" s="465">
        <v>48</v>
      </c>
      <c r="B775" s="380" t="s">
        <v>140</v>
      </c>
      <c r="C775" s="252" t="s">
        <v>25</v>
      </c>
      <c r="D775" s="256"/>
      <c r="E775" s="256"/>
      <c r="F775" s="256"/>
      <c r="G775" s="256"/>
      <c r="H775" s="256"/>
      <c r="I775" s="256"/>
      <c r="J775" s="256"/>
      <c r="K775" s="256"/>
      <c r="L775" s="256"/>
      <c r="M775" s="256"/>
      <c r="N775" s="256"/>
      <c r="O775" s="256"/>
      <c r="P775" s="256"/>
      <c r="Q775" s="256">
        <v>12</v>
      </c>
      <c r="R775" s="256"/>
      <c r="S775" s="256"/>
      <c r="T775" s="256"/>
      <c r="U775" s="256"/>
      <c r="V775" s="256"/>
      <c r="W775" s="256"/>
      <c r="X775" s="256"/>
      <c r="Y775" s="256"/>
      <c r="Z775" s="256"/>
      <c r="AA775" s="256"/>
      <c r="AB775" s="256"/>
      <c r="AC775" s="256"/>
      <c r="AD775" s="256"/>
      <c r="AE775" s="378"/>
      <c r="AF775" s="362"/>
      <c r="AG775" s="362"/>
      <c r="AH775" s="362"/>
      <c r="AI775" s="362"/>
      <c r="AJ775" s="362"/>
      <c r="AK775" s="362"/>
      <c r="AL775" s="367"/>
      <c r="AM775" s="367"/>
      <c r="AN775" s="367"/>
      <c r="AO775" s="367"/>
      <c r="AP775" s="367"/>
      <c r="AQ775" s="367"/>
      <c r="AR775" s="367"/>
      <c r="AS775" s="257">
        <f>SUM(AE775:AR775)</f>
        <v>0</v>
      </c>
    </row>
    <row r="776" spans="1:46" hidden="1" outlineLevel="1">
      <c r="A776" s="465"/>
      <c r="B776" s="255" t="s">
        <v>309</v>
      </c>
      <c r="C776" s="252" t="s">
        <v>163</v>
      </c>
      <c r="D776" s="256"/>
      <c r="E776" s="256"/>
      <c r="F776" s="256"/>
      <c r="G776" s="256"/>
      <c r="H776" s="256"/>
      <c r="I776" s="256"/>
      <c r="J776" s="256"/>
      <c r="K776" s="256"/>
      <c r="L776" s="256"/>
      <c r="M776" s="256"/>
      <c r="N776" s="256"/>
      <c r="O776" s="256"/>
      <c r="P776" s="256"/>
      <c r="Q776" s="256">
        <f>Q775</f>
        <v>12</v>
      </c>
      <c r="R776" s="256"/>
      <c r="S776" s="256"/>
      <c r="T776" s="256"/>
      <c r="U776" s="256"/>
      <c r="V776" s="256"/>
      <c r="W776" s="256"/>
      <c r="X776" s="256"/>
      <c r="Y776" s="256"/>
      <c r="Z776" s="256"/>
      <c r="AA776" s="256"/>
      <c r="AB776" s="256"/>
      <c r="AC776" s="256"/>
      <c r="AD776" s="256"/>
      <c r="AE776" s="363">
        <f>AE775</f>
        <v>0</v>
      </c>
      <c r="AF776" s="363">
        <f t="shared" ref="AF776" si="2301">AF775</f>
        <v>0</v>
      </c>
      <c r="AG776" s="363">
        <f t="shared" ref="AG776" si="2302">AG775</f>
        <v>0</v>
      </c>
      <c r="AH776" s="363">
        <f t="shared" ref="AH776" si="2303">AH775</f>
        <v>0</v>
      </c>
      <c r="AI776" s="363">
        <f t="shared" ref="AI776" si="2304">AI775</f>
        <v>0</v>
      </c>
      <c r="AJ776" s="363">
        <f t="shared" ref="AJ776" si="2305">AJ775</f>
        <v>0</v>
      </c>
      <c r="AK776" s="363">
        <f t="shared" ref="AK776" si="2306">AK775</f>
        <v>0</v>
      </c>
      <c r="AL776" s="363">
        <f t="shared" ref="AL776" si="2307">AL775</f>
        <v>0</v>
      </c>
      <c r="AM776" s="363">
        <f t="shared" ref="AM776" si="2308">AM775</f>
        <v>0</v>
      </c>
      <c r="AN776" s="363">
        <f t="shared" ref="AN776" si="2309">AN775</f>
        <v>0</v>
      </c>
      <c r="AO776" s="363">
        <f t="shared" ref="AO776" si="2310">AO775</f>
        <v>0</v>
      </c>
      <c r="AP776" s="363">
        <f t="shared" ref="AP776" si="2311">AP775</f>
        <v>0</v>
      </c>
      <c r="AQ776" s="363">
        <f t="shared" ref="AQ776" si="2312">AQ775</f>
        <v>0</v>
      </c>
      <c r="AR776" s="363">
        <f t="shared" ref="AR776" si="2313">AR775</f>
        <v>0</v>
      </c>
      <c r="AS776" s="267"/>
    </row>
    <row r="777" spans="1:46" hidden="1" outlineLevel="1">
      <c r="A777" s="465"/>
      <c r="B777" s="380"/>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c r="AA777" s="252"/>
      <c r="AB777" s="252"/>
      <c r="AC777" s="252"/>
      <c r="AD777" s="252"/>
      <c r="AE777" s="364"/>
      <c r="AF777" s="377"/>
      <c r="AG777" s="377"/>
      <c r="AH777" s="377"/>
      <c r="AI777" s="377"/>
      <c r="AJ777" s="377"/>
      <c r="AK777" s="377"/>
      <c r="AL777" s="377"/>
      <c r="AM777" s="377"/>
      <c r="AN777" s="377"/>
      <c r="AO777" s="377"/>
      <c r="AP777" s="377"/>
      <c r="AQ777" s="377"/>
      <c r="AR777" s="377"/>
      <c r="AS777" s="267"/>
    </row>
    <row r="778" spans="1:46" ht="30" hidden="1" outlineLevel="1">
      <c r="A778" s="465">
        <v>49</v>
      </c>
      <c r="B778" s="380" t="s">
        <v>141</v>
      </c>
      <c r="C778" s="252" t="s">
        <v>25</v>
      </c>
      <c r="D778" s="256"/>
      <c r="E778" s="256"/>
      <c r="F778" s="256"/>
      <c r="G778" s="256"/>
      <c r="H778" s="256"/>
      <c r="I778" s="256"/>
      <c r="J778" s="256"/>
      <c r="K778" s="256"/>
      <c r="L778" s="256"/>
      <c r="M778" s="256"/>
      <c r="N778" s="256"/>
      <c r="O778" s="256"/>
      <c r="P778" s="256"/>
      <c r="Q778" s="256">
        <v>12</v>
      </c>
      <c r="R778" s="256"/>
      <c r="S778" s="256"/>
      <c r="T778" s="256"/>
      <c r="U778" s="256"/>
      <c r="V778" s="256"/>
      <c r="W778" s="256"/>
      <c r="X778" s="256"/>
      <c r="Y778" s="256"/>
      <c r="Z778" s="256"/>
      <c r="AA778" s="256"/>
      <c r="AB778" s="256"/>
      <c r="AC778" s="256"/>
      <c r="AD778" s="256"/>
      <c r="AE778" s="378"/>
      <c r="AF778" s="362"/>
      <c r="AG778" s="362"/>
      <c r="AH778" s="362"/>
      <c r="AI778" s="362"/>
      <c r="AJ778" s="362"/>
      <c r="AK778" s="362"/>
      <c r="AL778" s="367"/>
      <c r="AM778" s="367"/>
      <c r="AN778" s="367"/>
      <c r="AO778" s="367"/>
      <c r="AP778" s="367"/>
      <c r="AQ778" s="367"/>
      <c r="AR778" s="367"/>
      <c r="AS778" s="257">
        <f>SUM(AE778:AR778)</f>
        <v>0</v>
      </c>
    </row>
    <row r="779" spans="1:46" hidden="1" outlineLevel="1">
      <c r="A779" s="465"/>
      <c r="B779" s="255" t="s">
        <v>309</v>
      </c>
      <c r="C779" s="252" t="s">
        <v>163</v>
      </c>
      <c r="D779" s="256"/>
      <c r="E779" s="256"/>
      <c r="F779" s="256"/>
      <c r="G779" s="256"/>
      <c r="H779" s="256"/>
      <c r="I779" s="256"/>
      <c r="J779" s="256"/>
      <c r="K779" s="256"/>
      <c r="L779" s="256"/>
      <c r="M779" s="256"/>
      <c r="N779" s="256"/>
      <c r="O779" s="256"/>
      <c r="P779" s="256"/>
      <c r="Q779" s="256">
        <f>Q778</f>
        <v>12</v>
      </c>
      <c r="R779" s="256"/>
      <c r="S779" s="256"/>
      <c r="T779" s="256"/>
      <c r="U779" s="256"/>
      <c r="V779" s="256"/>
      <c r="W779" s="256"/>
      <c r="X779" s="256"/>
      <c r="Y779" s="256"/>
      <c r="Z779" s="256"/>
      <c r="AA779" s="256"/>
      <c r="AB779" s="256"/>
      <c r="AC779" s="256"/>
      <c r="AD779" s="256"/>
      <c r="AE779" s="363">
        <f>AE778</f>
        <v>0</v>
      </c>
      <c r="AF779" s="363">
        <f t="shared" ref="AF779" si="2314">AF778</f>
        <v>0</v>
      </c>
      <c r="AG779" s="363">
        <f t="shared" ref="AG779" si="2315">AG778</f>
        <v>0</v>
      </c>
      <c r="AH779" s="363">
        <f t="shared" ref="AH779" si="2316">AH778</f>
        <v>0</v>
      </c>
      <c r="AI779" s="363">
        <f t="shared" ref="AI779" si="2317">AI778</f>
        <v>0</v>
      </c>
      <c r="AJ779" s="363">
        <f t="shared" ref="AJ779" si="2318">AJ778</f>
        <v>0</v>
      </c>
      <c r="AK779" s="363">
        <f t="shared" ref="AK779" si="2319">AK778</f>
        <v>0</v>
      </c>
      <c r="AL779" s="363">
        <f t="shared" ref="AL779" si="2320">AL778</f>
        <v>0</v>
      </c>
      <c r="AM779" s="363">
        <f t="shared" ref="AM779" si="2321">AM778</f>
        <v>0</v>
      </c>
      <c r="AN779" s="363">
        <f t="shared" ref="AN779" si="2322">AN778</f>
        <v>0</v>
      </c>
      <c r="AO779" s="363">
        <f t="shared" ref="AO779" si="2323">AO778</f>
        <v>0</v>
      </c>
      <c r="AP779" s="363">
        <f t="shared" ref="AP779" si="2324">AP778</f>
        <v>0</v>
      </c>
      <c r="AQ779" s="363">
        <f t="shared" ref="AQ779" si="2325">AQ778</f>
        <v>0</v>
      </c>
      <c r="AR779" s="363">
        <f t="shared" ref="AR779" si="2326">AR778</f>
        <v>0</v>
      </c>
      <c r="AS779" s="267"/>
    </row>
    <row r="780" spans="1:46" hidden="1" outlineLevel="1">
      <c r="A780" s="465"/>
      <c r="B780" s="255"/>
      <c r="C780" s="266"/>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c r="AA780" s="252"/>
      <c r="AB780" s="252"/>
      <c r="AC780" s="252"/>
      <c r="AD780" s="252"/>
      <c r="AE780" s="364"/>
      <c r="AF780" s="364"/>
      <c r="AG780" s="364"/>
      <c r="AH780" s="364"/>
      <c r="AI780" s="364"/>
      <c r="AJ780" s="364"/>
      <c r="AK780" s="364"/>
      <c r="AL780" s="364"/>
      <c r="AM780" s="364"/>
      <c r="AN780" s="364"/>
      <c r="AO780" s="364"/>
      <c r="AP780" s="364"/>
      <c r="AQ780" s="364"/>
      <c r="AR780" s="364"/>
      <c r="AS780" s="267"/>
    </row>
    <row r="781" spans="1:46" ht="15.75">
      <c r="B781" s="287" t="s">
        <v>310</v>
      </c>
      <c r="C781" s="289"/>
      <c r="D781" s="289">
        <f>SUM(D621:D779)</f>
        <v>15005249.699142804</v>
      </c>
      <c r="E781" s="289"/>
      <c r="F781" s="289"/>
      <c r="G781" s="289"/>
      <c r="H781" s="289"/>
      <c r="I781" s="289"/>
      <c r="J781" s="289"/>
      <c r="K781" s="289"/>
      <c r="L781" s="289"/>
      <c r="M781" s="289"/>
      <c r="N781" s="289"/>
      <c r="O781" s="289"/>
      <c r="P781" s="289"/>
      <c r="Q781" s="289"/>
      <c r="R781" s="289">
        <f>SUM(R621:R779)</f>
        <v>2403.3631544369805</v>
      </c>
      <c r="S781" s="289"/>
      <c r="T781" s="289"/>
      <c r="U781" s="289"/>
      <c r="V781" s="289"/>
      <c r="W781" s="289"/>
      <c r="X781" s="289"/>
      <c r="Y781" s="289"/>
      <c r="Z781" s="289"/>
      <c r="AA781" s="289"/>
      <c r="AB781" s="289"/>
      <c r="AC781" s="289"/>
      <c r="AD781" s="289"/>
      <c r="AE781" s="289">
        <f>IF(AE619="kWh",SUMPRODUCT(D621:D779,AE621:AE779))</f>
        <v>3662405.3476437954</v>
      </c>
      <c r="AF781" s="289">
        <f>IF(AF619="kWh",SUMPRODUCT(D621:D779,AF621:AF779))</f>
        <v>3242223.6183018717</v>
      </c>
      <c r="AG781" s="289">
        <f>IF(AG619="kw",SUMPRODUCT(Q621:Q779,R621:R779,AG621:AG779),SUMPRODUCT(D621:D779,AG621:AG779))</f>
        <v>17073.737353079276</v>
      </c>
      <c r="AH781" s="289">
        <f>IF(AH619="kw",SUMPRODUCT(Q621:Q779,R621:R779,AH621:AH779),SUMPRODUCT(D621:D779,AH621:AH779))</f>
        <v>0</v>
      </c>
      <c r="AI781" s="289">
        <f>IF(AI619="kw",SUMPRODUCT(Q621:Q779,R621:R779,AI621:AI779),SUMPRODUCT(D621:D779,AI621:AI779))</f>
        <v>5415.9539901174148</v>
      </c>
      <c r="AJ781" s="289">
        <f>IF(AJ619="kw",SUMPRODUCT(Q621:Q779,R621:R779,AJ621:AJ779),SUMPRODUCT(D621:D779,AJ621:AJ779))</f>
        <v>0</v>
      </c>
      <c r="AK781" s="289">
        <f>IF(AK619="kw",SUMPRODUCT(Q621:Q779,R621:R779,AK621:AK779),SUMPRODUCT(D621:D779,AK621:AK779))</f>
        <v>0</v>
      </c>
      <c r="AL781" s="289">
        <f>IF(AL619="kw",SUMPRODUCT(Q621:Q779,R621:R779,AL621:AL779),SUMPRODUCT(D621:D779,AL621:AL779))</f>
        <v>0</v>
      </c>
      <c r="AM781" s="289">
        <f>IF(AM619="kw",SUMPRODUCT(Q621:Q779,R621:R779,AM621:AM779),SUMPRODUCT(D621:D779,AM621:AM779))</f>
        <v>0</v>
      </c>
      <c r="AN781" s="289">
        <f>IF(AN619="kw",SUMPRODUCT(Q621:Q779,R621:R779,AN621:AN779),SUMPRODUCT(D621:D779,AN621:AN779))</f>
        <v>0</v>
      </c>
      <c r="AO781" s="289">
        <f>IF(AO619="kw",SUMPRODUCT(Q621:Q779,R621:R779,AO621:AO779),SUMPRODUCT(D621:D779,AO621:AO779))</f>
        <v>0</v>
      </c>
      <c r="AP781" s="289">
        <f>IF(AP619="kw",SUMPRODUCT(Q621:Q779,R621:R779,AP621:AP779),SUMPRODUCT(D621:D779,AP621:AP779))</f>
        <v>0</v>
      </c>
      <c r="AQ781" s="289">
        <f>IF(AQ619="kw",SUMPRODUCT(Q621:Q779,R621:R779,AQ621:AQ779),SUMPRODUCT(D621:D779,AQ621:AQ779))</f>
        <v>0</v>
      </c>
      <c r="AR781" s="289">
        <f>IF(AR619="kw",SUMPRODUCT(Q621:Q779,R621:R779,AR621:AR779),SUMPRODUCT(D621:D779,AR621:AR779))</f>
        <v>0</v>
      </c>
      <c r="AS781" s="290"/>
    </row>
    <row r="782" spans="1:46" ht="15.75">
      <c r="B782" s="344" t="s">
        <v>311</v>
      </c>
      <c r="C782" s="345"/>
      <c r="D782" s="345"/>
      <c r="E782" s="345"/>
      <c r="F782" s="345"/>
      <c r="G782" s="345"/>
      <c r="H782" s="345"/>
      <c r="I782" s="345"/>
      <c r="J782" s="345"/>
      <c r="K782" s="345"/>
      <c r="L782" s="345"/>
      <c r="M782" s="345"/>
      <c r="N782" s="345"/>
      <c r="O782" s="345"/>
      <c r="P782" s="345"/>
      <c r="Q782" s="345"/>
      <c r="R782" s="345"/>
      <c r="S782" s="345"/>
      <c r="T782" s="345"/>
      <c r="U782" s="345"/>
      <c r="V782" s="345"/>
      <c r="W782" s="345"/>
      <c r="X782" s="345"/>
      <c r="Y782" s="345"/>
      <c r="Z782" s="345"/>
      <c r="AA782" s="345"/>
      <c r="AB782" s="345"/>
      <c r="AC782" s="345"/>
      <c r="AD782" s="345"/>
      <c r="AE782" s="345">
        <f>HLOOKUP(AE618,'2. LRAMVA Threshold'!$B$42:$Q$60,10,FALSE)</f>
        <v>0</v>
      </c>
      <c r="AF782" s="345">
        <f>HLOOKUP(AF618,'2. LRAMVA Threshold'!$B$42:$Q$53,10,FALSE)</f>
        <v>0</v>
      </c>
      <c r="AG782" s="345">
        <f>HLOOKUP(AG419,'2. LRAMVA Threshold'!$B$42:$Q$53,10,FALSE)</f>
        <v>0</v>
      </c>
      <c r="AH782" s="345">
        <f>HLOOKUP(AH419,'2. LRAMVA Threshold'!$B$42:$Q$53,10,FALSE)</f>
        <v>0</v>
      </c>
      <c r="AI782" s="345">
        <f>HLOOKUP(AI419,'2. LRAMVA Threshold'!$B$42:$Q$53,10,FALSE)</f>
        <v>0</v>
      </c>
      <c r="AJ782" s="345">
        <f>HLOOKUP(AJ419,'2. LRAMVA Threshold'!$B$42:$Q$53,10,FALSE)</f>
        <v>0</v>
      </c>
      <c r="AK782" s="345">
        <f>HLOOKUP(AK419,'2. LRAMVA Threshold'!$B$42:$Q$53,10,FALSE)</f>
        <v>0</v>
      </c>
      <c r="AL782" s="345">
        <f>HLOOKUP(AL419,'2. LRAMVA Threshold'!$B$42:$Q$53,10,FALSE)</f>
        <v>0</v>
      </c>
      <c r="AM782" s="345">
        <f>HLOOKUP(AM419,'2. LRAMVA Threshold'!$B$42:$Q$53,10,FALSE)</f>
        <v>0</v>
      </c>
      <c r="AN782" s="345">
        <f>HLOOKUP(AN419,'2. LRAMVA Threshold'!$B$42:$Q$53,10,FALSE)</f>
        <v>0</v>
      </c>
      <c r="AO782" s="345">
        <f>HLOOKUP(AO419,'2. LRAMVA Threshold'!$B$42:$Q$53,10,FALSE)</f>
        <v>0</v>
      </c>
      <c r="AP782" s="345">
        <f>HLOOKUP(AP419,'2. LRAMVA Threshold'!$B$42:$Q$53,10,FALSE)</f>
        <v>0</v>
      </c>
      <c r="AQ782" s="345">
        <f>HLOOKUP(AQ419,'2. LRAMVA Threshold'!$B$42:$Q$53,10,FALSE)</f>
        <v>0</v>
      </c>
      <c r="AR782" s="345">
        <f>HLOOKUP(AR419,'2. LRAMVA Threshold'!$B$42:$Q$53,10,FALSE)</f>
        <v>0</v>
      </c>
      <c r="AS782" s="394"/>
    </row>
    <row r="783" spans="1:46">
      <c r="B783" s="347"/>
      <c r="C783" s="384"/>
      <c r="D783" s="385"/>
      <c r="E783" s="385"/>
      <c r="F783" s="385"/>
      <c r="G783" s="385"/>
      <c r="H783" s="385"/>
      <c r="I783" s="385"/>
      <c r="J783" s="385"/>
      <c r="K783" s="385"/>
      <c r="L783" s="385"/>
      <c r="M783" s="385"/>
      <c r="N783" s="349"/>
      <c r="O783" s="349"/>
      <c r="P783" s="349"/>
      <c r="Q783" s="385"/>
      <c r="R783" s="386"/>
      <c r="S783" s="385"/>
      <c r="T783" s="385"/>
      <c r="U783" s="385"/>
      <c r="V783" s="387"/>
      <c r="W783" s="387"/>
      <c r="X783" s="387"/>
      <c r="Y783" s="387"/>
      <c r="Z783" s="385"/>
      <c r="AA783" s="385"/>
      <c r="AB783" s="349"/>
      <c r="AC783" s="349"/>
      <c r="AD783" s="349"/>
      <c r="AE783" s="388"/>
      <c r="AF783" s="388"/>
      <c r="AG783" s="388"/>
      <c r="AH783" s="388"/>
      <c r="AI783" s="388"/>
      <c r="AJ783" s="388"/>
      <c r="AK783" s="388"/>
      <c r="AL783" s="352"/>
      <c r="AM783" s="352"/>
      <c r="AN783" s="352"/>
      <c r="AO783" s="352"/>
      <c r="AP783" s="352"/>
      <c r="AQ783" s="352"/>
      <c r="AR783" s="352"/>
      <c r="AS783" s="353"/>
    </row>
    <row r="784" spans="1:46">
      <c r="B784" s="284" t="s">
        <v>312</v>
      </c>
      <c r="C784" s="297"/>
      <c r="D784" s="297"/>
      <c r="E784" s="330"/>
      <c r="F784" s="330"/>
      <c r="G784" s="330"/>
      <c r="H784" s="330"/>
      <c r="I784" s="330"/>
      <c r="J784" s="330"/>
      <c r="K784" s="330"/>
      <c r="L784" s="330"/>
      <c r="M784" s="330"/>
      <c r="N784" s="330"/>
      <c r="O784" s="330"/>
      <c r="P784" s="330"/>
      <c r="Q784" s="330"/>
      <c r="R784" s="252"/>
      <c r="S784" s="299"/>
      <c r="T784" s="299"/>
      <c r="U784" s="299"/>
      <c r="V784" s="298"/>
      <c r="W784" s="298"/>
      <c r="X784" s="298"/>
      <c r="Y784" s="298"/>
      <c r="Z784" s="299"/>
      <c r="AA784" s="299"/>
      <c r="AB784" s="299"/>
      <c r="AC784" s="299"/>
      <c r="AD784" s="299"/>
      <c r="AE784" s="730">
        <f>HLOOKUP(AE$35,'3.  Distribution Rates'!$C$122:$P$135,10,FALSE)</f>
        <v>0</v>
      </c>
      <c r="AF784" s="730">
        <f>HLOOKUP(AF$35,'3.  Distribution Rates'!$C$122:$P$135,10,FALSE)</f>
        <v>0</v>
      </c>
      <c r="AG784" s="300">
        <f>HLOOKUP(AG$35,'3.  Distribution Rates'!$C$122:$P$135,10,FALSE)</f>
        <v>0</v>
      </c>
      <c r="AH784" s="300">
        <f>HLOOKUP(AH$35,'3.  Distribution Rates'!$C$122:$P$135,10,FALSE)</f>
        <v>0</v>
      </c>
      <c r="AI784" s="300">
        <f>HLOOKUP(AI$35,'3.  Distribution Rates'!$C$122:$P$135,10,FALSE)</f>
        <v>0</v>
      </c>
      <c r="AJ784" s="300">
        <f>HLOOKUP(AJ$35,'3.  Distribution Rates'!$C$122:$P$135,10,FALSE)</f>
        <v>0</v>
      </c>
      <c r="AK784" s="300">
        <f>HLOOKUP(AK$35,'3.  Distribution Rates'!$C$122:$P$135,10,FALSE)</f>
        <v>0</v>
      </c>
      <c r="AL784" s="300">
        <f>HLOOKUP(AL$35,'3.  Distribution Rates'!$C$122:$P$135,10,FALSE)</f>
        <v>0</v>
      </c>
      <c r="AM784" s="300">
        <f>HLOOKUP(AM$35,'3.  Distribution Rates'!$C$122:$P$135,10,FALSE)</f>
        <v>0</v>
      </c>
      <c r="AN784" s="300">
        <f>HLOOKUP(AN$35,'3.  Distribution Rates'!$C$122:$P$135,10,FALSE)</f>
        <v>0</v>
      </c>
      <c r="AO784" s="300">
        <f>HLOOKUP(AO$35,'3.  Distribution Rates'!$C$122:$P$135,10,FALSE)</f>
        <v>0</v>
      </c>
      <c r="AP784" s="300">
        <f>HLOOKUP(AP$35,'3.  Distribution Rates'!$C$122:$P$135,10,FALSE)</f>
        <v>0</v>
      </c>
      <c r="AQ784" s="300">
        <f>HLOOKUP(AQ$35,'3.  Distribution Rates'!$C$122:$P$135,10,FALSE)</f>
        <v>0</v>
      </c>
      <c r="AR784" s="300">
        <f>HLOOKUP(AR$35,'3.  Distribution Rates'!$C$122:$P$135,10,FALSE)</f>
        <v>0</v>
      </c>
      <c r="AS784" s="305"/>
      <c r="AT784" s="395"/>
    </row>
    <row r="785" spans="2:46">
      <c r="B785" s="284" t="s">
        <v>313</v>
      </c>
      <c r="C785" s="302"/>
      <c r="D785" s="244"/>
      <c r="E785" s="241"/>
      <c r="F785" s="241"/>
      <c r="G785" s="241"/>
      <c r="H785" s="241"/>
      <c r="I785" s="241"/>
      <c r="J785" s="241"/>
      <c r="K785" s="241"/>
      <c r="L785" s="241"/>
      <c r="M785" s="241"/>
      <c r="N785" s="241"/>
      <c r="O785" s="241"/>
      <c r="P785" s="241"/>
      <c r="Q785" s="241"/>
      <c r="R785" s="252"/>
      <c r="S785" s="241"/>
      <c r="T785" s="241"/>
      <c r="U785" s="241"/>
      <c r="V785" s="244"/>
      <c r="W785" s="244"/>
      <c r="X785" s="244"/>
      <c r="Y785" s="244"/>
      <c r="Z785" s="241"/>
      <c r="AA785" s="241"/>
      <c r="AB785" s="241"/>
      <c r="AC785" s="241"/>
      <c r="AD785" s="241"/>
      <c r="AE785" s="332">
        <f>'4.  2011-2014 LRAM'!AM141*AE784</f>
        <v>0</v>
      </c>
      <c r="AF785" s="332">
        <f>'4.  2011-2014 LRAM'!AN141*AF784</f>
        <v>0</v>
      </c>
      <c r="AG785" s="332">
        <f>'4.  2011-2014 LRAM'!AO141*AG784</f>
        <v>0</v>
      </c>
      <c r="AH785" s="332">
        <f>'4.  2011-2014 LRAM'!AP141*AH784</f>
        <v>0</v>
      </c>
      <c r="AI785" s="332">
        <f>'4.  2011-2014 LRAM'!AQ141*AI784</f>
        <v>0</v>
      </c>
      <c r="AJ785" s="332">
        <f>'4.  2011-2014 LRAM'!AR141*AJ784</f>
        <v>0</v>
      </c>
      <c r="AK785" s="332">
        <f>'4.  2011-2014 LRAM'!AS141*AK784</f>
        <v>0</v>
      </c>
      <c r="AL785" s="332">
        <f>'4.  2011-2014 LRAM'!AT141*AL784</f>
        <v>0</v>
      </c>
      <c r="AM785" s="332">
        <f>'4.  2011-2014 LRAM'!AU141*AM784</f>
        <v>0</v>
      </c>
      <c r="AN785" s="332">
        <f>'4.  2011-2014 LRAM'!AV141*AN784</f>
        <v>0</v>
      </c>
      <c r="AO785" s="332">
        <f>'4.  2011-2014 LRAM'!AW141*AO784</f>
        <v>0</v>
      </c>
      <c r="AP785" s="332">
        <f>'4.  2011-2014 LRAM'!AX141*AP784</f>
        <v>0</v>
      </c>
      <c r="AQ785" s="332">
        <f>'4.  2011-2014 LRAM'!AY141*AQ784</f>
        <v>0</v>
      </c>
      <c r="AR785" s="332">
        <f>'4.  2011-2014 LRAM'!AZ141*AR784</f>
        <v>0</v>
      </c>
      <c r="AS785" s="544">
        <f t="shared" ref="AS785:AS791" si="2327">SUM(AE785:AR785)</f>
        <v>0</v>
      </c>
      <c r="AT785" s="395"/>
    </row>
    <row r="786" spans="2:46">
      <c r="B786" s="284" t="s">
        <v>314</v>
      </c>
      <c r="C786" s="302"/>
      <c r="D786" s="244"/>
      <c r="E786" s="241"/>
      <c r="F786" s="241"/>
      <c r="G786" s="241"/>
      <c r="H786" s="241"/>
      <c r="I786" s="241"/>
      <c r="J786" s="241"/>
      <c r="K786" s="241"/>
      <c r="L786" s="241"/>
      <c r="M786" s="241"/>
      <c r="N786" s="241"/>
      <c r="O786" s="241"/>
      <c r="P786" s="241"/>
      <c r="Q786" s="241"/>
      <c r="R786" s="252"/>
      <c r="S786" s="241"/>
      <c r="T786" s="241"/>
      <c r="U786" s="241"/>
      <c r="V786" s="244"/>
      <c r="W786" s="244"/>
      <c r="X786" s="244"/>
      <c r="Y786" s="244"/>
      <c r="Z786" s="241"/>
      <c r="AA786" s="241"/>
      <c r="AB786" s="241"/>
      <c r="AC786" s="241"/>
      <c r="AD786" s="241"/>
      <c r="AE786" s="332">
        <f>'4.  2011-2014 LRAM'!AM280*AE784</f>
        <v>0</v>
      </c>
      <c r="AF786" s="332">
        <f>'4.  2011-2014 LRAM'!AN280*AF784</f>
        <v>0</v>
      </c>
      <c r="AG786" s="332">
        <f>'4.  2011-2014 LRAM'!AO280*AG784</f>
        <v>0</v>
      </c>
      <c r="AH786" s="332">
        <f>'4.  2011-2014 LRAM'!AP280*AH784</f>
        <v>0</v>
      </c>
      <c r="AI786" s="332">
        <f>'4.  2011-2014 LRAM'!AQ280*AI784</f>
        <v>0</v>
      </c>
      <c r="AJ786" s="332">
        <f>'4.  2011-2014 LRAM'!AR280*AJ784</f>
        <v>0</v>
      </c>
      <c r="AK786" s="332">
        <f>'4.  2011-2014 LRAM'!AS280*AK784</f>
        <v>0</v>
      </c>
      <c r="AL786" s="332">
        <f>'4.  2011-2014 LRAM'!AT280*AL784</f>
        <v>0</v>
      </c>
      <c r="AM786" s="332">
        <f>'4.  2011-2014 LRAM'!AU280*AM784</f>
        <v>0</v>
      </c>
      <c r="AN786" s="332">
        <f>'4.  2011-2014 LRAM'!AV280*AN784</f>
        <v>0</v>
      </c>
      <c r="AO786" s="332">
        <f>'4.  2011-2014 LRAM'!AW280*AO784</f>
        <v>0</v>
      </c>
      <c r="AP786" s="332">
        <f>'4.  2011-2014 LRAM'!AX280*AP784</f>
        <v>0</v>
      </c>
      <c r="AQ786" s="332">
        <f>'4.  2011-2014 LRAM'!AY280*AQ784</f>
        <v>0</v>
      </c>
      <c r="AR786" s="332">
        <f>'4.  2011-2014 LRAM'!AZ280*AR784</f>
        <v>0</v>
      </c>
      <c r="AS786" s="544">
        <f t="shared" si="2327"/>
        <v>0</v>
      </c>
      <c r="AT786" s="395"/>
    </row>
    <row r="787" spans="2:46">
      <c r="B787" s="284" t="s">
        <v>315</v>
      </c>
      <c r="C787" s="302"/>
      <c r="D787" s="244"/>
      <c r="E787" s="241"/>
      <c r="F787" s="241"/>
      <c r="G787" s="241"/>
      <c r="H787" s="241"/>
      <c r="I787" s="241"/>
      <c r="J787" s="241"/>
      <c r="K787" s="241"/>
      <c r="L787" s="241"/>
      <c r="M787" s="241"/>
      <c r="N787" s="241"/>
      <c r="O787" s="241"/>
      <c r="P787" s="241"/>
      <c r="Q787" s="241"/>
      <c r="R787" s="252"/>
      <c r="S787" s="241"/>
      <c r="T787" s="241"/>
      <c r="U787" s="241"/>
      <c r="V787" s="244"/>
      <c r="W787" s="244"/>
      <c r="X787" s="244"/>
      <c r="Y787" s="244"/>
      <c r="Z787" s="241"/>
      <c r="AA787" s="241"/>
      <c r="AB787" s="241"/>
      <c r="AC787" s="241"/>
      <c r="AD787" s="241"/>
      <c r="AE787" s="332">
        <f>'4.  2011-2014 LRAM'!AM416*AE784</f>
        <v>0</v>
      </c>
      <c r="AF787" s="332">
        <f>'4.  2011-2014 LRAM'!AN416*AF784</f>
        <v>0</v>
      </c>
      <c r="AG787" s="332">
        <f>'4.  2011-2014 LRAM'!AO416*AG784</f>
        <v>0</v>
      </c>
      <c r="AH787" s="332">
        <f>'4.  2011-2014 LRAM'!AP416*AH784</f>
        <v>0</v>
      </c>
      <c r="AI787" s="332">
        <f>'4.  2011-2014 LRAM'!AQ416*AI784</f>
        <v>0</v>
      </c>
      <c r="AJ787" s="332">
        <f>'4.  2011-2014 LRAM'!AR416*AJ784</f>
        <v>0</v>
      </c>
      <c r="AK787" s="332">
        <f>'4.  2011-2014 LRAM'!AS416*AK784</f>
        <v>0</v>
      </c>
      <c r="AL787" s="332">
        <f>'4.  2011-2014 LRAM'!AT416*AL784</f>
        <v>0</v>
      </c>
      <c r="AM787" s="332">
        <f>'4.  2011-2014 LRAM'!AU416*AM784</f>
        <v>0</v>
      </c>
      <c r="AN787" s="332">
        <f>'4.  2011-2014 LRAM'!AV416*AN784</f>
        <v>0</v>
      </c>
      <c r="AO787" s="332">
        <f>'4.  2011-2014 LRAM'!AW416*AO784</f>
        <v>0</v>
      </c>
      <c r="AP787" s="332">
        <f>'4.  2011-2014 LRAM'!AX416*AP784</f>
        <v>0</v>
      </c>
      <c r="AQ787" s="332">
        <f>'4.  2011-2014 LRAM'!AY416*AQ784</f>
        <v>0</v>
      </c>
      <c r="AR787" s="332">
        <f>'4.  2011-2014 LRAM'!AZ416*AR784</f>
        <v>0</v>
      </c>
      <c r="AS787" s="544">
        <f t="shared" si="2327"/>
        <v>0</v>
      </c>
      <c r="AT787" s="395"/>
    </row>
    <row r="788" spans="2:46">
      <c r="B788" s="284" t="s">
        <v>316</v>
      </c>
      <c r="C788" s="302"/>
      <c r="D788" s="244"/>
      <c r="E788" s="241"/>
      <c r="F788" s="241"/>
      <c r="G788" s="241"/>
      <c r="H788" s="241"/>
      <c r="I788" s="241"/>
      <c r="J788" s="241"/>
      <c r="K788" s="241"/>
      <c r="L788" s="241"/>
      <c r="M788" s="241"/>
      <c r="N788" s="241"/>
      <c r="O788" s="241"/>
      <c r="P788" s="241"/>
      <c r="Q788" s="241"/>
      <c r="R788" s="252"/>
      <c r="S788" s="241"/>
      <c r="T788" s="241"/>
      <c r="U788" s="241"/>
      <c r="V788" s="244"/>
      <c r="W788" s="244"/>
      <c r="X788" s="244"/>
      <c r="Y788" s="244"/>
      <c r="Z788" s="241"/>
      <c r="AA788" s="241"/>
      <c r="AB788" s="241"/>
      <c r="AC788" s="241"/>
      <c r="AD788" s="241"/>
      <c r="AE788" s="332">
        <f>'4.  2011-2014 LRAM'!AM553*AE784</f>
        <v>0</v>
      </c>
      <c r="AF788" s="332">
        <f>'4.  2011-2014 LRAM'!AN553*AF784</f>
        <v>0</v>
      </c>
      <c r="AG788" s="332">
        <f>'4.  2011-2014 LRAM'!AO553*AG784</f>
        <v>0</v>
      </c>
      <c r="AH788" s="332">
        <f>'4.  2011-2014 LRAM'!AP553*AH784</f>
        <v>0</v>
      </c>
      <c r="AI788" s="332">
        <f>'4.  2011-2014 LRAM'!AQ553*AI784</f>
        <v>0</v>
      </c>
      <c r="AJ788" s="332">
        <f>'4.  2011-2014 LRAM'!AR553*AJ784</f>
        <v>0</v>
      </c>
      <c r="AK788" s="332">
        <f>'4.  2011-2014 LRAM'!AS553*AK784</f>
        <v>0</v>
      </c>
      <c r="AL788" s="332">
        <f>'4.  2011-2014 LRAM'!AT553*AL784</f>
        <v>0</v>
      </c>
      <c r="AM788" s="332">
        <f>'4.  2011-2014 LRAM'!AU553*AM784</f>
        <v>0</v>
      </c>
      <c r="AN788" s="332">
        <f>'4.  2011-2014 LRAM'!AV553*AN784</f>
        <v>0</v>
      </c>
      <c r="AO788" s="332">
        <f>'4.  2011-2014 LRAM'!AW553*AO784</f>
        <v>0</v>
      </c>
      <c r="AP788" s="332">
        <f>'4.  2011-2014 LRAM'!AX553*AP784</f>
        <v>0</v>
      </c>
      <c r="AQ788" s="332">
        <f>'4.  2011-2014 LRAM'!AY553*AQ784</f>
        <v>0</v>
      </c>
      <c r="AR788" s="332">
        <f>'4.  2011-2014 LRAM'!AZ553*AR784</f>
        <v>0</v>
      </c>
      <c r="AS788" s="544">
        <f t="shared" si="2327"/>
        <v>0</v>
      </c>
      <c r="AT788" s="395"/>
    </row>
    <row r="789" spans="2:46">
      <c r="B789" s="284" t="s">
        <v>317</v>
      </c>
      <c r="C789" s="302"/>
      <c r="D789" s="244"/>
      <c r="E789" s="241"/>
      <c r="F789" s="241"/>
      <c r="G789" s="241"/>
      <c r="H789" s="241"/>
      <c r="I789" s="241"/>
      <c r="J789" s="241"/>
      <c r="K789" s="241"/>
      <c r="L789" s="241"/>
      <c r="M789" s="241"/>
      <c r="N789" s="241"/>
      <c r="O789" s="241"/>
      <c r="P789" s="241"/>
      <c r="Q789" s="241"/>
      <c r="R789" s="252"/>
      <c r="S789" s="241"/>
      <c r="T789" s="241"/>
      <c r="U789" s="241"/>
      <c r="V789" s="244"/>
      <c r="W789" s="244"/>
      <c r="X789" s="244"/>
      <c r="Y789" s="244"/>
      <c r="Z789" s="241"/>
      <c r="AA789" s="241"/>
      <c r="AB789" s="241"/>
      <c r="AC789" s="241"/>
      <c r="AD789" s="241"/>
      <c r="AE789" s="332">
        <f>AE213*AE784</f>
        <v>0</v>
      </c>
      <c r="AF789" s="332">
        <f t="shared" ref="AF789:AR789" si="2328">AF213*AF784</f>
        <v>0</v>
      </c>
      <c r="AG789" s="332">
        <f t="shared" si="2328"/>
        <v>0</v>
      </c>
      <c r="AH789" s="332">
        <f t="shared" si="2328"/>
        <v>0</v>
      </c>
      <c r="AI789" s="332">
        <f t="shared" si="2328"/>
        <v>0</v>
      </c>
      <c r="AJ789" s="332">
        <f t="shared" si="2328"/>
        <v>0</v>
      </c>
      <c r="AK789" s="332">
        <f t="shared" si="2328"/>
        <v>0</v>
      </c>
      <c r="AL789" s="332">
        <f t="shared" si="2328"/>
        <v>0</v>
      </c>
      <c r="AM789" s="332">
        <f t="shared" si="2328"/>
        <v>0</v>
      </c>
      <c r="AN789" s="332">
        <f t="shared" si="2328"/>
        <v>0</v>
      </c>
      <c r="AO789" s="332">
        <f t="shared" si="2328"/>
        <v>0</v>
      </c>
      <c r="AP789" s="332">
        <f t="shared" si="2328"/>
        <v>0</v>
      </c>
      <c r="AQ789" s="332">
        <f t="shared" si="2328"/>
        <v>0</v>
      </c>
      <c r="AR789" s="332">
        <f t="shared" si="2328"/>
        <v>0</v>
      </c>
      <c r="AS789" s="544">
        <f t="shared" si="2327"/>
        <v>0</v>
      </c>
      <c r="AT789" s="395"/>
    </row>
    <row r="790" spans="2:46">
      <c r="B790" s="284" t="s">
        <v>318</v>
      </c>
      <c r="C790" s="302"/>
      <c r="D790" s="244"/>
      <c r="E790" s="241"/>
      <c r="F790" s="241"/>
      <c r="G790" s="241"/>
      <c r="H790" s="241"/>
      <c r="I790" s="241"/>
      <c r="J790" s="241"/>
      <c r="K790" s="241"/>
      <c r="L790" s="241"/>
      <c r="M790" s="241"/>
      <c r="N790" s="241"/>
      <c r="O790" s="241"/>
      <c r="P790" s="241"/>
      <c r="Q790" s="241"/>
      <c r="R790" s="252"/>
      <c r="S790" s="241"/>
      <c r="T790" s="241"/>
      <c r="U790" s="241"/>
      <c r="V790" s="244"/>
      <c r="W790" s="244"/>
      <c r="X790" s="244"/>
      <c r="Y790" s="244"/>
      <c r="Z790" s="241"/>
      <c r="AA790" s="241"/>
      <c r="AB790" s="241"/>
      <c r="AC790" s="241"/>
      <c r="AD790" s="241"/>
      <c r="AE790" s="332">
        <f>AE404*AE784</f>
        <v>0</v>
      </c>
      <c r="AF790" s="332">
        <f t="shared" ref="AF790:AR790" si="2329">AF404*AF784</f>
        <v>0</v>
      </c>
      <c r="AG790" s="332">
        <f t="shared" si="2329"/>
        <v>0</v>
      </c>
      <c r="AH790" s="332">
        <f t="shared" si="2329"/>
        <v>0</v>
      </c>
      <c r="AI790" s="332">
        <f t="shared" si="2329"/>
        <v>0</v>
      </c>
      <c r="AJ790" s="332">
        <f t="shared" si="2329"/>
        <v>0</v>
      </c>
      <c r="AK790" s="332">
        <f t="shared" si="2329"/>
        <v>0</v>
      </c>
      <c r="AL790" s="332">
        <f t="shared" si="2329"/>
        <v>0</v>
      </c>
      <c r="AM790" s="332">
        <f t="shared" si="2329"/>
        <v>0</v>
      </c>
      <c r="AN790" s="332">
        <f t="shared" si="2329"/>
        <v>0</v>
      </c>
      <c r="AO790" s="332">
        <f t="shared" si="2329"/>
        <v>0</v>
      </c>
      <c r="AP790" s="332">
        <f t="shared" si="2329"/>
        <v>0</v>
      </c>
      <c r="AQ790" s="332">
        <f t="shared" si="2329"/>
        <v>0</v>
      </c>
      <c r="AR790" s="332">
        <f t="shared" si="2329"/>
        <v>0</v>
      </c>
      <c r="AS790" s="544">
        <f t="shared" si="2327"/>
        <v>0</v>
      </c>
      <c r="AT790" s="395"/>
    </row>
    <row r="791" spans="2:46">
      <c r="B791" s="284" t="s">
        <v>319</v>
      </c>
      <c r="C791" s="302"/>
      <c r="D791" s="244"/>
      <c r="E791" s="241"/>
      <c r="F791" s="241"/>
      <c r="G791" s="241"/>
      <c r="H791" s="241"/>
      <c r="I791" s="241"/>
      <c r="J791" s="241"/>
      <c r="K791" s="241"/>
      <c r="L791" s="241"/>
      <c r="M791" s="241"/>
      <c r="N791" s="241"/>
      <c r="O791" s="241"/>
      <c r="P791" s="241"/>
      <c r="Q791" s="241"/>
      <c r="R791" s="252"/>
      <c r="S791" s="241"/>
      <c r="T791" s="241"/>
      <c r="U791" s="241"/>
      <c r="V791" s="244"/>
      <c r="W791" s="244"/>
      <c r="X791" s="244"/>
      <c r="Y791" s="244"/>
      <c r="Z791" s="241"/>
      <c r="AA791" s="241"/>
      <c r="AB791" s="241"/>
      <c r="AC791" s="241"/>
      <c r="AD791" s="241"/>
      <c r="AE791" s="332">
        <f>AE603*AE784</f>
        <v>0</v>
      </c>
      <c r="AF791" s="332">
        <f t="shared" ref="AF791:AR791" si="2330">AF603*AF784</f>
        <v>0</v>
      </c>
      <c r="AG791" s="332">
        <f t="shared" si="2330"/>
        <v>0</v>
      </c>
      <c r="AH791" s="332">
        <f t="shared" si="2330"/>
        <v>0</v>
      </c>
      <c r="AI791" s="332">
        <f t="shared" si="2330"/>
        <v>0</v>
      </c>
      <c r="AJ791" s="332">
        <f t="shared" si="2330"/>
        <v>0</v>
      </c>
      <c r="AK791" s="332">
        <f t="shared" si="2330"/>
        <v>0</v>
      </c>
      <c r="AL791" s="332">
        <f t="shared" si="2330"/>
        <v>0</v>
      </c>
      <c r="AM791" s="332">
        <f t="shared" si="2330"/>
        <v>0</v>
      </c>
      <c r="AN791" s="332">
        <f t="shared" si="2330"/>
        <v>0</v>
      </c>
      <c r="AO791" s="332">
        <f t="shared" si="2330"/>
        <v>0</v>
      </c>
      <c r="AP791" s="332">
        <f t="shared" si="2330"/>
        <v>0</v>
      </c>
      <c r="AQ791" s="332">
        <f t="shared" si="2330"/>
        <v>0</v>
      </c>
      <c r="AR791" s="332">
        <f t="shared" si="2330"/>
        <v>0</v>
      </c>
      <c r="AS791" s="544">
        <f t="shared" si="2327"/>
        <v>0</v>
      </c>
      <c r="AT791" s="395"/>
    </row>
    <row r="792" spans="2:46">
      <c r="B792" s="284" t="s">
        <v>320</v>
      </c>
      <c r="C792" s="302"/>
      <c r="D792" s="244"/>
      <c r="E792" s="241"/>
      <c r="F792" s="241"/>
      <c r="G792" s="241"/>
      <c r="H792" s="241"/>
      <c r="I792" s="241"/>
      <c r="J792" s="241"/>
      <c r="K792" s="241"/>
      <c r="L792" s="241"/>
      <c r="M792" s="241"/>
      <c r="N792" s="241"/>
      <c r="O792" s="241"/>
      <c r="P792" s="241"/>
      <c r="Q792" s="241"/>
      <c r="R792" s="252"/>
      <c r="S792" s="241"/>
      <c r="T792" s="241"/>
      <c r="U792" s="241"/>
      <c r="V792" s="244"/>
      <c r="W792" s="244"/>
      <c r="X792" s="244"/>
      <c r="Y792" s="244"/>
      <c r="Z792" s="241"/>
      <c r="AA792" s="241"/>
      <c r="AB792" s="241"/>
      <c r="AC792" s="241"/>
      <c r="AD792" s="241"/>
      <c r="AE792" s="332">
        <f>AE781*AE784</f>
        <v>0</v>
      </c>
      <c r="AF792" s="332">
        <f t="shared" ref="AF792:AR792" si="2331">AF781*AF784</f>
        <v>0</v>
      </c>
      <c r="AG792" s="332">
        <f t="shared" si="2331"/>
        <v>0</v>
      </c>
      <c r="AH792" s="332">
        <f t="shared" si="2331"/>
        <v>0</v>
      </c>
      <c r="AI792" s="332">
        <f t="shared" si="2331"/>
        <v>0</v>
      </c>
      <c r="AJ792" s="332">
        <f t="shared" si="2331"/>
        <v>0</v>
      </c>
      <c r="AK792" s="332">
        <f t="shared" si="2331"/>
        <v>0</v>
      </c>
      <c r="AL792" s="332">
        <f t="shared" si="2331"/>
        <v>0</v>
      </c>
      <c r="AM792" s="332">
        <f t="shared" si="2331"/>
        <v>0</v>
      </c>
      <c r="AN792" s="332">
        <f t="shared" si="2331"/>
        <v>0</v>
      </c>
      <c r="AO792" s="332">
        <f t="shared" si="2331"/>
        <v>0</v>
      </c>
      <c r="AP792" s="332">
        <f t="shared" si="2331"/>
        <v>0</v>
      </c>
      <c r="AQ792" s="332">
        <f t="shared" si="2331"/>
        <v>0</v>
      </c>
      <c r="AR792" s="332">
        <f t="shared" si="2331"/>
        <v>0</v>
      </c>
      <c r="AS792" s="544">
        <f>SUM(AE792:AR792)</f>
        <v>0</v>
      </c>
      <c r="AT792" s="395"/>
    </row>
    <row r="793" spans="2:46" ht="15.75">
      <c r="B793" s="306" t="s">
        <v>321</v>
      </c>
      <c r="C793" s="302"/>
      <c r="D793" s="264"/>
      <c r="E793" s="294"/>
      <c r="F793" s="294"/>
      <c r="G793" s="294"/>
      <c r="H793" s="294"/>
      <c r="I793" s="294"/>
      <c r="J793" s="294"/>
      <c r="K793" s="294"/>
      <c r="L793" s="294"/>
      <c r="M793" s="294"/>
      <c r="N793" s="294"/>
      <c r="O793" s="294"/>
      <c r="P793" s="294"/>
      <c r="Q793" s="294"/>
      <c r="R793" s="261"/>
      <c r="S793" s="294"/>
      <c r="T793" s="294"/>
      <c r="U793" s="294"/>
      <c r="V793" s="264"/>
      <c r="W793" s="264"/>
      <c r="X793" s="264"/>
      <c r="Y793" s="264"/>
      <c r="Z793" s="294"/>
      <c r="AA793" s="294"/>
      <c r="AB793" s="294"/>
      <c r="AC793" s="294"/>
      <c r="AD793" s="294"/>
      <c r="AE793" s="303">
        <f>SUM(AE785:AE792)</f>
        <v>0</v>
      </c>
      <c r="AF793" s="303">
        <f>SUM(AF785:AF792)</f>
        <v>0</v>
      </c>
      <c r="AG793" s="303">
        <f t="shared" ref="AG793:AK793" si="2332">SUM(AG785:AG792)</f>
        <v>0</v>
      </c>
      <c r="AH793" s="303">
        <f t="shared" si="2332"/>
        <v>0</v>
      </c>
      <c r="AI793" s="303">
        <f t="shared" si="2332"/>
        <v>0</v>
      </c>
      <c r="AJ793" s="303">
        <f t="shared" si="2332"/>
        <v>0</v>
      </c>
      <c r="AK793" s="303">
        <f t="shared" si="2332"/>
        <v>0</v>
      </c>
      <c r="AL793" s="303">
        <f t="shared" ref="AL793:AR793" si="2333">SUM(AL785:AL792)</f>
        <v>0</v>
      </c>
      <c r="AM793" s="303">
        <f t="shared" si="2333"/>
        <v>0</v>
      </c>
      <c r="AN793" s="303">
        <f t="shared" si="2333"/>
        <v>0</v>
      </c>
      <c r="AO793" s="303">
        <f t="shared" si="2333"/>
        <v>0</v>
      </c>
      <c r="AP793" s="303">
        <f t="shared" si="2333"/>
        <v>0</v>
      </c>
      <c r="AQ793" s="303">
        <f t="shared" si="2333"/>
        <v>0</v>
      </c>
      <c r="AR793" s="303">
        <f t="shared" si="2333"/>
        <v>0</v>
      </c>
      <c r="AS793" s="360">
        <f>SUM(AS785:AS792)</f>
        <v>0</v>
      </c>
      <c r="AT793" s="395"/>
    </row>
    <row r="794" spans="2:46" ht="15.75">
      <c r="B794" s="306" t="s">
        <v>322</v>
      </c>
      <c r="C794" s="302"/>
      <c r="D794" s="307"/>
      <c r="E794" s="294"/>
      <c r="F794" s="294"/>
      <c r="G794" s="294"/>
      <c r="H794" s="294"/>
      <c r="I794" s="294"/>
      <c r="J794" s="294"/>
      <c r="K794" s="294"/>
      <c r="L794" s="294"/>
      <c r="M794" s="294"/>
      <c r="N794" s="294"/>
      <c r="O794" s="294"/>
      <c r="P794" s="294"/>
      <c r="Q794" s="294"/>
      <c r="R794" s="261"/>
      <c r="S794" s="294"/>
      <c r="T794" s="294"/>
      <c r="U794" s="294"/>
      <c r="V794" s="264"/>
      <c r="W794" s="264"/>
      <c r="X794" s="264"/>
      <c r="Y794" s="264"/>
      <c r="Z794" s="294"/>
      <c r="AA794" s="294"/>
      <c r="AB794" s="294"/>
      <c r="AC794" s="294"/>
      <c r="AD794" s="294"/>
      <c r="AE794" s="304">
        <f>AE782*AE784</f>
        <v>0</v>
      </c>
      <c r="AF794" s="304">
        <f t="shared" ref="AF794:AK794" si="2334">AF782*AF784</f>
        <v>0</v>
      </c>
      <c r="AG794" s="304">
        <f t="shared" si="2334"/>
        <v>0</v>
      </c>
      <c r="AH794" s="304">
        <f t="shared" si="2334"/>
        <v>0</v>
      </c>
      <c r="AI794" s="304">
        <f t="shared" si="2334"/>
        <v>0</v>
      </c>
      <c r="AJ794" s="304">
        <f t="shared" si="2334"/>
        <v>0</v>
      </c>
      <c r="AK794" s="304">
        <f t="shared" si="2334"/>
        <v>0</v>
      </c>
      <c r="AL794" s="304">
        <f t="shared" ref="AL794:AR794" si="2335">AL782*AL784</f>
        <v>0</v>
      </c>
      <c r="AM794" s="304">
        <f t="shared" si="2335"/>
        <v>0</v>
      </c>
      <c r="AN794" s="304">
        <f t="shared" si="2335"/>
        <v>0</v>
      </c>
      <c r="AO794" s="304">
        <f t="shared" si="2335"/>
        <v>0</v>
      </c>
      <c r="AP794" s="304">
        <f t="shared" si="2335"/>
        <v>0</v>
      </c>
      <c r="AQ794" s="304">
        <f t="shared" si="2335"/>
        <v>0</v>
      </c>
      <c r="AR794" s="304">
        <f t="shared" si="2335"/>
        <v>0</v>
      </c>
      <c r="AS794" s="360">
        <f>SUM(AE794:AR794)</f>
        <v>0</v>
      </c>
      <c r="AT794" s="395"/>
    </row>
    <row r="795" spans="2:46" ht="15.75">
      <c r="B795" s="306" t="s">
        <v>323</v>
      </c>
      <c r="C795" s="302"/>
      <c r="D795" s="307"/>
      <c r="E795" s="294"/>
      <c r="F795" s="294"/>
      <c r="G795" s="294"/>
      <c r="H795" s="294"/>
      <c r="I795" s="294"/>
      <c r="J795" s="294"/>
      <c r="K795" s="294"/>
      <c r="L795" s="294"/>
      <c r="M795" s="294"/>
      <c r="N795" s="294"/>
      <c r="O795" s="294"/>
      <c r="P795" s="294"/>
      <c r="Q795" s="294"/>
      <c r="R795" s="261"/>
      <c r="S795" s="294"/>
      <c r="T795" s="294"/>
      <c r="U795" s="294"/>
      <c r="V795" s="307"/>
      <c r="W795" s="307"/>
      <c r="X795" s="307"/>
      <c r="Y795" s="307"/>
      <c r="Z795" s="294"/>
      <c r="AA795" s="294"/>
      <c r="AB795" s="294"/>
      <c r="AC795" s="294"/>
      <c r="AD795" s="294"/>
      <c r="AE795" s="308"/>
      <c r="AF795" s="308"/>
      <c r="AG795" s="308"/>
      <c r="AH795" s="308"/>
      <c r="AI795" s="308"/>
      <c r="AJ795" s="308"/>
      <c r="AK795" s="308"/>
      <c r="AL795" s="308"/>
      <c r="AM795" s="308"/>
      <c r="AN795" s="308"/>
      <c r="AO795" s="308"/>
      <c r="AP795" s="308"/>
      <c r="AQ795" s="308"/>
      <c r="AR795" s="308"/>
      <c r="AS795" s="360">
        <f>AS793-AS794</f>
        <v>0</v>
      </c>
      <c r="AT795" s="395"/>
    </row>
    <row r="796" spans="2:46">
      <c r="B796" s="284"/>
      <c r="C796" s="307"/>
      <c r="D796" s="307"/>
      <c r="E796" s="294"/>
      <c r="F796" s="294"/>
      <c r="G796" s="294"/>
      <c r="H796" s="294"/>
      <c r="I796" s="294"/>
      <c r="J796" s="294"/>
      <c r="K796" s="294"/>
      <c r="L796" s="294"/>
      <c r="M796" s="294"/>
      <c r="N796" s="294"/>
      <c r="O796" s="294"/>
      <c r="P796" s="294"/>
      <c r="Q796" s="294"/>
      <c r="R796" s="261"/>
      <c r="S796" s="294"/>
      <c r="T796" s="294"/>
      <c r="U796" s="294"/>
      <c r="V796" s="307"/>
      <c r="W796" s="302"/>
      <c r="X796" s="307"/>
      <c r="Y796" s="307"/>
      <c r="Z796" s="294"/>
      <c r="AA796" s="294"/>
      <c r="AB796" s="294"/>
      <c r="AC796" s="294"/>
      <c r="AD796" s="294"/>
      <c r="AE796" s="309"/>
      <c r="AF796" s="309"/>
      <c r="AG796" s="309"/>
      <c r="AH796" s="309"/>
      <c r="AI796" s="309"/>
      <c r="AJ796" s="309"/>
      <c r="AK796" s="309"/>
      <c r="AL796" s="309"/>
      <c r="AM796" s="309"/>
      <c r="AN796" s="309"/>
      <c r="AO796" s="309"/>
      <c r="AP796" s="309"/>
      <c r="AQ796" s="309"/>
      <c r="AR796" s="309"/>
      <c r="AS796" s="305"/>
      <c r="AT796" s="395"/>
    </row>
    <row r="797" spans="2:46">
      <c r="B797" s="391" t="s">
        <v>324</v>
      </c>
      <c r="C797" s="265"/>
      <c r="D797" s="241"/>
      <c r="E797" s="241"/>
      <c r="F797" s="241"/>
      <c r="G797" s="241"/>
      <c r="H797" s="241"/>
      <c r="I797" s="241"/>
      <c r="J797" s="241"/>
      <c r="K797" s="241"/>
      <c r="L797" s="241"/>
      <c r="M797" s="241"/>
      <c r="N797" s="241"/>
      <c r="O797" s="241"/>
      <c r="P797" s="241"/>
      <c r="Q797" s="241"/>
      <c r="R797" s="313"/>
      <c r="S797" s="241"/>
      <c r="T797" s="241"/>
      <c r="U797" s="241"/>
      <c r="V797" s="265"/>
      <c r="W797" s="244"/>
      <c r="X797" s="244"/>
      <c r="Y797" s="241"/>
      <c r="Z797" s="241"/>
      <c r="AA797" s="244"/>
      <c r="AB797" s="244"/>
      <c r="AC797" s="244"/>
      <c r="AD797" s="244"/>
      <c r="AE797" s="252">
        <f>SUMPRODUCT($E$621:$E$779,AE621:AE779)</f>
        <v>3651957.6009826367</v>
      </c>
      <c r="AF797" s="252">
        <f>SUMPRODUCT($E$621:$E$779,AF621:AF779)</f>
        <v>3060203.4922326044</v>
      </c>
      <c r="AG797" s="252">
        <f>IF(AG619="kw",SUMPRODUCT($Q$621:$Q$779,$S$621:$S$779,AG621:AG779),SUMPRODUCT($E$621:$E$779,AG621:AG779))</f>
        <v>16826.550141653548</v>
      </c>
      <c r="AH797" s="252">
        <f t="shared" ref="AH797:AR797" si="2336">IF(AH619="kw",SUMPRODUCT($Q$621:$Q$779,$S$621:$S$779,AH621:AH779),SUMPRODUCT($E$621:$E$779,AH621:AH779))</f>
        <v>0</v>
      </c>
      <c r="AI797" s="252">
        <f t="shared" si="2336"/>
        <v>7841.5868755948768</v>
      </c>
      <c r="AJ797" s="252">
        <f t="shared" si="2336"/>
        <v>0</v>
      </c>
      <c r="AK797" s="252">
        <f t="shared" si="2336"/>
        <v>0</v>
      </c>
      <c r="AL797" s="252">
        <f t="shared" si="2336"/>
        <v>0</v>
      </c>
      <c r="AM797" s="252">
        <f t="shared" si="2336"/>
        <v>0</v>
      </c>
      <c r="AN797" s="252">
        <f t="shared" si="2336"/>
        <v>0</v>
      </c>
      <c r="AO797" s="252">
        <f t="shared" si="2336"/>
        <v>0</v>
      </c>
      <c r="AP797" s="252">
        <f t="shared" si="2336"/>
        <v>0</v>
      </c>
      <c r="AQ797" s="252">
        <f t="shared" si="2336"/>
        <v>0</v>
      </c>
      <c r="AR797" s="252">
        <f t="shared" si="2336"/>
        <v>0</v>
      </c>
      <c r="AS797" s="296"/>
    </row>
    <row r="798" spans="2:46">
      <c r="B798" s="391" t="s">
        <v>325</v>
      </c>
      <c r="C798" s="265"/>
      <c r="D798" s="241"/>
      <c r="E798" s="241"/>
      <c r="F798" s="241"/>
      <c r="G798" s="241"/>
      <c r="H798" s="241"/>
      <c r="I798" s="241"/>
      <c r="J798" s="241"/>
      <c r="K798" s="241"/>
      <c r="L798" s="241"/>
      <c r="M798" s="241"/>
      <c r="N798" s="241"/>
      <c r="O798" s="241"/>
      <c r="P798" s="241"/>
      <c r="Q798" s="241"/>
      <c r="R798" s="313"/>
      <c r="S798" s="241"/>
      <c r="T798" s="241"/>
      <c r="U798" s="241"/>
      <c r="V798" s="265"/>
      <c r="W798" s="244"/>
      <c r="X798" s="244"/>
      <c r="Y798" s="241"/>
      <c r="Z798" s="241"/>
      <c r="AA798" s="244"/>
      <c r="AB798" s="244"/>
      <c r="AC798" s="244"/>
      <c r="AD798" s="244"/>
      <c r="AE798" s="252">
        <f>SUMPRODUCT($F$621:$F$779,AE621:AE779)</f>
        <v>3641509.8543214784</v>
      </c>
      <c r="AF798" s="252">
        <f>SUMPRODUCT($F$621:$F$779,AF621:AF779)</f>
        <v>2878183.3661633371</v>
      </c>
      <c r="AG798" s="252">
        <f>IF(AG619="kw",SUMPRODUCT($Q$621:$Q$779,$T$621:$T$779,AG621:AG779),SUMPRODUCT($F$621:$F$779,AG621:AG779))</f>
        <v>16581.333767666605</v>
      </c>
      <c r="AH798" s="252">
        <f t="shared" ref="AH798:AR798" si="2337">IF(AH619="kw",SUMPRODUCT($Q$621:$Q$779,$T$621:$T$779,AH621:AH779),SUMPRODUCT($F$621:$F$779,AH621:AH779))</f>
        <v>0</v>
      </c>
      <c r="AI798" s="252">
        <f t="shared" si="2337"/>
        <v>7841.5868755948768</v>
      </c>
      <c r="AJ798" s="252">
        <f t="shared" si="2337"/>
        <v>0</v>
      </c>
      <c r="AK798" s="252">
        <f t="shared" si="2337"/>
        <v>0</v>
      </c>
      <c r="AL798" s="252">
        <f t="shared" si="2337"/>
        <v>0</v>
      </c>
      <c r="AM798" s="252">
        <f t="shared" si="2337"/>
        <v>0</v>
      </c>
      <c r="AN798" s="252">
        <f t="shared" si="2337"/>
        <v>0</v>
      </c>
      <c r="AO798" s="252">
        <f t="shared" si="2337"/>
        <v>0</v>
      </c>
      <c r="AP798" s="252">
        <f t="shared" si="2337"/>
        <v>0</v>
      </c>
      <c r="AQ798" s="252">
        <f t="shared" si="2337"/>
        <v>0</v>
      </c>
      <c r="AR798" s="252">
        <f t="shared" si="2337"/>
        <v>0</v>
      </c>
      <c r="AS798" s="296"/>
    </row>
    <row r="799" spans="2:46">
      <c r="B799" s="391" t="s">
        <v>823</v>
      </c>
      <c r="C799" s="265"/>
      <c r="D799" s="241"/>
      <c r="E799" s="241"/>
      <c r="F799" s="241"/>
      <c r="G799" s="241"/>
      <c r="H799" s="241"/>
      <c r="I799" s="241"/>
      <c r="J799" s="241"/>
      <c r="K799" s="241"/>
      <c r="L799" s="241"/>
      <c r="M799" s="241"/>
      <c r="N799" s="241"/>
      <c r="O799" s="241"/>
      <c r="P799" s="241"/>
      <c r="Q799" s="241"/>
      <c r="R799" s="313"/>
      <c r="S799" s="241"/>
      <c r="T799" s="241"/>
      <c r="U799" s="241"/>
      <c r="V799" s="265"/>
      <c r="W799" s="244"/>
      <c r="X799" s="244"/>
      <c r="Y799" s="241"/>
      <c r="Z799" s="241"/>
      <c r="AA799" s="244"/>
      <c r="AB799" s="244"/>
      <c r="AC799" s="244"/>
      <c r="AD799" s="244"/>
      <c r="AE799" s="252">
        <f>SUMPRODUCT($G$621:$G$779,AE621:AE779)</f>
        <v>3641509.8543214784</v>
      </c>
      <c r="AF799" s="252">
        <f>SUMPRODUCT($G$621:$G$779,AF621:AF779)</f>
        <v>2874105.9883396234</v>
      </c>
      <c r="AG799" s="252">
        <f>IF(AG619="kw",SUMPRODUCT($Q$621:$Q$779,$U$621:$U$779,AG621:AG779),SUMPRODUCT($G$621:$G$779,AG621:AG779))</f>
        <v>16581.333767666605</v>
      </c>
      <c r="AH799" s="252">
        <f t="shared" ref="AH799:AR799" si="2338">IF(AH619="kw",SUMPRODUCT($Q$621:$Q$779,$U$621:$U$779,AH621:AH779),SUMPRODUCT($G$621:$G$779,AH621:AH779))</f>
        <v>0</v>
      </c>
      <c r="AI799" s="252">
        <f t="shared" si="2338"/>
        <v>7841.5868755948768</v>
      </c>
      <c r="AJ799" s="252">
        <f t="shared" si="2338"/>
        <v>0</v>
      </c>
      <c r="AK799" s="252">
        <f t="shared" si="2338"/>
        <v>0</v>
      </c>
      <c r="AL799" s="252">
        <f t="shared" si="2338"/>
        <v>0</v>
      </c>
      <c r="AM799" s="252">
        <f t="shared" si="2338"/>
        <v>0</v>
      </c>
      <c r="AN799" s="252">
        <f t="shared" si="2338"/>
        <v>0</v>
      </c>
      <c r="AO799" s="252">
        <f t="shared" si="2338"/>
        <v>0</v>
      </c>
      <c r="AP799" s="252">
        <f t="shared" si="2338"/>
        <v>0</v>
      </c>
      <c r="AQ799" s="252">
        <f t="shared" si="2338"/>
        <v>0</v>
      </c>
      <c r="AR799" s="252">
        <f t="shared" si="2338"/>
        <v>0</v>
      </c>
      <c r="AS799" s="296"/>
    </row>
    <row r="800" spans="2:46">
      <c r="B800" s="391" t="s">
        <v>843</v>
      </c>
      <c r="C800" s="265"/>
      <c r="D800" s="241"/>
      <c r="E800" s="241"/>
      <c r="F800" s="241"/>
      <c r="G800" s="241"/>
      <c r="H800" s="241"/>
      <c r="I800" s="241"/>
      <c r="J800" s="241"/>
      <c r="K800" s="241"/>
      <c r="L800" s="241"/>
      <c r="M800" s="241"/>
      <c r="N800" s="241"/>
      <c r="O800" s="241"/>
      <c r="P800" s="241"/>
      <c r="Q800" s="241"/>
      <c r="R800" s="313"/>
      <c r="S800" s="241"/>
      <c r="T800" s="241"/>
      <c r="U800" s="241"/>
      <c r="V800" s="265"/>
      <c r="W800" s="244"/>
      <c r="X800" s="244"/>
      <c r="Y800" s="241"/>
      <c r="Z800" s="241"/>
      <c r="AA800" s="244"/>
      <c r="AB800" s="244"/>
      <c r="AC800" s="244"/>
      <c r="AD800" s="244"/>
      <c r="AE800" s="252">
        <f>SUMPRODUCT($H$621:$H$779,AE621:AE779)</f>
        <v>3641509.8543214784</v>
      </c>
      <c r="AF800" s="252">
        <f>SUMPRODUCT($H$621:$H$779,AF621:AF779)</f>
        <v>2855426.2394225961</v>
      </c>
      <c r="AG800" s="252">
        <f>IF(AG619="kw",SUMPRODUCT($Q$621:$Q$779,$V$621:$V$779,AG621:AG779),SUMPRODUCT($H$621:$H$779,AG621:AG779))</f>
        <v>16581.333767666605</v>
      </c>
      <c r="AH800" s="252">
        <f t="shared" ref="AH800:AR800" si="2339">IF(AH619="kw",SUMPRODUCT($Q$621:$Q$779,$V$621:$V$779,AH621:AH779),SUMPRODUCT($H$621:$H$779,AH621:AH779))</f>
        <v>0</v>
      </c>
      <c r="AI800" s="252">
        <f t="shared" si="2339"/>
        <v>7841.5868755948768</v>
      </c>
      <c r="AJ800" s="252">
        <f t="shared" si="2339"/>
        <v>0</v>
      </c>
      <c r="AK800" s="252">
        <f t="shared" si="2339"/>
        <v>0</v>
      </c>
      <c r="AL800" s="252">
        <f t="shared" si="2339"/>
        <v>0</v>
      </c>
      <c r="AM800" s="252">
        <f t="shared" si="2339"/>
        <v>0</v>
      </c>
      <c r="AN800" s="252">
        <f t="shared" si="2339"/>
        <v>0</v>
      </c>
      <c r="AO800" s="252">
        <f t="shared" si="2339"/>
        <v>0</v>
      </c>
      <c r="AP800" s="252">
        <f t="shared" si="2339"/>
        <v>0</v>
      </c>
      <c r="AQ800" s="252">
        <f t="shared" si="2339"/>
        <v>0</v>
      </c>
      <c r="AR800" s="252">
        <f t="shared" si="2339"/>
        <v>0</v>
      </c>
      <c r="AS800" s="296"/>
    </row>
    <row r="801" spans="1:45">
      <c r="B801" s="391" t="s">
        <v>844</v>
      </c>
      <c r="C801" s="265"/>
      <c r="D801" s="241"/>
      <c r="E801" s="241"/>
      <c r="F801" s="241"/>
      <c r="G801" s="241"/>
      <c r="H801" s="241"/>
      <c r="I801" s="241"/>
      <c r="J801" s="241"/>
      <c r="K801" s="241"/>
      <c r="L801" s="241"/>
      <c r="M801" s="241"/>
      <c r="N801" s="241"/>
      <c r="O801" s="241"/>
      <c r="P801" s="241"/>
      <c r="Q801" s="241"/>
      <c r="R801" s="313"/>
      <c r="S801" s="241"/>
      <c r="T801" s="241"/>
      <c r="U801" s="241"/>
      <c r="V801" s="265"/>
      <c r="W801" s="244"/>
      <c r="X801" s="244"/>
      <c r="Y801" s="241"/>
      <c r="Z801" s="241"/>
      <c r="AA801" s="244"/>
      <c r="AB801" s="244"/>
      <c r="AC801" s="244"/>
      <c r="AD801" s="244"/>
      <c r="AE801" s="252">
        <f>SUMPRODUCT($I$621:$I$779,AE621:AE779)</f>
        <v>3641509.8543214784</v>
      </c>
      <c r="AF801" s="252">
        <f>SUMPRODUCT($I$621:$I$779,AF621:AF779)</f>
        <v>2748056.0912977993</v>
      </c>
      <c r="AG801" s="252">
        <f>IF(AG619="kw",SUMPRODUCT($Q$621:$Q$779,$W$621:$W$779,AG621:AG779),SUMPRODUCT($I$621:$I$779,AG621:AG779))</f>
        <v>16118.393036275025</v>
      </c>
      <c r="AH801" s="252">
        <f t="shared" ref="AH801:AR801" si="2340">IF(AH619="kw",SUMPRODUCT($Q$621:$Q$779,$W$621:$W$779,AH621:AH779),SUMPRODUCT($I$621:$I$779,AH621:AH779))</f>
        <v>0</v>
      </c>
      <c r="AI801" s="252">
        <f t="shared" si="2340"/>
        <v>7841.5868755948768</v>
      </c>
      <c r="AJ801" s="252">
        <f t="shared" si="2340"/>
        <v>0</v>
      </c>
      <c r="AK801" s="252">
        <f t="shared" si="2340"/>
        <v>0</v>
      </c>
      <c r="AL801" s="252">
        <f t="shared" si="2340"/>
        <v>0</v>
      </c>
      <c r="AM801" s="252">
        <f t="shared" si="2340"/>
        <v>0</v>
      </c>
      <c r="AN801" s="252">
        <f t="shared" si="2340"/>
        <v>0</v>
      </c>
      <c r="AO801" s="252">
        <f t="shared" si="2340"/>
        <v>0</v>
      </c>
      <c r="AP801" s="252">
        <f t="shared" si="2340"/>
        <v>0</v>
      </c>
      <c r="AQ801" s="252">
        <f t="shared" si="2340"/>
        <v>0</v>
      </c>
      <c r="AR801" s="252">
        <f t="shared" si="2340"/>
        <v>0</v>
      </c>
      <c r="AS801" s="296"/>
    </row>
    <row r="802" spans="1:45">
      <c r="B802" s="391" t="s">
        <v>845</v>
      </c>
      <c r="C802" s="265"/>
      <c r="D802" s="241"/>
      <c r="E802" s="241"/>
      <c r="F802" s="241"/>
      <c r="G802" s="241"/>
      <c r="H802" s="241"/>
      <c r="I802" s="241"/>
      <c r="J802" s="241"/>
      <c r="K802" s="241"/>
      <c r="L802" s="241"/>
      <c r="M802" s="241"/>
      <c r="N802" s="241"/>
      <c r="O802" s="241"/>
      <c r="P802" s="241"/>
      <c r="Q802" s="241"/>
      <c r="R802" s="313"/>
      <c r="S802" s="241"/>
      <c r="T802" s="241"/>
      <c r="U802" s="241"/>
      <c r="V802" s="265"/>
      <c r="W802" s="244"/>
      <c r="X802" s="244"/>
      <c r="Y802" s="241"/>
      <c r="Z802" s="241"/>
      <c r="AA802" s="244"/>
      <c r="AB802" s="244"/>
      <c r="AC802" s="244"/>
      <c r="AD802" s="244"/>
      <c r="AE802" s="252">
        <f>SUMPRODUCT($J$621:$J$779,AE621:AE779)</f>
        <v>3641509.8543214784</v>
      </c>
      <c r="AF802" s="252">
        <f>SUMPRODUCT($J$621:$J$779,AF621:AF779)</f>
        <v>2748056.0912977993</v>
      </c>
      <c r="AG802" s="252">
        <f>IF(AG619="kw",SUMPRODUCT($Q$621:$Q$779,$X$621:$X$779,AG621:AG779),SUMPRODUCT($J$621:$J$779,AG621:AG779))</f>
        <v>16118.393036275025</v>
      </c>
      <c r="AH802" s="252">
        <f t="shared" ref="AH802:AR802" si="2341">IF(AH619="kw",SUMPRODUCT($Q$621:$Q$779,$X$621:$X$779,AH621:AH779),SUMPRODUCT($J$621:$J$779,AH621:AH779))</f>
        <v>0</v>
      </c>
      <c r="AI802" s="252">
        <f t="shared" si="2341"/>
        <v>7841.5868755948768</v>
      </c>
      <c r="AJ802" s="252">
        <f t="shared" si="2341"/>
        <v>0</v>
      </c>
      <c r="AK802" s="252">
        <f t="shared" si="2341"/>
        <v>0</v>
      </c>
      <c r="AL802" s="252">
        <f t="shared" si="2341"/>
        <v>0</v>
      </c>
      <c r="AM802" s="252">
        <f t="shared" si="2341"/>
        <v>0</v>
      </c>
      <c r="AN802" s="252">
        <f t="shared" si="2341"/>
        <v>0</v>
      </c>
      <c r="AO802" s="252">
        <f t="shared" si="2341"/>
        <v>0</v>
      </c>
      <c r="AP802" s="252">
        <f t="shared" si="2341"/>
        <v>0</v>
      </c>
      <c r="AQ802" s="252">
        <f t="shared" si="2341"/>
        <v>0</v>
      </c>
      <c r="AR802" s="252">
        <f t="shared" si="2341"/>
        <v>0</v>
      </c>
      <c r="AS802" s="296"/>
    </row>
    <row r="803" spans="1:45">
      <c r="B803" s="391" t="s">
        <v>846</v>
      </c>
      <c r="C803" s="265"/>
      <c r="D803" s="241"/>
      <c r="E803" s="241"/>
      <c r="F803" s="241"/>
      <c r="G803" s="241"/>
      <c r="H803" s="241"/>
      <c r="I803" s="241"/>
      <c r="J803" s="241"/>
      <c r="K803" s="241"/>
      <c r="L803" s="241"/>
      <c r="M803" s="241"/>
      <c r="N803" s="241"/>
      <c r="O803" s="241"/>
      <c r="P803" s="241"/>
      <c r="Q803" s="241"/>
      <c r="R803" s="313"/>
      <c r="S803" s="241"/>
      <c r="T803" s="241"/>
      <c r="U803" s="241"/>
      <c r="V803" s="265"/>
      <c r="W803" s="244"/>
      <c r="X803" s="244"/>
      <c r="Y803" s="241"/>
      <c r="Z803" s="241"/>
      <c r="AA803" s="244"/>
      <c r="AB803" s="244"/>
      <c r="AC803" s="244"/>
      <c r="AD803" s="244"/>
      <c r="AE803" s="252">
        <f>SUMPRODUCT($K$621:$K$779,AE621:AE779)</f>
        <v>3641461.1338638486</v>
      </c>
      <c r="AF803" s="252">
        <f>SUMPRODUCT($K$621:$K$779,AF621:AF779)</f>
        <v>2748056.0912977993</v>
      </c>
      <c r="AG803" s="252">
        <f>IF(AG619="kw",SUMPRODUCT($Q$621:$Q$779,$Y$621:$Y$779,AG621:AG779),SUMPRODUCT($K$621:$K$779,AG621:AG779))</f>
        <v>16118.393036275025</v>
      </c>
      <c r="AH803" s="252">
        <f t="shared" ref="AH803:AR803" si="2342">IF(AH619="kw",SUMPRODUCT($Q$621:$Q$779,$Y$621:$Y$779,AH621:AH779),SUMPRODUCT($K$621:$K$779,AH621:AH779))</f>
        <v>0</v>
      </c>
      <c r="AI803" s="252">
        <f t="shared" si="2342"/>
        <v>7841.5868755948768</v>
      </c>
      <c r="AJ803" s="252">
        <f t="shared" si="2342"/>
        <v>0</v>
      </c>
      <c r="AK803" s="252">
        <f t="shared" si="2342"/>
        <v>0</v>
      </c>
      <c r="AL803" s="252">
        <f t="shared" si="2342"/>
        <v>0</v>
      </c>
      <c r="AM803" s="252">
        <f t="shared" si="2342"/>
        <v>0</v>
      </c>
      <c r="AN803" s="252">
        <f t="shared" si="2342"/>
        <v>0</v>
      </c>
      <c r="AO803" s="252">
        <f t="shared" si="2342"/>
        <v>0</v>
      </c>
      <c r="AP803" s="252">
        <f t="shared" si="2342"/>
        <v>0</v>
      </c>
      <c r="AQ803" s="252">
        <f t="shared" si="2342"/>
        <v>0</v>
      </c>
      <c r="AR803" s="252">
        <f t="shared" si="2342"/>
        <v>0</v>
      </c>
      <c r="AS803" s="296"/>
    </row>
    <row r="804" spans="1:45">
      <c r="B804" s="391" t="s">
        <v>847</v>
      </c>
      <c r="C804" s="265"/>
      <c r="D804" s="241"/>
      <c r="E804" s="241"/>
      <c r="F804" s="241"/>
      <c r="G804" s="241"/>
      <c r="H804" s="241"/>
      <c r="I804" s="241"/>
      <c r="J804" s="241"/>
      <c r="K804" s="241"/>
      <c r="L804" s="241"/>
      <c r="M804" s="241"/>
      <c r="N804" s="241"/>
      <c r="O804" s="241"/>
      <c r="P804" s="241"/>
      <c r="Q804" s="241"/>
      <c r="R804" s="313"/>
      <c r="S804" s="241"/>
      <c r="T804" s="241"/>
      <c r="U804" s="241"/>
      <c r="V804" s="265"/>
      <c r="W804" s="244"/>
      <c r="X804" s="244"/>
      <c r="Y804" s="241"/>
      <c r="Z804" s="241"/>
      <c r="AA804" s="244"/>
      <c r="AB804" s="244"/>
      <c r="AC804" s="244"/>
      <c r="AD804" s="244"/>
      <c r="AE804" s="252">
        <f>SUMPRODUCT($L$621:$L$779,AE621:AE779)</f>
        <v>3641461.1338638486</v>
      </c>
      <c r="AF804" s="252">
        <f>SUMPRODUCT($L$621:$L$779,AF621:AF779)</f>
        <v>2739552.0835360303</v>
      </c>
      <c r="AG804" s="252">
        <f>IF(AG619="kw",SUMPRODUCT($Q$621:$Q$779,$Z$621:$Z$779,AG621:AG779),SUMPRODUCT($L$621:$L$779,AG621:AG779))</f>
        <v>16096.64096853698</v>
      </c>
      <c r="AH804" s="252">
        <f t="shared" ref="AH804:AR804" si="2343">IF(AH619="kw",SUMPRODUCT($Q$621:$Q$779,$Z$621:$Z$779,AH621:AH779),SUMPRODUCT($L$621:$L$779,AH621:AH779))</f>
        <v>0</v>
      </c>
      <c r="AI804" s="252">
        <f t="shared" si="2343"/>
        <v>7841.5868755948768</v>
      </c>
      <c r="AJ804" s="252">
        <f t="shared" si="2343"/>
        <v>0</v>
      </c>
      <c r="AK804" s="252">
        <f t="shared" si="2343"/>
        <v>0</v>
      </c>
      <c r="AL804" s="252">
        <f t="shared" si="2343"/>
        <v>0</v>
      </c>
      <c r="AM804" s="252">
        <f t="shared" si="2343"/>
        <v>0</v>
      </c>
      <c r="AN804" s="252">
        <f t="shared" si="2343"/>
        <v>0</v>
      </c>
      <c r="AO804" s="252">
        <f t="shared" si="2343"/>
        <v>0</v>
      </c>
      <c r="AP804" s="252">
        <f t="shared" si="2343"/>
        <v>0</v>
      </c>
      <c r="AQ804" s="252">
        <f t="shared" si="2343"/>
        <v>0</v>
      </c>
      <c r="AR804" s="252">
        <f t="shared" si="2343"/>
        <v>0</v>
      </c>
      <c r="AS804" s="296"/>
    </row>
    <row r="805" spans="1:45">
      <c r="B805" s="392" t="s">
        <v>848</v>
      </c>
      <c r="C805" s="320"/>
      <c r="D805" s="338"/>
      <c r="E805" s="338"/>
      <c r="F805" s="338"/>
      <c r="G805" s="338"/>
      <c r="H805" s="338"/>
      <c r="I805" s="338"/>
      <c r="J805" s="338"/>
      <c r="K805" s="338"/>
      <c r="L805" s="338"/>
      <c r="M805" s="338"/>
      <c r="N805" s="338"/>
      <c r="O805" s="338"/>
      <c r="P805" s="338"/>
      <c r="Q805" s="338"/>
      <c r="R805" s="337"/>
      <c r="S805" s="338"/>
      <c r="T805" s="338"/>
      <c r="U805" s="338"/>
      <c r="V805" s="320"/>
      <c r="W805" s="339"/>
      <c r="X805" s="339"/>
      <c r="Y805" s="338"/>
      <c r="Z805" s="338"/>
      <c r="AA805" s="339"/>
      <c r="AB805" s="339"/>
      <c r="AC805" s="339"/>
      <c r="AD805" s="339"/>
      <c r="AE805" s="286">
        <f>SUMPRODUCT($M$621:$M$779,AE621:AE779)</f>
        <v>3641461.1338638486</v>
      </c>
      <c r="AF805" s="286">
        <f>SUMPRODUCT($M$621:$M$779,AF621:AF779)</f>
        <v>2697292.4556853785</v>
      </c>
      <c r="AG805" s="286">
        <f>IF(AG619="kw",SUMPRODUCT($Q$621:$Q$779,$AA$621:$AA$779,AG621:AG779),SUMPRODUCT($M$621:$M$779,AG621:AG779))</f>
        <v>16012.045836939133</v>
      </c>
      <c r="AH805" s="286">
        <f t="shared" ref="AH805:AR805" si="2344">IF(AH619="kw",SUMPRODUCT($Q$621:$Q$779,$AA$621:$AA$779,AH621:AH779),SUMPRODUCT($M$621:$M$779,AH621:AH779))</f>
        <v>0</v>
      </c>
      <c r="AI805" s="286">
        <f t="shared" si="2344"/>
        <v>7841.5868755948768</v>
      </c>
      <c r="AJ805" s="286">
        <f t="shared" si="2344"/>
        <v>0</v>
      </c>
      <c r="AK805" s="286">
        <f t="shared" si="2344"/>
        <v>0</v>
      </c>
      <c r="AL805" s="286">
        <f t="shared" si="2344"/>
        <v>0</v>
      </c>
      <c r="AM805" s="286">
        <f t="shared" si="2344"/>
        <v>0</v>
      </c>
      <c r="AN805" s="286">
        <f t="shared" si="2344"/>
        <v>0</v>
      </c>
      <c r="AO805" s="286">
        <f t="shared" si="2344"/>
        <v>0</v>
      </c>
      <c r="AP805" s="286">
        <f t="shared" si="2344"/>
        <v>0</v>
      </c>
      <c r="AQ805" s="286">
        <f t="shared" si="2344"/>
        <v>0</v>
      </c>
      <c r="AR805" s="286">
        <f t="shared" si="2344"/>
        <v>0</v>
      </c>
      <c r="AS805" s="340"/>
    </row>
    <row r="806" spans="1:45" ht="20.25" customHeight="1">
      <c r="B806" s="323" t="s">
        <v>1238</v>
      </c>
      <c r="C806" s="341"/>
      <c r="D806" s="342"/>
      <c r="E806" s="342"/>
      <c r="F806" s="342"/>
      <c r="G806" s="342"/>
      <c r="H806" s="342"/>
      <c r="I806" s="342"/>
      <c r="J806" s="342"/>
      <c r="K806" s="342"/>
      <c r="L806" s="342"/>
      <c r="M806" s="342"/>
      <c r="N806" s="342"/>
      <c r="O806" s="342"/>
      <c r="P806" s="342"/>
      <c r="Q806" s="342"/>
      <c r="R806" s="342"/>
      <c r="S806" s="342"/>
      <c r="T806" s="342"/>
      <c r="U806" s="342"/>
      <c r="V806" s="326"/>
      <c r="W806" s="327"/>
      <c r="X806" s="342"/>
      <c r="Y806" s="342"/>
      <c r="Z806" s="342"/>
      <c r="AA806" s="342"/>
      <c r="AB806" s="342"/>
      <c r="AC806" s="342"/>
      <c r="AD806" s="342"/>
      <c r="AE806" s="343"/>
      <c r="AF806" s="343"/>
      <c r="AG806" s="343"/>
      <c r="AH806" s="343"/>
      <c r="AI806" s="343"/>
      <c r="AJ806" s="343"/>
      <c r="AK806" s="343"/>
      <c r="AL806" s="343"/>
      <c r="AM806" s="343"/>
      <c r="AN806" s="343"/>
      <c r="AO806" s="343"/>
      <c r="AP806" s="343"/>
      <c r="AQ806" s="343"/>
      <c r="AR806" s="343"/>
      <c r="AS806" s="343"/>
    </row>
    <row r="809" spans="1:45" ht="15.75">
      <c r="B809" s="242" t="s">
        <v>326</v>
      </c>
      <c r="C809" s="243"/>
      <c r="D809" s="512" t="s">
        <v>522</v>
      </c>
      <c r="E809" s="218"/>
      <c r="F809" s="512"/>
      <c r="G809" s="218"/>
      <c r="H809" s="218"/>
      <c r="I809" s="218"/>
      <c r="J809" s="218"/>
      <c r="K809" s="218"/>
      <c r="L809" s="218"/>
      <c r="M809" s="218"/>
      <c r="N809" s="218"/>
      <c r="O809" s="218"/>
      <c r="P809" s="218"/>
      <c r="Q809" s="218"/>
      <c r="R809" s="243"/>
      <c r="S809" s="218"/>
      <c r="T809" s="218"/>
      <c r="U809" s="218"/>
      <c r="V809" s="218"/>
      <c r="W809" s="218"/>
      <c r="X809" s="218"/>
      <c r="Y809" s="218"/>
      <c r="Z809" s="218"/>
      <c r="AA809" s="218"/>
      <c r="AB809" s="218"/>
      <c r="AC809" s="218"/>
      <c r="AD809" s="218"/>
      <c r="AE809" s="232"/>
      <c r="AF809" s="230"/>
      <c r="AG809" s="230"/>
      <c r="AH809" s="230"/>
      <c r="AI809" s="230"/>
      <c r="AJ809" s="230"/>
      <c r="AK809" s="230"/>
      <c r="AL809" s="230"/>
      <c r="AM809" s="230"/>
      <c r="AN809" s="230"/>
      <c r="AO809" s="230"/>
      <c r="AP809" s="230"/>
      <c r="AQ809" s="230"/>
      <c r="AR809" s="230"/>
    </row>
    <row r="810" spans="1:45" ht="33" customHeight="1">
      <c r="B810" s="941" t="s">
        <v>211</v>
      </c>
      <c r="C810" s="943" t="s">
        <v>33</v>
      </c>
      <c r="D810" s="245" t="s">
        <v>420</v>
      </c>
      <c r="E810" s="952" t="s">
        <v>209</v>
      </c>
      <c r="F810" s="953"/>
      <c r="G810" s="953"/>
      <c r="H810" s="953"/>
      <c r="I810" s="953"/>
      <c r="J810" s="953"/>
      <c r="K810" s="953"/>
      <c r="L810" s="953"/>
      <c r="M810" s="953"/>
      <c r="N810" s="953"/>
      <c r="O810" s="953"/>
      <c r="P810" s="954"/>
      <c r="Q810" s="950" t="s">
        <v>213</v>
      </c>
      <c r="R810" s="245" t="s">
        <v>421</v>
      </c>
      <c r="S810" s="947" t="s">
        <v>212</v>
      </c>
      <c r="T810" s="948"/>
      <c r="U810" s="948"/>
      <c r="V810" s="948"/>
      <c r="W810" s="948"/>
      <c r="X810" s="948"/>
      <c r="Y810" s="948"/>
      <c r="Z810" s="948"/>
      <c r="AA810" s="948"/>
      <c r="AB810" s="948"/>
      <c r="AC810" s="948"/>
      <c r="AD810" s="955"/>
      <c r="AE810" s="947" t="s">
        <v>242</v>
      </c>
      <c r="AF810" s="948"/>
      <c r="AG810" s="948"/>
      <c r="AH810" s="948"/>
      <c r="AI810" s="948"/>
      <c r="AJ810" s="948"/>
      <c r="AK810" s="948"/>
      <c r="AL810" s="948"/>
      <c r="AM810" s="948"/>
      <c r="AN810" s="948"/>
      <c r="AO810" s="948"/>
      <c r="AP810" s="948"/>
      <c r="AQ810" s="948"/>
      <c r="AR810" s="948"/>
      <c r="AS810" s="949"/>
    </row>
    <row r="811" spans="1:45" ht="65.25" customHeight="1">
      <c r="B811" s="942"/>
      <c r="C811" s="944"/>
      <c r="D811" s="246">
        <v>2019</v>
      </c>
      <c r="E811" s="246">
        <v>2020</v>
      </c>
      <c r="F811" s="246">
        <v>2021</v>
      </c>
      <c r="G811" s="246">
        <v>2022</v>
      </c>
      <c r="H811" s="246">
        <v>2023</v>
      </c>
      <c r="I811" s="246">
        <v>2024</v>
      </c>
      <c r="J811" s="246">
        <v>2025</v>
      </c>
      <c r="K811" s="246">
        <v>2026</v>
      </c>
      <c r="L811" s="246">
        <v>2027</v>
      </c>
      <c r="M811" s="246">
        <v>2028</v>
      </c>
      <c r="N811" s="246">
        <v>2029</v>
      </c>
      <c r="O811" s="246">
        <v>2030</v>
      </c>
      <c r="P811" s="246">
        <v>2031</v>
      </c>
      <c r="Q811" s="951"/>
      <c r="R811" s="246">
        <v>2019</v>
      </c>
      <c r="S811" s="246">
        <v>2020</v>
      </c>
      <c r="T811" s="246">
        <v>2021</v>
      </c>
      <c r="U811" s="246">
        <v>2022</v>
      </c>
      <c r="V811" s="246">
        <v>2023</v>
      </c>
      <c r="W811" s="246">
        <v>2024</v>
      </c>
      <c r="X811" s="246">
        <v>2025</v>
      </c>
      <c r="Y811" s="246">
        <v>2026</v>
      </c>
      <c r="Z811" s="246">
        <v>2027</v>
      </c>
      <c r="AA811" s="246">
        <v>2028</v>
      </c>
      <c r="AB811" s="246">
        <v>2029</v>
      </c>
      <c r="AC811" s="246">
        <v>2030</v>
      </c>
      <c r="AD811" s="246">
        <v>2031</v>
      </c>
      <c r="AE811" s="246" t="str">
        <f>'1.  LRAMVA Summary'!$D$53</f>
        <v>Residential</v>
      </c>
      <c r="AF811" s="246" t="str">
        <f>'1.  LRAMVA Summary'!$E$53</f>
        <v>GS&lt;50 kW</v>
      </c>
      <c r="AG811" s="246" t="str">
        <f>'1.  LRAMVA Summary'!$F$53</f>
        <v>GS&gt;50 kW</v>
      </c>
      <c r="AH811" s="246" t="str">
        <f>'1.  LRAMVA Summary'!$G$53</f>
        <v>Unmetered Scattered Load</v>
      </c>
      <c r="AI811" s="246" t="str">
        <f>'1.  LRAMVA Summary'!$H$53</f>
        <v>Streetlighting</v>
      </c>
      <c r="AJ811" s="246" t="str">
        <f>'1.  LRAMVA Summary'!$I$53</f>
        <v/>
      </c>
      <c r="AK811" s="246" t="str">
        <f>'1.  LRAMVA Summary'!$J$53</f>
        <v/>
      </c>
      <c r="AL811" s="246" t="str">
        <f>'1.  LRAMVA Summary'!$K$53</f>
        <v/>
      </c>
      <c r="AM811" s="246" t="str">
        <f>'1.  LRAMVA Summary'!$L$53</f>
        <v/>
      </c>
      <c r="AN811" s="246" t="str">
        <f>'1.  LRAMVA Summary'!$M$53</f>
        <v/>
      </c>
      <c r="AO811" s="246" t="str">
        <f>'1.  LRAMVA Summary'!$N$53</f>
        <v/>
      </c>
      <c r="AP811" s="246" t="str">
        <f>'1.  LRAMVA Summary'!$O$53</f>
        <v/>
      </c>
      <c r="AQ811" s="246" t="str">
        <f>'1.  LRAMVA Summary'!$P$53</f>
        <v/>
      </c>
      <c r="AR811" s="246" t="str">
        <f>'1.  LRAMVA Summary'!$Q$53</f>
        <v/>
      </c>
      <c r="AS811" s="248" t="str">
        <f>'1.  LRAMVA Summary'!$R$53</f>
        <v>Total</v>
      </c>
    </row>
    <row r="812" spans="1:45" ht="15.75" hidden="1" customHeight="1">
      <c r="A812" s="465"/>
      <c r="B812" s="455" t="s">
        <v>500</v>
      </c>
      <c r="C812" s="250"/>
      <c r="D812" s="250"/>
      <c r="E812" s="250"/>
      <c r="F812" s="250"/>
      <c r="G812" s="250"/>
      <c r="H812" s="250"/>
      <c r="I812" s="250"/>
      <c r="J812" s="250"/>
      <c r="K812" s="250"/>
      <c r="L812" s="250"/>
      <c r="M812" s="250"/>
      <c r="N812" s="250"/>
      <c r="O812" s="250"/>
      <c r="P812" s="250"/>
      <c r="Q812" s="251"/>
      <c r="R812" s="250"/>
      <c r="S812" s="250"/>
      <c r="T812" s="250"/>
      <c r="U812" s="250"/>
      <c r="V812" s="250"/>
      <c r="W812" s="250"/>
      <c r="X812" s="250"/>
      <c r="Y812" s="250"/>
      <c r="Z812" s="250"/>
      <c r="AA812" s="250"/>
      <c r="AB812" s="250"/>
      <c r="AC812" s="250"/>
      <c r="AD812" s="250"/>
      <c r="AE812" s="252" t="str">
        <f>'1.  LRAMVA Summary'!$D$54</f>
        <v>kWh</v>
      </c>
      <c r="AF812" s="252" t="str">
        <f>'1.  LRAMVA Summary'!$E$54</f>
        <v>kWh</v>
      </c>
      <c r="AG812" s="252" t="str">
        <f>'1.  LRAMVA Summary'!$F$54</f>
        <v>kW</v>
      </c>
      <c r="AH812" s="252" t="str">
        <f>'1.  LRAMVA Summary'!$G$54</f>
        <v>kWh</v>
      </c>
      <c r="AI812" s="252" t="str">
        <f>'1.  LRAMVA Summary'!$H$54</f>
        <v>kW</v>
      </c>
      <c r="AJ812" s="252">
        <f>'1.  LRAMVA Summary'!$I$54</f>
        <v>0</v>
      </c>
      <c r="AK812" s="252">
        <f>'1.  LRAMVA Summary'!$J$54</f>
        <v>0</v>
      </c>
      <c r="AL812" s="252">
        <f>'1.  LRAMVA Summary'!$K$54</f>
        <v>0</v>
      </c>
      <c r="AM812" s="252">
        <f>'1.  LRAMVA Summary'!$L$54</f>
        <v>0</v>
      </c>
      <c r="AN812" s="252">
        <f>'1.  LRAMVA Summary'!$M$54</f>
        <v>0</v>
      </c>
      <c r="AO812" s="252">
        <f>'1.  LRAMVA Summary'!$N$54</f>
        <v>0</v>
      </c>
      <c r="AP812" s="252">
        <f>'1.  LRAMVA Summary'!$O$54</f>
        <v>0</v>
      </c>
      <c r="AQ812" s="252">
        <f>'1.  LRAMVA Summary'!$P$54</f>
        <v>0</v>
      </c>
      <c r="AR812" s="252">
        <f>'1.  LRAMVA Summary'!$Q$54</f>
        <v>0</v>
      </c>
      <c r="AS812" s="253"/>
    </row>
    <row r="813" spans="1:45" ht="15.75" hidden="1" outlineLevel="1">
      <c r="A813" s="465"/>
      <c r="B813" s="444" t="s">
        <v>493</v>
      </c>
      <c r="C813" s="250"/>
      <c r="D813" s="250"/>
      <c r="E813" s="250"/>
      <c r="F813" s="250"/>
      <c r="G813" s="250"/>
      <c r="H813" s="250"/>
      <c r="I813" s="250"/>
      <c r="J813" s="250"/>
      <c r="K813" s="250"/>
      <c r="L813" s="250"/>
      <c r="M813" s="250"/>
      <c r="N813" s="250"/>
      <c r="O813" s="250"/>
      <c r="P813" s="250"/>
      <c r="Q813" s="251"/>
      <c r="R813" s="250"/>
      <c r="S813" s="250"/>
      <c r="T813" s="250"/>
      <c r="U813" s="250"/>
      <c r="V813" s="250"/>
      <c r="W813" s="250"/>
      <c r="X813" s="250"/>
      <c r="Y813" s="250"/>
      <c r="Z813" s="250"/>
      <c r="AA813" s="250"/>
      <c r="AB813" s="250"/>
      <c r="AC813" s="250"/>
      <c r="AD813" s="250"/>
      <c r="AE813" s="675"/>
      <c r="AF813" s="675"/>
      <c r="AG813" s="675"/>
      <c r="AH813" s="675"/>
      <c r="AI813" s="675"/>
      <c r="AJ813" s="675"/>
      <c r="AK813" s="675"/>
      <c r="AL813" s="675"/>
      <c r="AM813" s="675"/>
      <c r="AN813" s="675"/>
      <c r="AO813" s="675"/>
      <c r="AP813" s="675"/>
      <c r="AQ813" s="675"/>
      <c r="AR813" s="675"/>
      <c r="AS813" s="676"/>
    </row>
    <row r="814" spans="1:45" hidden="1" outlineLevel="1">
      <c r="A814" s="465">
        <v>1</v>
      </c>
      <c r="B814" s="380" t="s">
        <v>95</v>
      </c>
      <c r="C814" s="252" t="s">
        <v>25</v>
      </c>
      <c r="D814" s="256"/>
      <c r="E814" s="256"/>
      <c r="F814" s="256"/>
      <c r="G814" s="256"/>
      <c r="H814" s="256"/>
      <c r="I814" s="256"/>
      <c r="J814" s="256"/>
      <c r="K814" s="256"/>
      <c r="L814" s="256"/>
      <c r="M814" s="256"/>
      <c r="N814" s="256"/>
      <c r="O814" s="256"/>
      <c r="P814" s="256"/>
      <c r="Q814" s="252"/>
      <c r="R814" s="256"/>
      <c r="S814" s="256"/>
      <c r="T814" s="256"/>
      <c r="U814" s="256"/>
      <c r="V814" s="256"/>
      <c r="W814" s="256"/>
      <c r="X814" s="256"/>
      <c r="Y814" s="256"/>
      <c r="Z814" s="256"/>
      <c r="AA814" s="256"/>
      <c r="AB814" s="256"/>
      <c r="AC814" s="256"/>
      <c r="AD814" s="256"/>
      <c r="AE814" s="362"/>
      <c r="AF814" s="362"/>
      <c r="AG814" s="362"/>
      <c r="AH814" s="362"/>
      <c r="AI814" s="362"/>
      <c r="AJ814" s="362"/>
      <c r="AK814" s="362"/>
      <c r="AL814" s="362"/>
      <c r="AM814" s="362"/>
      <c r="AN814" s="362"/>
      <c r="AO814" s="362"/>
      <c r="AP814" s="362"/>
      <c r="AQ814" s="362"/>
      <c r="AR814" s="362"/>
      <c r="AS814" s="257">
        <f>SUM(AE814:AR814)</f>
        <v>0</v>
      </c>
    </row>
    <row r="815" spans="1:45" hidden="1" outlineLevel="1">
      <c r="A815" s="465"/>
      <c r="B815" s="255" t="s">
        <v>341</v>
      </c>
      <c r="C815" s="252" t="s">
        <v>163</v>
      </c>
      <c r="D815" s="256"/>
      <c r="E815" s="256"/>
      <c r="F815" s="256"/>
      <c r="G815" s="256"/>
      <c r="H815" s="256"/>
      <c r="I815" s="256"/>
      <c r="J815" s="256"/>
      <c r="K815" s="256"/>
      <c r="L815" s="256"/>
      <c r="M815" s="256"/>
      <c r="N815" s="256"/>
      <c r="O815" s="256"/>
      <c r="P815" s="256"/>
      <c r="Q815" s="415"/>
      <c r="R815" s="256"/>
      <c r="S815" s="256"/>
      <c r="T815" s="256"/>
      <c r="U815" s="256"/>
      <c r="V815" s="256"/>
      <c r="W815" s="256"/>
      <c r="X815" s="256"/>
      <c r="Y815" s="256"/>
      <c r="Z815" s="256"/>
      <c r="AA815" s="256"/>
      <c r="AB815" s="256"/>
      <c r="AC815" s="256"/>
      <c r="AD815" s="256"/>
      <c r="AE815" s="363">
        <f>AE814</f>
        <v>0</v>
      </c>
      <c r="AF815" s="363">
        <f t="shared" ref="AF815" si="2345">AF814</f>
        <v>0</v>
      </c>
      <c r="AG815" s="363">
        <f t="shared" ref="AG815" si="2346">AG814</f>
        <v>0</v>
      </c>
      <c r="AH815" s="363">
        <f t="shared" ref="AH815" si="2347">AH814</f>
        <v>0</v>
      </c>
      <c r="AI815" s="363">
        <f t="shared" ref="AI815" si="2348">AI814</f>
        <v>0</v>
      </c>
      <c r="AJ815" s="363">
        <f t="shared" ref="AJ815" si="2349">AJ814</f>
        <v>0</v>
      </c>
      <c r="AK815" s="363">
        <f t="shared" ref="AK815" si="2350">AK814</f>
        <v>0</v>
      </c>
      <c r="AL815" s="363">
        <f t="shared" ref="AL815" si="2351">AL814</f>
        <v>0</v>
      </c>
      <c r="AM815" s="363">
        <f t="shared" ref="AM815" si="2352">AM814</f>
        <v>0</v>
      </c>
      <c r="AN815" s="363">
        <f t="shared" ref="AN815" si="2353">AN814</f>
        <v>0</v>
      </c>
      <c r="AO815" s="363">
        <f t="shared" ref="AO815" si="2354">AO814</f>
        <v>0</v>
      </c>
      <c r="AP815" s="363">
        <f t="shared" ref="AP815" si="2355">AP814</f>
        <v>0</v>
      </c>
      <c r="AQ815" s="363">
        <f t="shared" ref="AQ815" si="2356">AQ814</f>
        <v>0</v>
      </c>
      <c r="AR815" s="363">
        <f t="shared" ref="AR815" si="2357">AR814</f>
        <v>0</v>
      </c>
      <c r="AS815" s="258"/>
    </row>
    <row r="816" spans="1:45" ht="15.75" hidden="1" outlineLevel="1">
      <c r="A816" s="465"/>
      <c r="B816" s="259"/>
      <c r="C816" s="260"/>
      <c r="D816" s="260"/>
      <c r="E816" s="260"/>
      <c r="F816" s="260"/>
      <c r="G816" s="260"/>
      <c r="H816" s="260"/>
      <c r="I816" s="260"/>
      <c r="J816" s="654"/>
      <c r="K816" s="260"/>
      <c r="L816" s="260"/>
      <c r="M816" s="260"/>
      <c r="N816" s="260"/>
      <c r="O816" s="260"/>
      <c r="P816" s="260"/>
      <c r="Q816" s="261"/>
      <c r="R816" s="260"/>
      <c r="S816" s="260"/>
      <c r="T816" s="260"/>
      <c r="U816" s="260"/>
      <c r="V816" s="260"/>
      <c r="W816" s="260"/>
      <c r="X816" s="260"/>
      <c r="Y816" s="260"/>
      <c r="Z816" s="260"/>
      <c r="AA816" s="260"/>
      <c r="AB816" s="260"/>
      <c r="AC816" s="260"/>
      <c r="AD816" s="260"/>
      <c r="AE816" s="364"/>
      <c r="AF816" s="365"/>
      <c r="AG816" s="365"/>
      <c r="AH816" s="365"/>
      <c r="AI816" s="365"/>
      <c r="AJ816" s="365"/>
      <c r="AK816" s="365"/>
      <c r="AL816" s="365"/>
      <c r="AM816" s="365"/>
      <c r="AN816" s="365"/>
      <c r="AO816" s="365"/>
      <c r="AP816" s="365"/>
      <c r="AQ816" s="365"/>
      <c r="AR816" s="365"/>
      <c r="AS816" s="263"/>
    </row>
    <row r="817" spans="1:45" hidden="1" outlineLevel="1">
      <c r="A817" s="465">
        <v>2</v>
      </c>
      <c r="B817" s="380" t="s">
        <v>96</v>
      </c>
      <c r="C817" s="252" t="s">
        <v>25</v>
      </c>
      <c r="D817" s="256"/>
      <c r="E817" s="256"/>
      <c r="F817" s="256"/>
      <c r="G817" s="256"/>
      <c r="H817" s="256"/>
      <c r="I817" s="256"/>
      <c r="J817" s="256"/>
      <c r="K817" s="256"/>
      <c r="L817" s="256"/>
      <c r="M817" s="256"/>
      <c r="N817" s="256"/>
      <c r="O817" s="256"/>
      <c r="P817" s="256"/>
      <c r="Q817" s="252"/>
      <c r="R817" s="256"/>
      <c r="S817" s="256"/>
      <c r="T817" s="256"/>
      <c r="U817" s="256"/>
      <c r="V817" s="256"/>
      <c r="W817" s="256"/>
      <c r="X817" s="256"/>
      <c r="Y817" s="256"/>
      <c r="Z817" s="256"/>
      <c r="AA817" s="256"/>
      <c r="AB817" s="256"/>
      <c r="AC817" s="256"/>
      <c r="AD817" s="256"/>
      <c r="AE817" s="362"/>
      <c r="AF817" s="362"/>
      <c r="AG817" s="362"/>
      <c r="AH817" s="362"/>
      <c r="AI817" s="362"/>
      <c r="AJ817" s="362"/>
      <c r="AK817" s="362"/>
      <c r="AL817" s="362"/>
      <c r="AM817" s="362"/>
      <c r="AN817" s="362"/>
      <c r="AO817" s="362"/>
      <c r="AP817" s="362"/>
      <c r="AQ817" s="362"/>
      <c r="AR817" s="362"/>
      <c r="AS817" s="257">
        <f>SUM(AE817:AR817)</f>
        <v>0</v>
      </c>
    </row>
    <row r="818" spans="1:45" hidden="1" outlineLevel="1">
      <c r="A818" s="465"/>
      <c r="B818" s="255" t="s">
        <v>341</v>
      </c>
      <c r="C818" s="252" t="s">
        <v>163</v>
      </c>
      <c r="D818" s="256"/>
      <c r="E818" s="256"/>
      <c r="F818" s="256"/>
      <c r="G818" s="256"/>
      <c r="H818" s="256"/>
      <c r="I818" s="256"/>
      <c r="J818" s="256"/>
      <c r="K818" s="256"/>
      <c r="L818" s="256"/>
      <c r="M818" s="256"/>
      <c r="N818" s="256"/>
      <c r="O818" s="256"/>
      <c r="P818" s="256"/>
      <c r="Q818" s="415"/>
      <c r="R818" s="256"/>
      <c r="S818" s="256"/>
      <c r="T818" s="256"/>
      <c r="U818" s="256"/>
      <c r="V818" s="256"/>
      <c r="W818" s="256"/>
      <c r="X818" s="256"/>
      <c r="Y818" s="256"/>
      <c r="Z818" s="256"/>
      <c r="AA818" s="256"/>
      <c r="AB818" s="256"/>
      <c r="AC818" s="256"/>
      <c r="AD818" s="256"/>
      <c r="AE818" s="363">
        <f>AE817</f>
        <v>0</v>
      </c>
      <c r="AF818" s="363">
        <f t="shared" ref="AF818" si="2358">AF817</f>
        <v>0</v>
      </c>
      <c r="AG818" s="363">
        <f t="shared" ref="AG818" si="2359">AG817</f>
        <v>0</v>
      </c>
      <c r="AH818" s="363">
        <f t="shared" ref="AH818" si="2360">AH817</f>
        <v>0</v>
      </c>
      <c r="AI818" s="363">
        <f t="shared" ref="AI818" si="2361">AI817</f>
        <v>0</v>
      </c>
      <c r="AJ818" s="363">
        <f t="shared" ref="AJ818" si="2362">AJ817</f>
        <v>0</v>
      </c>
      <c r="AK818" s="363">
        <f t="shared" ref="AK818" si="2363">AK817</f>
        <v>0</v>
      </c>
      <c r="AL818" s="363">
        <f t="shared" ref="AL818" si="2364">AL817</f>
        <v>0</v>
      </c>
      <c r="AM818" s="363">
        <f t="shared" ref="AM818" si="2365">AM817</f>
        <v>0</v>
      </c>
      <c r="AN818" s="363">
        <f t="shared" ref="AN818" si="2366">AN817</f>
        <v>0</v>
      </c>
      <c r="AO818" s="363">
        <f t="shared" ref="AO818" si="2367">AO817</f>
        <v>0</v>
      </c>
      <c r="AP818" s="363">
        <f t="shared" ref="AP818" si="2368">AP817</f>
        <v>0</v>
      </c>
      <c r="AQ818" s="363">
        <f t="shared" ref="AQ818" si="2369">AQ817</f>
        <v>0</v>
      </c>
      <c r="AR818" s="363">
        <f t="shared" ref="AR818" si="2370">AR817</f>
        <v>0</v>
      </c>
      <c r="AS818" s="258"/>
    </row>
    <row r="819" spans="1:45" ht="15.75" hidden="1" outlineLevel="1">
      <c r="A819" s="465"/>
      <c r="B819" s="259"/>
      <c r="C819" s="260"/>
      <c r="D819" s="265"/>
      <c r="E819" s="265"/>
      <c r="F819" s="265"/>
      <c r="G819" s="265"/>
      <c r="H819" s="265"/>
      <c r="I819" s="265"/>
      <c r="J819" s="265"/>
      <c r="K819" s="265"/>
      <c r="L819" s="265"/>
      <c r="M819" s="265"/>
      <c r="N819" s="265"/>
      <c r="O819" s="265"/>
      <c r="P819" s="265"/>
      <c r="Q819" s="261"/>
      <c r="R819" s="265"/>
      <c r="S819" s="265"/>
      <c r="T819" s="265"/>
      <c r="U819" s="265"/>
      <c r="V819" s="265"/>
      <c r="W819" s="265"/>
      <c r="X819" s="265"/>
      <c r="Y819" s="265"/>
      <c r="Z819" s="265"/>
      <c r="AA819" s="265"/>
      <c r="AB819" s="265"/>
      <c r="AC819" s="265"/>
      <c r="AD819" s="265"/>
      <c r="AE819" s="364"/>
      <c r="AF819" s="365"/>
      <c r="AG819" s="365"/>
      <c r="AH819" s="365"/>
      <c r="AI819" s="365"/>
      <c r="AJ819" s="365"/>
      <c r="AK819" s="365"/>
      <c r="AL819" s="365"/>
      <c r="AM819" s="365"/>
      <c r="AN819" s="365"/>
      <c r="AO819" s="365"/>
      <c r="AP819" s="365"/>
      <c r="AQ819" s="365"/>
      <c r="AR819" s="365"/>
      <c r="AS819" s="263"/>
    </row>
    <row r="820" spans="1:45" hidden="1" outlineLevel="1">
      <c r="A820" s="465">
        <v>3</v>
      </c>
      <c r="B820" s="380" t="s">
        <v>97</v>
      </c>
      <c r="C820" s="252" t="s">
        <v>25</v>
      </c>
      <c r="D820" s="256"/>
      <c r="E820" s="256"/>
      <c r="F820" s="256"/>
      <c r="G820" s="256"/>
      <c r="H820" s="256"/>
      <c r="I820" s="256"/>
      <c r="J820" s="256"/>
      <c r="K820" s="256"/>
      <c r="L820" s="256"/>
      <c r="M820" s="256"/>
      <c r="N820" s="256"/>
      <c r="O820" s="256"/>
      <c r="P820" s="256"/>
      <c r="Q820" s="252"/>
      <c r="R820" s="256"/>
      <c r="S820" s="256"/>
      <c r="T820" s="256"/>
      <c r="U820" s="256"/>
      <c r="V820" s="256"/>
      <c r="W820" s="256"/>
      <c r="X820" s="256"/>
      <c r="Y820" s="256"/>
      <c r="Z820" s="256"/>
      <c r="AA820" s="256"/>
      <c r="AB820" s="256"/>
      <c r="AC820" s="256"/>
      <c r="AD820" s="256"/>
      <c r="AE820" s="362"/>
      <c r="AF820" s="362"/>
      <c r="AG820" s="362"/>
      <c r="AH820" s="362"/>
      <c r="AI820" s="362"/>
      <c r="AJ820" s="362"/>
      <c r="AK820" s="362"/>
      <c r="AL820" s="362"/>
      <c r="AM820" s="362"/>
      <c r="AN820" s="362"/>
      <c r="AO820" s="362"/>
      <c r="AP820" s="362"/>
      <c r="AQ820" s="362"/>
      <c r="AR820" s="362"/>
      <c r="AS820" s="257">
        <f>SUM(AE820:AR820)</f>
        <v>0</v>
      </c>
    </row>
    <row r="821" spans="1:45" hidden="1" outlineLevel="1">
      <c r="A821" s="465"/>
      <c r="B821" s="255" t="s">
        <v>341</v>
      </c>
      <c r="C821" s="252" t="s">
        <v>163</v>
      </c>
      <c r="D821" s="256"/>
      <c r="E821" s="256"/>
      <c r="F821" s="256"/>
      <c r="G821" s="256"/>
      <c r="H821" s="256"/>
      <c r="I821" s="256"/>
      <c r="J821" s="256"/>
      <c r="K821" s="256"/>
      <c r="L821" s="256"/>
      <c r="M821" s="256"/>
      <c r="N821" s="256"/>
      <c r="O821" s="256"/>
      <c r="P821" s="256"/>
      <c r="Q821" s="415"/>
      <c r="R821" s="256"/>
      <c r="S821" s="256"/>
      <c r="T821" s="256"/>
      <c r="U821" s="256"/>
      <c r="V821" s="256"/>
      <c r="W821" s="256"/>
      <c r="X821" s="256"/>
      <c r="Y821" s="256"/>
      <c r="Z821" s="256"/>
      <c r="AA821" s="256"/>
      <c r="AB821" s="256"/>
      <c r="AC821" s="256"/>
      <c r="AD821" s="256"/>
      <c r="AE821" s="363">
        <f>AE820</f>
        <v>0</v>
      </c>
      <c r="AF821" s="363">
        <f t="shared" ref="AF821" si="2371">AF820</f>
        <v>0</v>
      </c>
      <c r="AG821" s="363">
        <f t="shared" ref="AG821" si="2372">AG820</f>
        <v>0</v>
      </c>
      <c r="AH821" s="363">
        <f t="shared" ref="AH821" si="2373">AH820</f>
        <v>0</v>
      </c>
      <c r="AI821" s="363">
        <f t="shared" ref="AI821" si="2374">AI820</f>
        <v>0</v>
      </c>
      <c r="AJ821" s="363">
        <f t="shared" ref="AJ821" si="2375">AJ820</f>
        <v>0</v>
      </c>
      <c r="AK821" s="363">
        <f t="shared" ref="AK821" si="2376">AK820</f>
        <v>0</v>
      </c>
      <c r="AL821" s="363">
        <f t="shared" ref="AL821" si="2377">AL820</f>
        <v>0</v>
      </c>
      <c r="AM821" s="363">
        <f t="shared" ref="AM821" si="2378">AM820</f>
        <v>0</v>
      </c>
      <c r="AN821" s="363">
        <f t="shared" ref="AN821" si="2379">AN820</f>
        <v>0</v>
      </c>
      <c r="AO821" s="363">
        <f t="shared" ref="AO821" si="2380">AO820</f>
        <v>0</v>
      </c>
      <c r="AP821" s="363">
        <f t="shared" ref="AP821" si="2381">AP820</f>
        <v>0</v>
      </c>
      <c r="AQ821" s="363">
        <f t="shared" ref="AQ821" si="2382">AQ820</f>
        <v>0</v>
      </c>
      <c r="AR821" s="363">
        <f t="shared" ref="AR821" si="2383">AR820</f>
        <v>0</v>
      </c>
      <c r="AS821" s="258"/>
    </row>
    <row r="822" spans="1:45" hidden="1" outlineLevel="1">
      <c r="A822" s="465"/>
      <c r="B822" s="255"/>
      <c r="C822" s="266"/>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c r="AA822" s="252"/>
      <c r="AB822" s="252"/>
      <c r="AC822" s="252"/>
      <c r="AD822" s="252"/>
      <c r="AE822" s="364"/>
      <c r="AF822" s="364"/>
      <c r="AG822" s="364"/>
      <c r="AH822" s="364"/>
      <c r="AI822" s="364"/>
      <c r="AJ822" s="364"/>
      <c r="AK822" s="364"/>
      <c r="AL822" s="364"/>
      <c r="AM822" s="364"/>
      <c r="AN822" s="364"/>
      <c r="AO822" s="364"/>
      <c r="AP822" s="364"/>
      <c r="AQ822" s="364"/>
      <c r="AR822" s="364"/>
      <c r="AS822" s="267"/>
    </row>
    <row r="823" spans="1:45" hidden="1" outlineLevel="1">
      <c r="A823" s="465">
        <v>4</v>
      </c>
      <c r="B823" s="274" t="s">
        <v>660</v>
      </c>
      <c r="C823" s="252" t="s">
        <v>25</v>
      </c>
      <c r="D823" s="256"/>
      <c r="E823" s="256"/>
      <c r="F823" s="256"/>
      <c r="G823" s="256"/>
      <c r="H823" s="256"/>
      <c r="I823" s="256"/>
      <c r="J823" s="256"/>
      <c r="K823" s="256"/>
      <c r="L823" s="256"/>
      <c r="M823" s="256"/>
      <c r="N823" s="256"/>
      <c r="O823" s="256"/>
      <c r="P823" s="256"/>
      <c r="Q823" s="252"/>
      <c r="R823" s="256"/>
      <c r="S823" s="256"/>
      <c r="T823" s="256"/>
      <c r="U823" s="256"/>
      <c r="V823" s="256"/>
      <c r="W823" s="256"/>
      <c r="X823" s="256"/>
      <c r="Y823" s="256"/>
      <c r="Z823" s="256"/>
      <c r="AA823" s="256"/>
      <c r="AB823" s="256"/>
      <c r="AC823" s="256"/>
      <c r="AD823" s="256"/>
      <c r="AE823" s="367"/>
      <c r="AF823" s="367"/>
      <c r="AG823" s="367"/>
      <c r="AH823" s="367"/>
      <c r="AI823" s="367"/>
      <c r="AJ823" s="367"/>
      <c r="AK823" s="367"/>
      <c r="AL823" s="362"/>
      <c r="AM823" s="362"/>
      <c r="AN823" s="362"/>
      <c r="AO823" s="362"/>
      <c r="AP823" s="362"/>
      <c r="AQ823" s="362"/>
      <c r="AR823" s="362"/>
      <c r="AS823" s="257">
        <f>SUM(AE823:AR823)</f>
        <v>0</v>
      </c>
    </row>
    <row r="824" spans="1:45" hidden="1" outlineLevel="1">
      <c r="A824" s="465"/>
      <c r="B824" s="255" t="s">
        <v>341</v>
      </c>
      <c r="C824" s="252" t="s">
        <v>163</v>
      </c>
      <c r="D824" s="256"/>
      <c r="E824" s="256"/>
      <c r="F824" s="256"/>
      <c r="G824" s="256"/>
      <c r="H824" s="256"/>
      <c r="I824" s="256"/>
      <c r="J824" s="256"/>
      <c r="K824" s="256"/>
      <c r="L824" s="256"/>
      <c r="M824" s="256"/>
      <c r="N824" s="256"/>
      <c r="O824" s="256"/>
      <c r="P824" s="256"/>
      <c r="Q824" s="415"/>
      <c r="R824" s="256"/>
      <c r="S824" s="256"/>
      <c r="T824" s="256"/>
      <c r="U824" s="256"/>
      <c r="V824" s="256"/>
      <c r="W824" s="256"/>
      <c r="X824" s="256"/>
      <c r="Y824" s="256"/>
      <c r="Z824" s="256"/>
      <c r="AA824" s="256"/>
      <c r="AB824" s="256"/>
      <c r="AC824" s="256"/>
      <c r="AD824" s="256"/>
      <c r="AE824" s="363">
        <f>AE823</f>
        <v>0</v>
      </c>
      <c r="AF824" s="363">
        <f t="shared" ref="AF824" si="2384">AF823</f>
        <v>0</v>
      </c>
      <c r="AG824" s="363">
        <f t="shared" ref="AG824" si="2385">AG823</f>
        <v>0</v>
      </c>
      <c r="AH824" s="363">
        <f t="shared" ref="AH824" si="2386">AH823</f>
        <v>0</v>
      </c>
      <c r="AI824" s="363">
        <f t="shared" ref="AI824" si="2387">AI823</f>
        <v>0</v>
      </c>
      <c r="AJ824" s="363">
        <f t="shared" ref="AJ824" si="2388">AJ823</f>
        <v>0</v>
      </c>
      <c r="AK824" s="363">
        <f t="shared" ref="AK824" si="2389">AK823</f>
        <v>0</v>
      </c>
      <c r="AL824" s="363">
        <f t="shared" ref="AL824" si="2390">AL823</f>
        <v>0</v>
      </c>
      <c r="AM824" s="363">
        <f t="shared" ref="AM824" si="2391">AM823</f>
        <v>0</v>
      </c>
      <c r="AN824" s="363">
        <f t="shared" ref="AN824" si="2392">AN823</f>
        <v>0</v>
      </c>
      <c r="AO824" s="363">
        <f t="shared" ref="AO824" si="2393">AO823</f>
        <v>0</v>
      </c>
      <c r="AP824" s="363">
        <f t="shared" ref="AP824" si="2394">AP823</f>
        <v>0</v>
      </c>
      <c r="AQ824" s="363">
        <f t="shared" ref="AQ824" si="2395">AQ823</f>
        <v>0</v>
      </c>
      <c r="AR824" s="363">
        <f t="shared" ref="AR824" si="2396">AR823</f>
        <v>0</v>
      </c>
      <c r="AS824" s="258"/>
    </row>
    <row r="825" spans="1:45" hidden="1" outlineLevel="1">
      <c r="A825" s="465"/>
      <c r="B825" s="255"/>
      <c r="C825" s="266"/>
      <c r="D825" s="265"/>
      <c r="E825" s="265"/>
      <c r="F825" s="265"/>
      <c r="G825" s="265"/>
      <c r="H825" s="265"/>
      <c r="I825" s="265"/>
      <c r="J825" s="265"/>
      <c r="K825" s="265"/>
      <c r="L825" s="265"/>
      <c r="M825" s="265"/>
      <c r="N825" s="265"/>
      <c r="O825" s="265"/>
      <c r="P825" s="265"/>
      <c r="Q825" s="252"/>
      <c r="R825" s="265"/>
      <c r="S825" s="265"/>
      <c r="T825" s="265"/>
      <c r="U825" s="265"/>
      <c r="V825" s="265"/>
      <c r="W825" s="265"/>
      <c r="X825" s="265"/>
      <c r="Y825" s="265"/>
      <c r="Z825" s="265"/>
      <c r="AA825" s="265"/>
      <c r="AB825" s="265"/>
      <c r="AC825" s="265"/>
      <c r="AD825" s="265"/>
      <c r="AE825" s="364"/>
      <c r="AF825" s="364"/>
      <c r="AG825" s="364"/>
      <c r="AH825" s="364"/>
      <c r="AI825" s="364"/>
      <c r="AJ825" s="364"/>
      <c r="AK825" s="364"/>
      <c r="AL825" s="364"/>
      <c r="AM825" s="364"/>
      <c r="AN825" s="364"/>
      <c r="AO825" s="364"/>
      <c r="AP825" s="364"/>
      <c r="AQ825" s="364"/>
      <c r="AR825" s="364"/>
      <c r="AS825" s="267"/>
    </row>
    <row r="826" spans="1:45" ht="15.75" hidden="1" customHeight="1" outlineLevel="1">
      <c r="A826" s="465">
        <v>5</v>
      </c>
      <c r="B826" s="380" t="s">
        <v>98</v>
      </c>
      <c r="C826" s="252" t="s">
        <v>25</v>
      </c>
      <c r="D826" s="256"/>
      <c r="E826" s="256"/>
      <c r="F826" s="256"/>
      <c r="G826" s="256"/>
      <c r="H826" s="256"/>
      <c r="I826" s="256"/>
      <c r="J826" s="256"/>
      <c r="K826" s="256"/>
      <c r="L826" s="256"/>
      <c r="M826" s="256"/>
      <c r="N826" s="256"/>
      <c r="O826" s="256"/>
      <c r="P826" s="256"/>
      <c r="Q826" s="252"/>
      <c r="R826" s="256"/>
      <c r="S826" s="256"/>
      <c r="T826" s="256"/>
      <c r="U826" s="256"/>
      <c r="V826" s="256"/>
      <c r="W826" s="256"/>
      <c r="X826" s="256"/>
      <c r="Y826" s="256"/>
      <c r="Z826" s="256"/>
      <c r="AA826" s="256"/>
      <c r="AB826" s="256"/>
      <c r="AC826" s="256"/>
      <c r="AD826" s="256"/>
      <c r="AE826" s="367"/>
      <c r="AF826" s="367"/>
      <c r="AG826" s="367"/>
      <c r="AH826" s="367"/>
      <c r="AI826" s="367"/>
      <c r="AJ826" s="367"/>
      <c r="AK826" s="367"/>
      <c r="AL826" s="362"/>
      <c r="AM826" s="362"/>
      <c r="AN826" s="362"/>
      <c r="AO826" s="362"/>
      <c r="AP826" s="362"/>
      <c r="AQ826" s="362"/>
      <c r="AR826" s="362"/>
      <c r="AS826" s="257">
        <f>SUM(AE826:AR826)</f>
        <v>0</v>
      </c>
    </row>
    <row r="827" spans="1:45" ht="20.25" hidden="1" customHeight="1" outlineLevel="1">
      <c r="A827" s="465"/>
      <c r="B827" s="255" t="s">
        <v>341</v>
      </c>
      <c r="C827" s="252" t="s">
        <v>163</v>
      </c>
      <c r="D827" s="256"/>
      <c r="E827" s="256"/>
      <c r="F827" s="256"/>
      <c r="G827" s="256"/>
      <c r="H827" s="256"/>
      <c r="I827" s="256"/>
      <c r="J827" s="256"/>
      <c r="K827" s="256"/>
      <c r="L827" s="256"/>
      <c r="M827" s="256"/>
      <c r="N827" s="256"/>
      <c r="O827" s="256"/>
      <c r="P827" s="256"/>
      <c r="Q827" s="415"/>
      <c r="R827" s="256"/>
      <c r="S827" s="256"/>
      <c r="T827" s="256"/>
      <c r="U827" s="256"/>
      <c r="V827" s="256"/>
      <c r="W827" s="256"/>
      <c r="X827" s="256"/>
      <c r="Y827" s="256"/>
      <c r="Z827" s="256"/>
      <c r="AA827" s="256"/>
      <c r="AB827" s="256"/>
      <c r="AC827" s="256"/>
      <c r="AD827" s="256"/>
      <c r="AE827" s="363">
        <f>AE826</f>
        <v>0</v>
      </c>
      <c r="AF827" s="363">
        <f t="shared" ref="AF827" si="2397">AF826</f>
        <v>0</v>
      </c>
      <c r="AG827" s="363">
        <f t="shared" ref="AG827" si="2398">AG826</f>
        <v>0</v>
      </c>
      <c r="AH827" s="363">
        <f t="shared" ref="AH827" si="2399">AH826</f>
        <v>0</v>
      </c>
      <c r="AI827" s="363">
        <f t="shared" ref="AI827" si="2400">AI826</f>
        <v>0</v>
      </c>
      <c r="AJ827" s="363">
        <f t="shared" ref="AJ827" si="2401">AJ826</f>
        <v>0</v>
      </c>
      <c r="AK827" s="363">
        <f t="shared" ref="AK827" si="2402">AK826</f>
        <v>0</v>
      </c>
      <c r="AL827" s="363">
        <f t="shared" ref="AL827" si="2403">AL826</f>
        <v>0</v>
      </c>
      <c r="AM827" s="363">
        <f t="shared" ref="AM827" si="2404">AM826</f>
        <v>0</v>
      </c>
      <c r="AN827" s="363">
        <f t="shared" ref="AN827" si="2405">AN826</f>
        <v>0</v>
      </c>
      <c r="AO827" s="363">
        <f t="shared" ref="AO827" si="2406">AO826</f>
        <v>0</v>
      </c>
      <c r="AP827" s="363">
        <f t="shared" ref="AP827" si="2407">AP826</f>
        <v>0</v>
      </c>
      <c r="AQ827" s="363">
        <f t="shared" ref="AQ827" si="2408">AQ826</f>
        <v>0</v>
      </c>
      <c r="AR827" s="363">
        <f t="shared" ref="AR827" si="2409">AR826</f>
        <v>0</v>
      </c>
      <c r="AS827" s="258"/>
    </row>
    <row r="828" spans="1:45" hidden="1" outlineLevel="1">
      <c r="A828" s="465"/>
      <c r="B828" s="255"/>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c r="AA828" s="252"/>
      <c r="AB828" s="252"/>
      <c r="AC828" s="252"/>
      <c r="AD828" s="252"/>
      <c r="AE828" s="374"/>
      <c r="AF828" s="375"/>
      <c r="AG828" s="375"/>
      <c r="AH828" s="375"/>
      <c r="AI828" s="375"/>
      <c r="AJ828" s="375"/>
      <c r="AK828" s="375"/>
      <c r="AL828" s="375"/>
      <c r="AM828" s="375"/>
      <c r="AN828" s="375"/>
      <c r="AO828" s="375"/>
      <c r="AP828" s="375"/>
      <c r="AQ828" s="375"/>
      <c r="AR828" s="375"/>
      <c r="AS828" s="258"/>
    </row>
    <row r="829" spans="1:45" ht="15.75" hidden="1" outlineLevel="1">
      <c r="A829" s="465"/>
      <c r="B829" s="279" t="s">
        <v>494</v>
      </c>
      <c r="C829" s="250"/>
      <c r="D829" s="250"/>
      <c r="E829" s="250"/>
      <c r="F829" s="250"/>
      <c r="G829" s="250"/>
      <c r="H829" s="250"/>
      <c r="I829" s="250"/>
      <c r="J829" s="250"/>
      <c r="K829" s="250"/>
      <c r="L829" s="250"/>
      <c r="M829" s="250"/>
      <c r="N829" s="250"/>
      <c r="O829" s="250"/>
      <c r="P829" s="250"/>
      <c r="Q829" s="251"/>
      <c r="R829" s="250"/>
      <c r="S829" s="250"/>
      <c r="T829" s="250"/>
      <c r="U829" s="250"/>
      <c r="V829" s="250"/>
      <c r="W829" s="250"/>
      <c r="X829" s="250"/>
      <c r="Y829" s="250"/>
      <c r="Z829" s="250"/>
      <c r="AA829" s="250"/>
      <c r="AB829" s="250"/>
      <c r="AC829" s="250"/>
      <c r="AD829" s="250"/>
      <c r="AE829" s="366"/>
      <c r="AF829" s="366"/>
      <c r="AG829" s="366"/>
      <c r="AH829" s="366"/>
      <c r="AI829" s="366"/>
      <c r="AJ829" s="366"/>
      <c r="AK829" s="366"/>
      <c r="AL829" s="366"/>
      <c r="AM829" s="366"/>
      <c r="AN829" s="366"/>
      <c r="AO829" s="366"/>
      <c r="AP829" s="366"/>
      <c r="AQ829" s="366"/>
      <c r="AR829" s="366"/>
      <c r="AS829" s="253"/>
    </row>
    <row r="830" spans="1:45" hidden="1" outlineLevel="1">
      <c r="A830" s="465">
        <v>6</v>
      </c>
      <c r="B830" s="380" t="s">
        <v>99</v>
      </c>
      <c r="C830" s="252" t="s">
        <v>25</v>
      </c>
      <c r="D830" s="256"/>
      <c r="E830" s="256"/>
      <c r="F830" s="256"/>
      <c r="G830" s="256"/>
      <c r="H830" s="256"/>
      <c r="I830" s="256"/>
      <c r="J830" s="256"/>
      <c r="K830" s="256"/>
      <c r="L830" s="256"/>
      <c r="M830" s="256"/>
      <c r="N830" s="256"/>
      <c r="O830" s="256"/>
      <c r="P830" s="256"/>
      <c r="Q830" s="256">
        <v>12</v>
      </c>
      <c r="R830" s="256"/>
      <c r="S830" s="256"/>
      <c r="T830" s="256"/>
      <c r="U830" s="256"/>
      <c r="V830" s="256"/>
      <c r="W830" s="256"/>
      <c r="X830" s="256"/>
      <c r="Y830" s="256"/>
      <c r="Z830" s="256"/>
      <c r="AA830" s="256"/>
      <c r="AB830" s="256"/>
      <c r="AC830" s="256"/>
      <c r="AD830" s="256"/>
      <c r="AE830" s="367"/>
      <c r="AF830" s="367"/>
      <c r="AG830" s="367"/>
      <c r="AH830" s="367"/>
      <c r="AI830" s="367"/>
      <c r="AJ830" s="367"/>
      <c r="AK830" s="367"/>
      <c r="AL830" s="367"/>
      <c r="AM830" s="367"/>
      <c r="AN830" s="367"/>
      <c r="AO830" s="367"/>
      <c r="AP830" s="367"/>
      <c r="AQ830" s="367"/>
      <c r="AR830" s="367"/>
      <c r="AS830" s="257">
        <f>SUM(AE830:AR830)</f>
        <v>0</v>
      </c>
    </row>
    <row r="831" spans="1:45" hidden="1" outlineLevel="1">
      <c r="A831" s="465"/>
      <c r="B831" s="255" t="s">
        <v>341</v>
      </c>
      <c r="C831" s="252" t="s">
        <v>163</v>
      </c>
      <c r="D831" s="256"/>
      <c r="E831" s="256"/>
      <c r="F831" s="256"/>
      <c r="G831" s="256"/>
      <c r="H831" s="256"/>
      <c r="I831" s="256"/>
      <c r="J831" s="256"/>
      <c r="K831" s="256"/>
      <c r="L831" s="256"/>
      <c r="M831" s="256"/>
      <c r="N831" s="256"/>
      <c r="O831" s="256"/>
      <c r="P831" s="256"/>
      <c r="Q831" s="256">
        <f>Q830</f>
        <v>12</v>
      </c>
      <c r="R831" s="256"/>
      <c r="S831" s="256"/>
      <c r="T831" s="256"/>
      <c r="U831" s="256"/>
      <c r="V831" s="256"/>
      <c r="W831" s="256"/>
      <c r="X831" s="256"/>
      <c r="Y831" s="256"/>
      <c r="Z831" s="256"/>
      <c r="AA831" s="256"/>
      <c r="AB831" s="256"/>
      <c r="AC831" s="256"/>
      <c r="AD831" s="256"/>
      <c r="AE831" s="363">
        <f>AE830</f>
        <v>0</v>
      </c>
      <c r="AF831" s="363">
        <f t="shared" ref="AF831" si="2410">AF830</f>
        <v>0</v>
      </c>
      <c r="AG831" s="363">
        <f t="shared" ref="AG831" si="2411">AG830</f>
        <v>0</v>
      </c>
      <c r="AH831" s="363">
        <f t="shared" ref="AH831" si="2412">AH830</f>
        <v>0</v>
      </c>
      <c r="AI831" s="363">
        <f t="shared" ref="AI831" si="2413">AI830</f>
        <v>0</v>
      </c>
      <c r="AJ831" s="363">
        <f t="shared" ref="AJ831" si="2414">AJ830</f>
        <v>0</v>
      </c>
      <c r="AK831" s="363">
        <f t="shared" ref="AK831" si="2415">AK830</f>
        <v>0</v>
      </c>
      <c r="AL831" s="363">
        <f t="shared" ref="AL831" si="2416">AL830</f>
        <v>0</v>
      </c>
      <c r="AM831" s="363">
        <f t="shared" ref="AM831" si="2417">AM830</f>
        <v>0</v>
      </c>
      <c r="AN831" s="363">
        <f t="shared" ref="AN831" si="2418">AN830</f>
        <v>0</v>
      </c>
      <c r="AO831" s="363">
        <f t="shared" ref="AO831" si="2419">AO830</f>
        <v>0</v>
      </c>
      <c r="AP831" s="363">
        <f t="shared" ref="AP831" si="2420">AP830</f>
        <v>0</v>
      </c>
      <c r="AQ831" s="363">
        <f t="shared" ref="AQ831" si="2421">AQ830</f>
        <v>0</v>
      </c>
      <c r="AR831" s="363">
        <f t="shared" ref="AR831" si="2422">AR830</f>
        <v>0</v>
      </c>
      <c r="AS831" s="271"/>
    </row>
    <row r="832" spans="1:45" hidden="1" outlineLevel="1">
      <c r="A832" s="465"/>
      <c r="B832" s="270"/>
      <c r="C832" s="27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c r="AA832" s="252"/>
      <c r="AB832" s="252"/>
      <c r="AC832" s="252"/>
      <c r="AD832" s="252"/>
      <c r="AE832" s="368"/>
      <c r="AF832" s="368"/>
      <c r="AG832" s="368"/>
      <c r="AH832" s="368"/>
      <c r="AI832" s="368"/>
      <c r="AJ832" s="368"/>
      <c r="AK832" s="368"/>
      <c r="AL832" s="368"/>
      <c r="AM832" s="368"/>
      <c r="AN832" s="368"/>
      <c r="AO832" s="368"/>
      <c r="AP832" s="368"/>
      <c r="AQ832" s="368"/>
      <c r="AR832" s="368"/>
      <c r="AS832" s="273"/>
    </row>
    <row r="833" spans="1:45" ht="30" hidden="1" outlineLevel="1">
      <c r="A833" s="465">
        <v>7</v>
      </c>
      <c r="B833" s="380" t="s">
        <v>100</v>
      </c>
      <c r="C833" s="252" t="s">
        <v>25</v>
      </c>
      <c r="D833" s="256"/>
      <c r="E833" s="256"/>
      <c r="F833" s="256"/>
      <c r="G833" s="256"/>
      <c r="H833" s="256"/>
      <c r="I833" s="256"/>
      <c r="J833" s="256"/>
      <c r="K833" s="256"/>
      <c r="L833" s="256"/>
      <c r="M833" s="256"/>
      <c r="N833" s="256"/>
      <c r="O833" s="256"/>
      <c r="P833" s="256"/>
      <c r="Q833" s="256">
        <v>12</v>
      </c>
      <c r="R833" s="256"/>
      <c r="S833" s="256"/>
      <c r="T833" s="256"/>
      <c r="U833" s="256"/>
      <c r="V833" s="256"/>
      <c r="W833" s="256"/>
      <c r="X833" s="256"/>
      <c r="Y833" s="256"/>
      <c r="Z833" s="256"/>
      <c r="AA833" s="256"/>
      <c r="AB833" s="256"/>
      <c r="AC833" s="256"/>
      <c r="AD833" s="256"/>
      <c r="AE833" s="367"/>
      <c r="AF833" s="367"/>
      <c r="AG833" s="367"/>
      <c r="AH833" s="367"/>
      <c r="AI833" s="367"/>
      <c r="AJ833" s="367"/>
      <c r="AK833" s="367"/>
      <c r="AL833" s="367"/>
      <c r="AM833" s="367"/>
      <c r="AN833" s="367"/>
      <c r="AO833" s="367"/>
      <c r="AP833" s="367"/>
      <c r="AQ833" s="367"/>
      <c r="AR833" s="367"/>
      <c r="AS833" s="257">
        <f>SUM(AE833:AR833)</f>
        <v>0</v>
      </c>
    </row>
    <row r="834" spans="1:45" hidden="1" outlineLevel="1">
      <c r="A834" s="465"/>
      <c r="B834" s="255" t="s">
        <v>341</v>
      </c>
      <c r="C834" s="252" t="s">
        <v>163</v>
      </c>
      <c r="D834" s="256"/>
      <c r="E834" s="256"/>
      <c r="F834" s="256"/>
      <c r="G834" s="256"/>
      <c r="H834" s="256"/>
      <c r="I834" s="256"/>
      <c r="J834" s="256"/>
      <c r="K834" s="256"/>
      <c r="L834" s="256"/>
      <c r="M834" s="256"/>
      <c r="N834" s="256"/>
      <c r="O834" s="256"/>
      <c r="P834" s="256"/>
      <c r="Q834" s="256">
        <f>Q833</f>
        <v>12</v>
      </c>
      <c r="R834" s="256"/>
      <c r="S834" s="256"/>
      <c r="T834" s="256"/>
      <c r="U834" s="256"/>
      <c r="V834" s="256"/>
      <c r="W834" s="256"/>
      <c r="X834" s="256"/>
      <c r="Y834" s="256"/>
      <c r="Z834" s="256"/>
      <c r="AA834" s="256"/>
      <c r="AB834" s="256"/>
      <c r="AC834" s="256"/>
      <c r="AD834" s="256"/>
      <c r="AE834" s="363">
        <f>AE833</f>
        <v>0</v>
      </c>
      <c r="AF834" s="363">
        <f t="shared" ref="AF834" si="2423">AF833</f>
        <v>0</v>
      </c>
      <c r="AG834" s="363">
        <f t="shared" ref="AG834" si="2424">AG833</f>
        <v>0</v>
      </c>
      <c r="AH834" s="363">
        <f t="shared" ref="AH834" si="2425">AH833</f>
        <v>0</v>
      </c>
      <c r="AI834" s="363">
        <f t="shared" ref="AI834" si="2426">AI833</f>
        <v>0</v>
      </c>
      <c r="AJ834" s="363">
        <f t="shared" ref="AJ834" si="2427">AJ833</f>
        <v>0</v>
      </c>
      <c r="AK834" s="363">
        <f t="shared" ref="AK834" si="2428">AK833</f>
        <v>0</v>
      </c>
      <c r="AL834" s="363">
        <f t="shared" ref="AL834" si="2429">AL833</f>
        <v>0</v>
      </c>
      <c r="AM834" s="363">
        <f t="shared" ref="AM834" si="2430">AM833</f>
        <v>0</v>
      </c>
      <c r="AN834" s="363">
        <f t="shared" ref="AN834" si="2431">AN833</f>
        <v>0</v>
      </c>
      <c r="AO834" s="363">
        <f t="shared" ref="AO834" si="2432">AO833</f>
        <v>0</v>
      </c>
      <c r="AP834" s="363">
        <f t="shared" ref="AP834" si="2433">AP833</f>
        <v>0</v>
      </c>
      <c r="AQ834" s="363">
        <f t="shared" ref="AQ834" si="2434">AQ833</f>
        <v>0</v>
      </c>
      <c r="AR834" s="363">
        <f t="shared" ref="AR834" si="2435">AR833</f>
        <v>0</v>
      </c>
      <c r="AS834" s="271"/>
    </row>
    <row r="835" spans="1:45" hidden="1" outlineLevel="1">
      <c r="A835" s="465"/>
      <c r="B835" s="274"/>
      <c r="C835" s="27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c r="AA835" s="252"/>
      <c r="AB835" s="252"/>
      <c r="AC835" s="252"/>
      <c r="AD835" s="252"/>
      <c r="AE835" s="368"/>
      <c r="AF835" s="369"/>
      <c r="AG835" s="368"/>
      <c r="AH835" s="368"/>
      <c r="AI835" s="368"/>
      <c r="AJ835" s="368"/>
      <c r="AK835" s="368"/>
      <c r="AL835" s="368"/>
      <c r="AM835" s="368"/>
      <c r="AN835" s="368"/>
      <c r="AO835" s="368"/>
      <c r="AP835" s="368"/>
      <c r="AQ835" s="368"/>
      <c r="AR835" s="368"/>
      <c r="AS835" s="273"/>
    </row>
    <row r="836" spans="1:45" hidden="1" outlineLevel="1">
      <c r="A836" s="465">
        <v>8</v>
      </c>
      <c r="B836" s="380" t="s">
        <v>101</v>
      </c>
      <c r="C836" s="252" t="s">
        <v>25</v>
      </c>
      <c r="D836" s="256"/>
      <c r="E836" s="256"/>
      <c r="F836" s="256"/>
      <c r="G836" s="256"/>
      <c r="H836" s="256"/>
      <c r="I836" s="256"/>
      <c r="J836" s="256"/>
      <c r="K836" s="256"/>
      <c r="L836" s="256"/>
      <c r="M836" s="256"/>
      <c r="N836" s="256"/>
      <c r="O836" s="256"/>
      <c r="P836" s="256"/>
      <c r="Q836" s="256">
        <v>12</v>
      </c>
      <c r="R836" s="256"/>
      <c r="S836" s="256"/>
      <c r="T836" s="256"/>
      <c r="U836" s="256"/>
      <c r="V836" s="256"/>
      <c r="W836" s="256"/>
      <c r="X836" s="256"/>
      <c r="Y836" s="256"/>
      <c r="Z836" s="256"/>
      <c r="AA836" s="256"/>
      <c r="AB836" s="256"/>
      <c r="AC836" s="256"/>
      <c r="AD836" s="256"/>
      <c r="AE836" s="367"/>
      <c r="AF836" s="367"/>
      <c r="AG836" s="367"/>
      <c r="AH836" s="367"/>
      <c r="AI836" s="367"/>
      <c r="AJ836" s="367"/>
      <c r="AK836" s="367"/>
      <c r="AL836" s="367"/>
      <c r="AM836" s="367"/>
      <c r="AN836" s="367"/>
      <c r="AO836" s="367"/>
      <c r="AP836" s="367"/>
      <c r="AQ836" s="367"/>
      <c r="AR836" s="367"/>
      <c r="AS836" s="257">
        <f>SUM(AE836:AR836)</f>
        <v>0</v>
      </c>
    </row>
    <row r="837" spans="1:45" hidden="1" outlineLevel="1">
      <c r="A837" s="465"/>
      <c r="B837" s="255" t="s">
        <v>341</v>
      </c>
      <c r="C837" s="252" t="s">
        <v>163</v>
      </c>
      <c r="D837" s="256"/>
      <c r="E837" s="256"/>
      <c r="F837" s="256"/>
      <c r="G837" s="256"/>
      <c r="H837" s="256"/>
      <c r="I837" s="256"/>
      <c r="J837" s="256"/>
      <c r="K837" s="256"/>
      <c r="L837" s="256"/>
      <c r="M837" s="256"/>
      <c r="N837" s="256"/>
      <c r="O837" s="256"/>
      <c r="P837" s="256"/>
      <c r="Q837" s="256">
        <f>Q836</f>
        <v>12</v>
      </c>
      <c r="R837" s="256"/>
      <c r="S837" s="256"/>
      <c r="T837" s="256"/>
      <c r="U837" s="256"/>
      <c r="V837" s="256"/>
      <c r="W837" s="256"/>
      <c r="X837" s="256"/>
      <c r="Y837" s="256"/>
      <c r="Z837" s="256"/>
      <c r="AA837" s="256"/>
      <c r="AB837" s="256"/>
      <c r="AC837" s="256"/>
      <c r="AD837" s="256"/>
      <c r="AE837" s="363">
        <f>AE836</f>
        <v>0</v>
      </c>
      <c r="AF837" s="363">
        <f t="shared" ref="AF837" si="2436">AF836</f>
        <v>0</v>
      </c>
      <c r="AG837" s="363">
        <f t="shared" ref="AG837" si="2437">AG836</f>
        <v>0</v>
      </c>
      <c r="AH837" s="363">
        <f t="shared" ref="AH837" si="2438">AH836</f>
        <v>0</v>
      </c>
      <c r="AI837" s="363">
        <f t="shared" ref="AI837" si="2439">AI836</f>
        <v>0</v>
      </c>
      <c r="AJ837" s="363">
        <f t="shared" ref="AJ837" si="2440">AJ836</f>
        <v>0</v>
      </c>
      <c r="AK837" s="363">
        <f t="shared" ref="AK837" si="2441">AK836</f>
        <v>0</v>
      </c>
      <c r="AL837" s="363">
        <f t="shared" ref="AL837" si="2442">AL836</f>
        <v>0</v>
      </c>
      <c r="AM837" s="363">
        <f t="shared" ref="AM837" si="2443">AM836</f>
        <v>0</v>
      </c>
      <c r="AN837" s="363">
        <f t="shared" ref="AN837" si="2444">AN836</f>
        <v>0</v>
      </c>
      <c r="AO837" s="363">
        <f t="shared" ref="AO837" si="2445">AO836</f>
        <v>0</v>
      </c>
      <c r="AP837" s="363">
        <f t="shared" ref="AP837" si="2446">AP836</f>
        <v>0</v>
      </c>
      <c r="AQ837" s="363">
        <f t="shared" ref="AQ837" si="2447">AQ836</f>
        <v>0</v>
      </c>
      <c r="AR837" s="363">
        <f t="shared" ref="AR837" si="2448">AR836</f>
        <v>0</v>
      </c>
      <c r="AS837" s="271"/>
    </row>
    <row r="838" spans="1:45" hidden="1" outlineLevel="1">
      <c r="A838" s="465"/>
      <c r="B838" s="274"/>
      <c r="C838" s="272"/>
      <c r="D838" s="276"/>
      <c r="E838" s="276"/>
      <c r="F838" s="276"/>
      <c r="G838" s="276"/>
      <c r="H838" s="276"/>
      <c r="I838" s="276"/>
      <c r="J838" s="276"/>
      <c r="K838" s="276"/>
      <c r="L838" s="276"/>
      <c r="M838" s="276"/>
      <c r="N838" s="276"/>
      <c r="O838" s="276"/>
      <c r="P838" s="276"/>
      <c r="Q838" s="252"/>
      <c r="R838" s="276"/>
      <c r="S838" s="276"/>
      <c r="T838" s="276"/>
      <c r="U838" s="276"/>
      <c r="V838" s="276"/>
      <c r="W838" s="276"/>
      <c r="X838" s="276"/>
      <c r="Y838" s="276"/>
      <c r="Z838" s="276"/>
      <c r="AA838" s="276"/>
      <c r="AB838" s="276"/>
      <c r="AC838" s="276"/>
      <c r="AD838" s="276"/>
      <c r="AE838" s="368"/>
      <c r="AF838" s="369"/>
      <c r="AG838" s="368"/>
      <c r="AH838" s="368"/>
      <c r="AI838" s="368"/>
      <c r="AJ838" s="368"/>
      <c r="AK838" s="368"/>
      <c r="AL838" s="368"/>
      <c r="AM838" s="368"/>
      <c r="AN838" s="368"/>
      <c r="AO838" s="368"/>
      <c r="AP838" s="368"/>
      <c r="AQ838" s="368"/>
      <c r="AR838" s="368"/>
      <c r="AS838" s="273"/>
    </row>
    <row r="839" spans="1:45" hidden="1" outlineLevel="1">
      <c r="A839" s="465">
        <v>9</v>
      </c>
      <c r="B839" s="380" t="s">
        <v>102</v>
      </c>
      <c r="C839" s="252" t="s">
        <v>25</v>
      </c>
      <c r="D839" s="256"/>
      <c r="E839" s="256"/>
      <c r="F839" s="256"/>
      <c r="G839" s="256"/>
      <c r="H839" s="256"/>
      <c r="I839" s="256"/>
      <c r="J839" s="256"/>
      <c r="K839" s="256"/>
      <c r="L839" s="256"/>
      <c r="M839" s="256"/>
      <c r="N839" s="256"/>
      <c r="O839" s="256"/>
      <c r="P839" s="256"/>
      <c r="Q839" s="256">
        <v>12</v>
      </c>
      <c r="R839" s="256"/>
      <c r="S839" s="256"/>
      <c r="T839" s="256"/>
      <c r="U839" s="256"/>
      <c r="V839" s="256"/>
      <c r="W839" s="256"/>
      <c r="X839" s="256"/>
      <c r="Y839" s="256"/>
      <c r="Z839" s="256"/>
      <c r="AA839" s="256"/>
      <c r="AB839" s="256"/>
      <c r="AC839" s="256"/>
      <c r="AD839" s="256"/>
      <c r="AE839" s="367"/>
      <c r="AF839" s="367"/>
      <c r="AG839" s="367"/>
      <c r="AH839" s="367"/>
      <c r="AI839" s="367"/>
      <c r="AJ839" s="367"/>
      <c r="AK839" s="367"/>
      <c r="AL839" s="367"/>
      <c r="AM839" s="367"/>
      <c r="AN839" s="367"/>
      <c r="AO839" s="367"/>
      <c r="AP839" s="367"/>
      <c r="AQ839" s="367"/>
      <c r="AR839" s="367"/>
      <c r="AS839" s="257">
        <f>SUM(AE839:AR839)</f>
        <v>0</v>
      </c>
    </row>
    <row r="840" spans="1:45" hidden="1" outlineLevel="1">
      <c r="A840" s="465"/>
      <c r="B840" s="255" t="s">
        <v>341</v>
      </c>
      <c r="C840" s="252" t="s">
        <v>163</v>
      </c>
      <c r="D840" s="256"/>
      <c r="E840" s="256"/>
      <c r="F840" s="256"/>
      <c r="G840" s="256"/>
      <c r="H840" s="256"/>
      <c r="I840" s="256"/>
      <c r="J840" s="256"/>
      <c r="K840" s="256"/>
      <c r="L840" s="256"/>
      <c r="M840" s="256"/>
      <c r="N840" s="256"/>
      <c r="O840" s="256"/>
      <c r="P840" s="256"/>
      <c r="Q840" s="256">
        <f>Q839</f>
        <v>12</v>
      </c>
      <c r="R840" s="256"/>
      <c r="S840" s="256"/>
      <c r="T840" s="256"/>
      <c r="U840" s="256"/>
      <c r="V840" s="256"/>
      <c r="W840" s="256"/>
      <c r="X840" s="256"/>
      <c r="Y840" s="256"/>
      <c r="Z840" s="256"/>
      <c r="AA840" s="256"/>
      <c r="AB840" s="256"/>
      <c r="AC840" s="256"/>
      <c r="AD840" s="256"/>
      <c r="AE840" s="363">
        <f>AE839</f>
        <v>0</v>
      </c>
      <c r="AF840" s="363">
        <f t="shared" ref="AF840" si="2449">AF839</f>
        <v>0</v>
      </c>
      <c r="AG840" s="363">
        <f t="shared" ref="AG840" si="2450">AG839</f>
        <v>0</v>
      </c>
      <c r="AH840" s="363">
        <f t="shared" ref="AH840" si="2451">AH839</f>
        <v>0</v>
      </c>
      <c r="AI840" s="363">
        <f t="shared" ref="AI840" si="2452">AI839</f>
        <v>0</v>
      </c>
      <c r="AJ840" s="363">
        <f t="shared" ref="AJ840" si="2453">AJ839</f>
        <v>0</v>
      </c>
      <c r="AK840" s="363">
        <f t="shared" ref="AK840" si="2454">AK839</f>
        <v>0</v>
      </c>
      <c r="AL840" s="363">
        <f t="shared" ref="AL840" si="2455">AL839</f>
        <v>0</v>
      </c>
      <c r="AM840" s="363">
        <f t="shared" ref="AM840" si="2456">AM839</f>
        <v>0</v>
      </c>
      <c r="AN840" s="363">
        <f t="shared" ref="AN840" si="2457">AN839</f>
        <v>0</v>
      </c>
      <c r="AO840" s="363">
        <f t="shared" ref="AO840" si="2458">AO839</f>
        <v>0</v>
      </c>
      <c r="AP840" s="363">
        <f t="shared" ref="AP840" si="2459">AP839</f>
        <v>0</v>
      </c>
      <c r="AQ840" s="363">
        <f t="shared" ref="AQ840" si="2460">AQ839</f>
        <v>0</v>
      </c>
      <c r="AR840" s="363">
        <f t="shared" ref="AR840" si="2461">AR839</f>
        <v>0</v>
      </c>
      <c r="AS840" s="271"/>
    </row>
    <row r="841" spans="1:45" hidden="1" outlineLevel="1">
      <c r="A841" s="465"/>
      <c r="B841" s="274"/>
      <c r="C841" s="272"/>
      <c r="D841" s="276"/>
      <c r="E841" s="276"/>
      <c r="F841" s="276"/>
      <c r="G841" s="276"/>
      <c r="H841" s="276"/>
      <c r="I841" s="276"/>
      <c r="J841" s="276"/>
      <c r="K841" s="276"/>
      <c r="L841" s="276"/>
      <c r="M841" s="276"/>
      <c r="N841" s="276"/>
      <c r="O841" s="276"/>
      <c r="P841" s="276"/>
      <c r="Q841" s="252"/>
      <c r="R841" s="276"/>
      <c r="S841" s="276"/>
      <c r="T841" s="276"/>
      <c r="U841" s="276"/>
      <c r="V841" s="276"/>
      <c r="W841" s="276"/>
      <c r="X841" s="276"/>
      <c r="Y841" s="276"/>
      <c r="Z841" s="276"/>
      <c r="AA841" s="276"/>
      <c r="AB841" s="276"/>
      <c r="AC841" s="276"/>
      <c r="AD841" s="276"/>
      <c r="AE841" s="368"/>
      <c r="AF841" s="368"/>
      <c r="AG841" s="368"/>
      <c r="AH841" s="368"/>
      <c r="AI841" s="368"/>
      <c r="AJ841" s="368"/>
      <c r="AK841" s="368"/>
      <c r="AL841" s="368"/>
      <c r="AM841" s="368"/>
      <c r="AN841" s="368"/>
      <c r="AO841" s="368"/>
      <c r="AP841" s="368"/>
      <c r="AQ841" s="368"/>
      <c r="AR841" s="368"/>
      <c r="AS841" s="273"/>
    </row>
    <row r="842" spans="1:45" hidden="1" outlineLevel="1">
      <c r="A842" s="465">
        <v>10</v>
      </c>
      <c r="B842" s="380" t="s">
        <v>103</v>
      </c>
      <c r="C842" s="252" t="s">
        <v>25</v>
      </c>
      <c r="D842" s="256"/>
      <c r="E842" s="256"/>
      <c r="F842" s="256"/>
      <c r="G842" s="256"/>
      <c r="H842" s="256"/>
      <c r="I842" s="256"/>
      <c r="J842" s="256"/>
      <c r="K842" s="256"/>
      <c r="L842" s="256"/>
      <c r="M842" s="256"/>
      <c r="N842" s="256"/>
      <c r="O842" s="256"/>
      <c r="P842" s="256"/>
      <c r="Q842" s="256">
        <v>3</v>
      </c>
      <c r="R842" s="256"/>
      <c r="S842" s="256"/>
      <c r="T842" s="256"/>
      <c r="U842" s="256"/>
      <c r="V842" s="256"/>
      <c r="W842" s="256"/>
      <c r="X842" s="256"/>
      <c r="Y842" s="256"/>
      <c r="Z842" s="256"/>
      <c r="AA842" s="256"/>
      <c r="AB842" s="256"/>
      <c r="AC842" s="256"/>
      <c r="AD842" s="256"/>
      <c r="AE842" s="367"/>
      <c r="AF842" s="367"/>
      <c r="AG842" s="367"/>
      <c r="AH842" s="367"/>
      <c r="AI842" s="367"/>
      <c r="AJ842" s="367"/>
      <c r="AK842" s="367"/>
      <c r="AL842" s="367"/>
      <c r="AM842" s="367"/>
      <c r="AN842" s="367"/>
      <c r="AO842" s="367"/>
      <c r="AP842" s="367"/>
      <c r="AQ842" s="367"/>
      <c r="AR842" s="367"/>
      <c r="AS842" s="257">
        <f>SUM(AE842:AR842)</f>
        <v>0</v>
      </c>
    </row>
    <row r="843" spans="1:45" hidden="1" outlineLevel="1">
      <c r="A843" s="465"/>
      <c r="B843" s="255" t="s">
        <v>341</v>
      </c>
      <c r="C843" s="252" t="s">
        <v>163</v>
      </c>
      <c r="D843" s="256"/>
      <c r="E843" s="256"/>
      <c r="F843" s="256"/>
      <c r="G843" s="256"/>
      <c r="H843" s="256"/>
      <c r="I843" s="256"/>
      <c r="J843" s="256"/>
      <c r="K843" s="256"/>
      <c r="L843" s="256"/>
      <c r="M843" s="256"/>
      <c r="N843" s="256"/>
      <c r="O843" s="256"/>
      <c r="P843" s="256"/>
      <c r="Q843" s="256">
        <f>Q842</f>
        <v>3</v>
      </c>
      <c r="R843" s="256"/>
      <c r="S843" s="256"/>
      <c r="T843" s="256"/>
      <c r="U843" s="256"/>
      <c r="V843" s="256"/>
      <c r="W843" s="256"/>
      <c r="X843" s="256"/>
      <c r="Y843" s="256"/>
      <c r="Z843" s="256"/>
      <c r="AA843" s="256"/>
      <c r="AB843" s="256"/>
      <c r="AC843" s="256"/>
      <c r="AD843" s="256"/>
      <c r="AE843" s="363">
        <f>AE842</f>
        <v>0</v>
      </c>
      <c r="AF843" s="363">
        <f t="shared" ref="AF843" si="2462">AF842</f>
        <v>0</v>
      </c>
      <c r="AG843" s="363">
        <f t="shared" ref="AG843" si="2463">AG842</f>
        <v>0</v>
      </c>
      <c r="AH843" s="363">
        <f t="shared" ref="AH843" si="2464">AH842</f>
        <v>0</v>
      </c>
      <c r="AI843" s="363">
        <f t="shared" ref="AI843" si="2465">AI842</f>
        <v>0</v>
      </c>
      <c r="AJ843" s="363">
        <f t="shared" ref="AJ843" si="2466">AJ842</f>
        <v>0</v>
      </c>
      <c r="AK843" s="363">
        <f t="shared" ref="AK843" si="2467">AK842</f>
        <v>0</v>
      </c>
      <c r="AL843" s="363">
        <f t="shared" ref="AL843" si="2468">AL842</f>
        <v>0</v>
      </c>
      <c r="AM843" s="363">
        <f t="shared" ref="AM843" si="2469">AM842</f>
        <v>0</v>
      </c>
      <c r="AN843" s="363">
        <f t="shared" ref="AN843" si="2470">AN842</f>
        <v>0</v>
      </c>
      <c r="AO843" s="363">
        <f t="shared" ref="AO843" si="2471">AO842</f>
        <v>0</v>
      </c>
      <c r="AP843" s="363">
        <f t="shared" ref="AP843" si="2472">AP842</f>
        <v>0</v>
      </c>
      <c r="AQ843" s="363">
        <f t="shared" ref="AQ843" si="2473">AQ842</f>
        <v>0</v>
      </c>
      <c r="AR843" s="363">
        <f t="shared" ref="AR843" si="2474">AR842</f>
        <v>0</v>
      </c>
      <c r="AS843" s="271"/>
    </row>
    <row r="844" spans="1:45" hidden="1" outlineLevel="1">
      <c r="A844" s="465"/>
      <c r="B844" s="274"/>
      <c r="C844" s="272"/>
      <c r="D844" s="276"/>
      <c r="E844" s="276"/>
      <c r="F844" s="276"/>
      <c r="G844" s="276"/>
      <c r="H844" s="276"/>
      <c r="I844" s="276"/>
      <c r="J844" s="276"/>
      <c r="K844" s="276"/>
      <c r="L844" s="276"/>
      <c r="M844" s="276"/>
      <c r="N844" s="276"/>
      <c r="O844" s="276"/>
      <c r="P844" s="276"/>
      <c r="Q844" s="252"/>
      <c r="R844" s="276"/>
      <c r="S844" s="276"/>
      <c r="T844" s="276"/>
      <c r="U844" s="276"/>
      <c r="V844" s="276"/>
      <c r="W844" s="276"/>
      <c r="X844" s="276"/>
      <c r="Y844" s="276"/>
      <c r="Z844" s="276"/>
      <c r="AA844" s="276"/>
      <c r="AB844" s="276"/>
      <c r="AC844" s="276"/>
      <c r="AD844" s="276"/>
      <c r="AE844" s="368"/>
      <c r="AF844" s="369"/>
      <c r="AG844" s="368"/>
      <c r="AH844" s="368"/>
      <c r="AI844" s="368"/>
      <c r="AJ844" s="368"/>
      <c r="AK844" s="368"/>
      <c r="AL844" s="368"/>
      <c r="AM844" s="368"/>
      <c r="AN844" s="368"/>
      <c r="AO844" s="368"/>
      <c r="AP844" s="368"/>
      <c r="AQ844" s="368"/>
      <c r="AR844" s="368"/>
      <c r="AS844" s="273"/>
    </row>
    <row r="845" spans="1:45" ht="15.75" hidden="1" outlineLevel="1">
      <c r="A845" s="465"/>
      <c r="B845" s="249" t="s">
        <v>10</v>
      </c>
      <c r="C845" s="250"/>
      <c r="D845" s="250"/>
      <c r="E845" s="250"/>
      <c r="F845" s="250"/>
      <c r="G845" s="250"/>
      <c r="H845" s="250"/>
      <c r="I845" s="250"/>
      <c r="J845" s="250"/>
      <c r="K845" s="250"/>
      <c r="L845" s="250"/>
      <c r="M845" s="250"/>
      <c r="N845" s="250"/>
      <c r="O845" s="250"/>
      <c r="P845" s="250"/>
      <c r="Q845" s="251"/>
      <c r="R845" s="250"/>
      <c r="S845" s="250"/>
      <c r="T845" s="250"/>
      <c r="U845" s="250"/>
      <c r="V845" s="250"/>
      <c r="W845" s="250"/>
      <c r="X845" s="250"/>
      <c r="Y845" s="250"/>
      <c r="Z845" s="250"/>
      <c r="AA845" s="250"/>
      <c r="AB845" s="250"/>
      <c r="AC845" s="250"/>
      <c r="AD845" s="250"/>
      <c r="AE845" s="366"/>
      <c r="AF845" s="366"/>
      <c r="AG845" s="366"/>
      <c r="AH845" s="366"/>
      <c r="AI845" s="366"/>
      <c r="AJ845" s="366"/>
      <c r="AK845" s="366"/>
      <c r="AL845" s="366"/>
      <c r="AM845" s="366"/>
      <c r="AN845" s="366"/>
      <c r="AO845" s="366"/>
      <c r="AP845" s="366"/>
      <c r="AQ845" s="366"/>
      <c r="AR845" s="366"/>
      <c r="AS845" s="253"/>
    </row>
    <row r="846" spans="1:45" ht="30" hidden="1" outlineLevel="1">
      <c r="A846" s="465">
        <v>11</v>
      </c>
      <c r="B846" s="380" t="s">
        <v>104</v>
      </c>
      <c r="C846" s="252" t="s">
        <v>25</v>
      </c>
      <c r="D846" s="256"/>
      <c r="E846" s="256"/>
      <c r="F846" s="256"/>
      <c r="G846" s="256"/>
      <c r="H846" s="256"/>
      <c r="I846" s="256"/>
      <c r="J846" s="256"/>
      <c r="K846" s="256"/>
      <c r="L846" s="256"/>
      <c r="M846" s="256"/>
      <c r="N846" s="256"/>
      <c r="O846" s="256"/>
      <c r="P846" s="256"/>
      <c r="Q846" s="256">
        <v>12</v>
      </c>
      <c r="R846" s="256"/>
      <c r="S846" s="256"/>
      <c r="T846" s="256"/>
      <c r="U846" s="256"/>
      <c r="V846" s="256"/>
      <c r="W846" s="256"/>
      <c r="X846" s="256"/>
      <c r="Y846" s="256"/>
      <c r="Z846" s="256"/>
      <c r="AA846" s="256"/>
      <c r="AB846" s="256"/>
      <c r="AC846" s="256"/>
      <c r="AD846" s="256"/>
      <c r="AE846" s="378"/>
      <c r="AF846" s="367"/>
      <c r="AG846" s="367"/>
      <c r="AH846" s="367"/>
      <c r="AI846" s="367"/>
      <c r="AJ846" s="367"/>
      <c r="AK846" s="367"/>
      <c r="AL846" s="367"/>
      <c r="AM846" s="367"/>
      <c r="AN846" s="367"/>
      <c r="AO846" s="367"/>
      <c r="AP846" s="367"/>
      <c r="AQ846" s="367"/>
      <c r="AR846" s="367"/>
      <c r="AS846" s="257">
        <f>SUM(AE846:AR846)</f>
        <v>0</v>
      </c>
    </row>
    <row r="847" spans="1:45" hidden="1" outlineLevel="1">
      <c r="A847" s="465"/>
      <c r="B847" s="255" t="s">
        <v>341</v>
      </c>
      <c r="C847" s="252" t="s">
        <v>163</v>
      </c>
      <c r="D847" s="256"/>
      <c r="E847" s="256"/>
      <c r="F847" s="256"/>
      <c r="G847" s="256"/>
      <c r="H847" s="256"/>
      <c r="I847" s="256"/>
      <c r="J847" s="256"/>
      <c r="K847" s="256"/>
      <c r="L847" s="256"/>
      <c r="M847" s="256"/>
      <c r="N847" s="256"/>
      <c r="O847" s="256"/>
      <c r="P847" s="256"/>
      <c r="Q847" s="256">
        <f>Q846</f>
        <v>12</v>
      </c>
      <c r="R847" s="256"/>
      <c r="S847" s="256"/>
      <c r="T847" s="256"/>
      <c r="U847" s="256"/>
      <c r="V847" s="256"/>
      <c r="W847" s="256"/>
      <c r="X847" s="256"/>
      <c r="Y847" s="256"/>
      <c r="Z847" s="256"/>
      <c r="AA847" s="256"/>
      <c r="AB847" s="256"/>
      <c r="AC847" s="256"/>
      <c r="AD847" s="256"/>
      <c r="AE847" s="363">
        <f>AE846</f>
        <v>0</v>
      </c>
      <c r="AF847" s="363">
        <f t="shared" ref="AF847" si="2475">AF846</f>
        <v>0</v>
      </c>
      <c r="AG847" s="363">
        <f t="shared" ref="AG847" si="2476">AG846</f>
        <v>0</v>
      </c>
      <c r="AH847" s="363">
        <f t="shared" ref="AH847" si="2477">AH846</f>
        <v>0</v>
      </c>
      <c r="AI847" s="363">
        <f t="shared" ref="AI847" si="2478">AI846</f>
        <v>0</v>
      </c>
      <c r="AJ847" s="363">
        <f t="shared" ref="AJ847" si="2479">AJ846</f>
        <v>0</v>
      </c>
      <c r="AK847" s="363">
        <f t="shared" ref="AK847" si="2480">AK846</f>
        <v>0</v>
      </c>
      <c r="AL847" s="363">
        <f t="shared" ref="AL847" si="2481">AL846</f>
        <v>0</v>
      </c>
      <c r="AM847" s="363">
        <f t="shared" ref="AM847" si="2482">AM846</f>
        <v>0</v>
      </c>
      <c r="AN847" s="363">
        <f t="shared" ref="AN847" si="2483">AN846</f>
        <v>0</v>
      </c>
      <c r="AO847" s="363">
        <f t="shared" ref="AO847" si="2484">AO846</f>
        <v>0</v>
      </c>
      <c r="AP847" s="363">
        <f t="shared" ref="AP847" si="2485">AP846</f>
        <v>0</v>
      </c>
      <c r="AQ847" s="363">
        <f t="shared" ref="AQ847" si="2486">AQ846</f>
        <v>0</v>
      </c>
      <c r="AR847" s="363">
        <f t="shared" ref="AR847" si="2487">AR846</f>
        <v>0</v>
      </c>
      <c r="AS847" s="258"/>
    </row>
    <row r="848" spans="1:45" hidden="1" outlineLevel="1">
      <c r="A848" s="465"/>
      <c r="B848" s="275"/>
      <c r="C848" s="266"/>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c r="AA848" s="252"/>
      <c r="AB848" s="252"/>
      <c r="AC848" s="252"/>
      <c r="AD848" s="252"/>
      <c r="AE848" s="364"/>
      <c r="AF848" s="373"/>
      <c r="AG848" s="373"/>
      <c r="AH848" s="373"/>
      <c r="AI848" s="373"/>
      <c r="AJ848" s="373"/>
      <c r="AK848" s="373"/>
      <c r="AL848" s="373"/>
      <c r="AM848" s="373"/>
      <c r="AN848" s="373"/>
      <c r="AO848" s="373"/>
      <c r="AP848" s="373"/>
      <c r="AQ848" s="373"/>
      <c r="AR848" s="373"/>
      <c r="AS848" s="267"/>
    </row>
    <row r="849" spans="1:45" ht="30" hidden="1" outlineLevel="1">
      <c r="A849" s="465">
        <v>12</v>
      </c>
      <c r="B849" s="380" t="s">
        <v>105</v>
      </c>
      <c r="C849" s="252" t="s">
        <v>25</v>
      </c>
      <c r="D849" s="256"/>
      <c r="E849" s="256"/>
      <c r="F849" s="256"/>
      <c r="G849" s="256"/>
      <c r="H849" s="256"/>
      <c r="I849" s="256"/>
      <c r="J849" s="256"/>
      <c r="K849" s="256"/>
      <c r="L849" s="256"/>
      <c r="M849" s="256"/>
      <c r="N849" s="256"/>
      <c r="O849" s="256"/>
      <c r="P849" s="256"/>
      <c r="Q849" s="256">
        <v>12</v>
      </c>
      <c r="R849" s="256"/>
      <c r="S849" s="256"/>
      <c r="T849" s="256"/>
      <c r="U849" s="256"/>
      <c r="V849" s="256"/>
      <c r="W849" s="256"/>
      <c r="X849" s="256"/>
      <c r="Y849" s="256"/>
      <c r="Z849" s="256"/>
      <c r="AA849" s="256"/>
      <c r="AB849" s="256"/>
      <c r="AC849" s="256"/>
      <c r="AD849" s="256"/>
      <c r="AE849" s="362"/>
      <c r="AF849" s="367"/>
      <c r="AG849" s="367"/>
      <c r="AH849" s="367"/>
      <c r="AI849" s="367"/>
      <c r="AJ849" s="367"/>
      <c r="AK849" s="367"/>
      <c r="AL849" s="367"/>
      <c r="AM849" s="367"/>
      <c r="AN849" s="367"/>
      <c r="AO849" s="367"/>
      <c r="AP849" s="367"/>
      <c r="AQ849" s="367"/>
      <c r="AR849" s="367"/>
      <c r="AS849" s="257">
        <f>SUM(AE849:AR849)</f>
        <v>0</v>
      </c>
    </row>
    <row r="850" spans="1:45" hidden="1" outlineLevel="1">
      <c r="A850" s="465"/>
      <c r="B850" s="255" t="s">
        <v>341</v>
      </c>
      <c r="C850" s="252" t="s">
        <v>163</v>
      </c>
      <c r="D850" s="256"/>
      <c r="E850" s="256"/>
      <c r="F850" s="256"/>
      <c r="G850" s="256"/>
      <c r="H850" s="256"/>
      <c r="I850" s="256"/>
      <c r="J850" s="256"/>
      <c r="K850" s="256"/>
      <c r="L850" s="256"/>
      <c r="M850" s="256"/>
      <c r="N850" s="256"/>
      <c r="O850" s="256"/>
      <c r="P850" s="256"/>
      <c r="Q850" s="256">
        <f>Q849</f>
        <v>12</v>
      </c>
      <c r="R850" s="256"/>
      <c r="S850" s="256"/>
      <c r="T850" s="256"/>
      <c r="U850" s="256"/>
      <c r="V850" s="256"/>
      <c r="W850" s="256"/>
      <c r="X850" s="256"/>
      <c r="Y850" s="256"/>
      <c r="Z850" s="256"/>
      <c r="AA850" s="256"/>
      <c r="AB850" s="256"/>
      <c r="AC850" s="256"/>
      <c r="AD850" s="256"/>
      <c r="AE850" s="363">
        <f>AE849</f>
        <v>0</v>
      </c>
      <c r="AF850" s="363">
        <f t="shared" ref="AF850" si="2488">AF849</f>
        <v>0</v>
      </c>
      <c r="AG850" s="363">
        <f t="shared" ref="AG850" si="2489">AG849</f>
        <v>0</v>
      </c>
      <c r="AH850" s="363">
        <f t="shared" ref="AH850" si="2490">AH849</f>
        <v>0</v>
      </c>
      <c r="AI850" s="363">
        <f t="shared" ref="AI850" si="2491">AI849</f>
        <v>0</v>
      </c>
      <c r="AJ850" s="363">
        <f t="shared" ref="AJ850" si="2492">AJ849</f>
        <v>0</v>
      </c>
      <c r="AK850" s="363">
        <f t="shared" ref="AK850" si="2493">AK849</f>
        <v>0</v>
      </c>
      <c r="AL850" s="363">
        <f t="shared" ref="AL850" si="2494">AL849</f>
        <v>0</v>
      </c>
      <c r="AM850" s="363">
        <f t="shared" ref="AM850" si="2495">AM849</f>
        <v>0</v>
      </c>
      <c r="AN850" s="363">
        <f t="shared" ref="AN850" si="2496">AN849</f>
        <v>0</v>
      </c>
      <c r="AO850" s="363">
        <f t="shared" ref="AO850" si="2497">AO849</f>
        <v>0</v>
      </c>
      <c r="AP850" s="363">
        <f t="shared" ref="AP850" si="2498">AP849</f>
        <v>0</v>
      </c>
      <c r="AQ850" s="363">
        <f t="shared" ref="AQ850" si="2499">AQ849</f>
        <v>0</v>
      </c>
      <c r="AR850" s="363">
        <f t="shared" ref="AR850" si="2500">AR849</f>
        <v>0</v>
      </c>
      <c r="AS850" s="258"/>
    </row>
    <row r="851" spans="1:45" hidden="1" outlineLevel="1">
      <c r="A851" s="465"/>
      <c r="B851" s="275"/>
      <c r="C851" s="266"/>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c r="AA851" s="252"/>
      <c r="AB851" s="252"/>
      <c r="AC851" s="252"/>
      <c r="AD851" s="252"/>
      <c r="AE851" s="374"/>
      <c r="AF851" s="374"/>
      <c r="AG851" s="364"/>
      <c r="AH851" s="364"/>
      <c r="AI851" s="364"/>
      <c r="AJ851" s="364"/>
      <c r="AK851" s="364"/>
      <c r="AL851" s="364"/>
      <c r="AM851" s="364"/>
      <c r="AN851" s="364"/>
      <c r="AO851" s="364"/>
      <c r="AP851" s="364"/>
      <c r="AQ851" s="364"/>
      <c r="AR851" s="364"/>
      <c r="AS851" s="267"/>
    </row>
    <row r="852" spans="1:45" ht="30" hidden="1" outlineLevel="1">
      <c r="A852" s="465">
        <v>13</v>
      </c>
      <c r="B852" s="380" t="s">
        <v>106</v>
      </c>
      <c r="C852" s="252" t="s">
        <v>25</v>
      </c>
      <c r="D852" s="256"/>
      <c r="E852" s="256"/>
      <c r="F852" s="256"/>
      <c r="G852" s="256"/>
      <c r="H852" s="256"/>
      <c r="I852" s="256"/>
      <c r="J852" s="256"/>
      <c r="K852" s="256"/>
      <c r="L852" s="256"/>
      <c r="M852" s="256"/>
      <c r="N852" s="256"/>
      <c r="O852" s="256"/>
      <c r="P852" s="256"/>
      <c r="Q852" s="256">
        <v>12</v>
      </c>
      <c r="R852" s="256"/>
      <c r="S852" s="256"/>
      <c r="T852" s="256"/>
      <c r="U852" s="256"/>
      <c r="V852" s="256"/>
      <c r="W852" s="256"/>
      <c r="X852" s="256"/>
      <c r="Y852" s="256"/>
      <c r="Z852" s="256"/>
      <c r="AA852" s="256"/>
      <c r="AB852" s="256"/>
      <c r="AC852" s="256"/>
      <c r="AD852" s="256"/>
      <c r="AE852" s="362"/>
      <c r="AF852" s="367"/>
      <c r="AG852" s="367"/>
      <c r="AH852" s="367"/>
      <c r="AI852" s="367"/>
      <c r="AJ852" s="367"/>
      <c r="AK852" s="367"/>
      <c r="AL852" s="367"/>
      <c r="AM852" s="367"/>
      <c r="AN852" s="367"/>
      <c r="AO852" s="367"/>
      <c r="AP852" s="367"/>
      <c r="AQ852" s="367"/>
      <c r="AR852" s="367"/>
      <c r="AS852" s="257">
        <f>SUM(AE852:AR852)</f>
        <v>0</v>
      </c>
    </row>
    <row r="853" spans="1:45" hidden="1" outlineLevel="1">
      <c r="A853" s="465"/>
      <c r="B853" s="255" t="s">
        <v>341</v>
      </c>
      <c r="C853" s="252" t="s">
        <v>163</v>
      </c>
      <c r="D853" s="256"/>
      <c r="E853" s="256"/>
      <c r="F853" s="256"/>
      <c r="G853" s="256"/>
      <c r="H853" s="256"/>
      <c r="I853" s="256"/>
      <c r="J853" s="256"/>
      <c r="K853" s="256"/>
      <c r="L853" s="256"/>
      <c r="M853" s="256"/>
      <c r="N853" s="256"/>
      <c r="O853" s="256"/>
      <c r="P853" s="256"/>
      <c r="Q853" s="256">
        <f>Q852</f>
        <v>12</v>
      </c>
      <c r="R853" s="256"/>
      <c r="S853" s="256"/>
      <c r="T853" s="256"/>
      <c r="U853" s="256"/>
      <c r="V853" s="256"/>
      <c r="W853" s="256"/>
      <c r="X853" s="256"/>
      <c r="Y853" s="256"/>
      <c r="Z853" s="256"/>
      <c r="AA853" s="256"/>
      <c r="AB853" s="256"/>
      <c r="AC853" s="256"/>
      <c r="AD853" s="256"/>
      <c r="AE853" s="363">
        <f>AE852</f>
        <v>0</v>
      </c>
      <c r="AF853" s="363">
        <f t="shared" ref="AF853" si="2501">AF852</f>
        <v>0</v>
      </c>
      <c r="AG853" s="363">
        <f t="shared" ref="AG853" si="2502">AG852</f>
        <v>0</v>
      </c>
      <c r="AH853" s="363">
        <f t="shared" ref="AH853" si="2503">AH852</f>
        <v>0</v>
      </c>
      <c r="AI853" s="363">
        <f t="shared" ref="AI853" si="2504">AI852</f>
        <v>0</v>
      </c>
      <c r="AJ853" s="363">
        <f t="shared" ref="AJ853" si="2505">AJ852</f>
        <v>0</v>
      </c>
      <c r="AK853" s="363">
        <f t="shared" ref="AK853" si="2506">AK852</f>
        <v>0</v>
      </c>
      <c r="AL853" s="363">
        <f t="shared" ref="AL853" si="2507">AL852</f>
        <v>0</v>
      </c>
      <c r="AM853" s="363">
        <f t="shared" ref="AM853" si="2508">AM852</f>
        <v>0</v>
      </c>
      <c r="AN853" s="363">
        <f t="shared" ref="AN853" si="2509">AN852</f>
        <v>0</v>
      </c>
      <c r="AO853" s="363">
        <f t="shared" ref="AO853" si="2510">AO852</f>
        <v>0</v>
      </c>
      <c r="AP853" s="363">
        <f t="shared" ref="AP853" si="2511">AP852</f>
        <v>0</v>
      </c>
      <c r="AQ853" s="363">
        <f t="shared" ref="AQ853" si="2512">AQ852</f>
        <v>0</v>
      </c>
      <c r="AR853" s="363">
        <f t="shared" ref="AR853" si="2513">AR852</f>
        <v>0</v>
      </c>
      <c r="AS853" s="267"/>
    </row>
    <row r="854" spans="1:45" hidden="1" outlineLevel="1">
      <c r="A854" s="465"/>
      <c r="B854" s="275"/>
      <c r="C854" s="266"/>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c r="AA854" s="252"/>
      <c r="AB854" s="252"/>
      <c r="AC854" s="252"/>
      <c r="AD854" s="252"/>
      <c r="AE854" s="364"/>
      <c r="AF854" s="364"/>
      <c r="AG854" s="364"/>
      <c r="AH854" s="364"/>
      <c r="AI854" s="364"/>
      <c r="AJ854" s="364"/>
      <c r="AK854" s="364"/>
      <c r="AL854" s="364"/>
      <c r="AM854" s="364"/>
      <c r="AN854" s="364"/>
      <c r="AO854" s="364"/>
      <c r="AP854" s="364"/>
      <c r="AQ854" s="364"/>
      <c r="AR854" s="364"/>
      <c r="AS854" s="267"/>
    </row>
    <row r="855" spans="1:45" ht="15.75" hidden="1" outlineLevel="1">
      <c r="A855" s="465"/>
      <c r="B855" s="249" t="s">
        <v>107</v>
      </c>
      <c r="C855" s="250"/>
      <c r="D855" s="251"/>
      <c r="E855" s="251"/>
      <c r="F855" s="251"/>
      <c r="G855" s="251"/>
      <c r="H855" s="251"/>
      <c r="I855" s="251"/>
      <c r="J855" s="251"/>
      <c r="K855" s="251"/>
      <c r="L855" s="251"/>
      <c r="M855" s="251"/>
      <c r="N855" s="251"/>
      <c r="O855" s="251"/>
      <c r="P855" s="251"/>
      <c r="Q855" s="251"/>
      <c r="R855" s="251"/>
      <c r="S855" s="250"/>
      <c r="T855" s="250"/>
      <c r="U855" s="250"/>
      <c r="V855" s="250"/>
      <c r="W855" s="250"/>
      <c r="X855" s="250"/>
      <c r="Y855" s="250"/>
      <c r="Z855" s="250"/>
      <c r="AA855" s="250"/>
      <c r="AB855" s="250"/>
      <c r="AC855" s="250"/>
      <c r="AD855" s="250"/>
      <c r="AE855" s="366"/>
      <c r="AF855" s="366"/>
      <c r="AG855" s="366"/>
      <c r="AH855" s="366"/>
      <c r="AI855" s="366"/>
      <c r="AJ855" s="366"/>
      <c r="AK855" s="366"/>
      <c r="AL855" s="366"/>
      <c r="AM855" s="366"/>
      <c r="AN855" s="366"/>
      <c r="AO855" s="366"/>
      <c r="AP855" s="366"/>
      <c r="AQ855" s="366"/>
      <c r="AR855" s="366"/>
      <c r="AS855" s="253"/>
    </row>
    <row r="856" spans="1:45" hidden="1" outlineLevel="1">
      <c r="A856" s="465">
        <v>14</v>
      </c>
      <c r="B856" s="275" t="s">
        <v>108</v>
      </c>
      <c r="C856" s="252" t="s">
        <v>25</v>
      </c>
      <c r="D856" s="256"/>
      <c r="E856" s="256"/>
      <c r="F856" s="256"/>
      <c r="G856" s="256"/>
      <c r="H856" s="256"/>
      <c r="I856" s="256"/>
      <c r="J856" s="256"/>
      <c r="K856" s="256"/>
      <c r="L856" s="256"/>
      <c r="M856" s="256"/>
      <c r="N856" s="256"/>
      <c r="O856" s="256"/>
      <c r="P856" s="256"/>
      <c r="Q856" s="256">
        <v>12</v>
      </c>
      <c r="R856" s="256"/>
      <c r="S856" s="256"/>
      <c r="T856" s="256"/>
      <c r="U856" s="256"/>
      <c r="V856" s="256"/>
      <c r="W856" s="256"/>
      <c r="X856" s="256"/>
      <c r="Y856" s="256"/>
      <c r="Z856" s="256"/>
      <c r="AA856" s="256"/>
      <c r="AB856" s="256"/>
      <c r="AC856" s="256"/>
      <c r="AD856" s="256"/>
      <c r="AE856" s="367"/>
      <c r="AF856" s="367"/>
      <c r="AG856" s="367"/>
      <c r="AH856" s="367"/>
      <c r="AI856" s="367"/>
      <c r="AJ856" s="367"/>
      <c r="AK856" s="367"/>
      <c r="AL856" s="362"/>
      <c r="AM856" s="362"/>
      <c r="AN856" s="362"/>
      <c r="AO856" s="362"/>
      <c r="AP856" s="362"/>
      <c r="AQ856" s="362"/>
      <c r="AR856" s="362"/>
      <c r="AS856" s="257">
        <f>SUM(AE856:AR856)</f>
        <v>0</v>
      </c>
    </row>
    <row r="857" spans="1:45" hidden="1" outlineLevel="1">
      <c r="A857" s="465"/>
      <c r="B857" s="255" t="s">
        <v>341</v>
      </c>
      <c r="C857" s="252" t="s">
        <v>163</v>
      </c>
      <c r="D857" s="256"/>
      <c r="E857" s="256"/>
      <c r="F857" s="256"/>
      <c r="G857" s="256"/>
      <c r="H857" s="256"/>
      <c r="I857" s="256"/>
      <c r="J857" s="256"/>
      <c r="K857" s="256"/>
      <c r="L857" s="256"/>
      <c r="M857" s="256"/>
      <c r="N857" s="256"/>
      <c r="O857" s="256"/>
      <c r="P857" s="256"/>
      <c r="Q857" s="256">
        <f>Q856</f>
        <v>12</v>
      </c>
      <c r="R857" s="256"/>
      <c r="S857" s="256"/>
      <c r="T857" s="256"/>
      <c r="U857" s="256"/>
      <c r="V857" s="256"/>
      <c r="W857" s="256"/>
      <c r="X857" s="256"/>
      <c r="Y857" s="256"/>
      <c r="Z857" s="256"/>
      <c r="AA857" s="256"/>
      <c r="AB857" s="256"/>
      <c r="AC857" s="256"/>
      <c r="AD857" s="256"/>
      <c r="AE857" s="363">
        <f>AE856</f>
        <v>0</v>
      </c>
      <c r="AF857" s="363">
        <f t="shared" ref="AF857" si="2514">AF856</f>
        <v>0</v>
      </c>
      <c r="AG857" s="363">
        <f t="shared" ref="AG857" si="2515">AG856</f>
        <v>0</v>
      </c>
      <c r="AH857" s="363">
        <f t="shared" ref="AH857" si="2516">AH856</f>
        <v>0</v>
      </c>
      <c r="AI857" s="363">
        <f t="shared" ref="AI857" si="2517">AI856</f>
        <v>0</v>
      </c>
      <c r="AJ857" s="363">
        <f t="shared" ref="AJ857" si="2518">AJ856</f>
        <v>0</v>
      </c>
      <c r="AK857" s="363">
        <f t="shared" ref="AK857" si="2519">AK856</f>
        <v>0</v>
      </c>
      <c r="AL857" s="363">
        <f t="shared" ref="AL857" si="2520">AL856</f>
        <v>0</v>
      </c>
      <c r="AM857" s="363">
        <f t="shared" ref="AM857" si="2521">AM856</f>
        <v>0</v>
      </c>
      <c r="AN857" s="363">
        <f t="shared" ref="AN857" si="2522">AN856</f>
        <v>0</v>
      </c>
      <c r="AO857" s="363">
        <f t="shared" ref="AO857" si="2523">AO856</f>
        <v>0</v>
      </c>
      <c r="AP857" s="363">
        <f t="shared" ref="AP857" si="2524">AP856</f>
        <v>0</v>
      </c>
      <c r="AQ857" s="363">
        <f t="shared" ref="AQ857" si="2525">AQ856</f>
        <v>0</v>
      </c>
      <c r="AR857" s="363">
        <f t="shared" ref="AR857" si="2526">AR856</f>
        <v>0</v>
      </c>
      <c r="AS857" s="258"/>
    </row>
    <row r="858" spans="1:45" hidden="1" outlineLevel="1">
      <c r="A858" s="465"/>
      <c r="B858" s="275"/>
      <c r="C858" s="266"/>
      <c r="D858" s="252"/>
      <c r="E858" s="252"/>
      <c r="F858" s="252"/>
      <c r="G858" s="252"/>
      <c r="H858" s="252"/>
      <c r="I858" s="252"/>
      <c r="J858" s="252"/>
      <c r="K858" s="252"/>
      <c r="L858" s="252"/>
      <c r="M858" s="252"/>
      <c r="N858" s="252"/>
      <c r="O858" s="252"/>
      <c r="P858" s="252"/>
      <c r="Q858" s="415"/>
      <c r="R858" s="252"/>
      <c r="S858" s="252"/>
      <c r="T858" s="252"/>
      <c r="U858" s="252"/>
      <c r="V858" s="252"/>
      <c r="W858" s="252"/>
      <c r="X858" s="252"/>
      <c r="Y858" s="252"/>
      <c r="Z858" s="252"/>
      <c r="AA858" s="252"/>
      <c r="AB858" s="252"/>
      <c r="AC858" s="252"/>
      <c r="AD858" s="252"/>
      <c r="AE858" s="364"/>
      <c r="AF858" s="364"/>
      <c r="AG858" s="364"/>
      <c r="AH858" s="364"/>
      <c r="AI858" s="364"/>
      <c r="AJ858" s="364"/>
      <c r="AK858" s="364"/>
      <c r="AL858" s="364"/>
      <c r="AM858" s="364"/>
      <c r="AN858" s="364"/>
      <c r="AO858" s="364"/>
      <c r="AP858" s="364"/>
      <c r="AQ858" s="364"/>
      <c r="AR858" s="364"/>
      <c r="AS858" s="267"/>
    </row>
    <row r="859" spans="1:45" s="244" customFormat="1" ht="15.75" hidden="1" outlineLevel="1">
      <c r="A859" s="465"/>
      <c r="B859" s="249" t="s">
        <v>486</v>
      </c>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c r="AA859" s="252"/>
      <c r="AB859" s="252"/>
      <c r="AC859" s="252"/>
      <c r="AD859" s="252"/>
      <c r="AE859" s="364"/>
      <c r="AF859" s="364"/>
      <c r="AG859" s="364"/>
      <c r="AH859" s="364"/>
      <c r="AI859" s="364"/>
      <c r="AJ859" s="364"/>
      <c r="AK859" s="368"/>
      <c r="AL859" s="368"/>
      <c r="AM859" s="368"/>
      <c r="AN859" s="368"/>
      <c r="AO859" s="368"/>
      <c r="AP859" s="368"/>
      <c r="AQ859" s="368"/>
      <c r="AR859" s="368"/>
      <c r="AS859" s="454"/>
    </row>
    <row r="860" spans="1:45" hidden="1" outlineLevel="1">
      <c r="A860" s="465">
        <v>15</v>
      </c>
      <c r="B860" s="255" t="s">
        <v>491</v>
      </c>
      <c r="C860" s="252" t="s">
        <v>25</v>
      </c>
      <c r="D860" s="256"/>
      <c r="E860" s="256"/>
      <c r="F860" s="256"/>
      <c r="G860" s="256"/>
      <c r="H860" s="256"/>
      <c r="I860" s="256"/>
      <c r="J860" s="256"/>
      <c r="K860" s="256"/>
      <c r="L860" s="256"/>
      <c r="M860" s="256"/>
      <c r="N860" s="256"/>
      <c r="O860" s="256"/>
      <c r="P860" s="256"/>
      <c r="Q860" s="256">
        <v>0</v>
      </c>
      <c r="R860" s="256"/>
      <c r="S860" s="256"/>
      <c r="T860" s="256"/>
      <c r="U860" s="256"/>
      <c r="V860" s="256"/>
      <c r="W860" s="256"/>
      <c r="X860" s="256"/>
      <c r="Y860" s="256"/>
      <c r="Z860" s="256"/>
      <c r="AA860" s="256"/>
      <c r="AB860" s="256"/>
      <c r="AC860" s="256"/>
      <c r="AD860" s="256"/>
      <c r="AE860" s="367"/>
      <c r="AF860" s="367"/>
      <c r="AG860" s="367"/>
      <c r="AH860" s="367"/>
      <c r="AI860" s="367"/>
      <c r="AJ860" s="367"/>
      <c r="AK860" s="367"/>
      <c r="AL860" s="362"/>
      <c r="AM860" s="362"/>
      <c r="AN860" s="362"/>
      <c r="AO860" s="362"/>
      <c r="AP860" s="362"/>
      <c r="AQ860" s="362"/>
      <c r="AR860" s="362"/>
      <c r="AS860" s="257">
        <f>SUM(AE860:AR860)</f>
        <v>0</v>
      </c>
    </row>
    <row r="861" spans="1:45" hidden="1" outlineLevel="1">
      <c r="A861" s="465"/>
      <c r="B861" s="255" t="s">
        <v>341</v>
      </c>
      <c r="C861" s="252" t="s">
        <v>163</v>
      </c>
      <c r="D861" s="256"/>
      <c r="E861" s="256"/>
      <c r="F861" s="256"/>
      <c r="G861" s="256"/>
      <c r="H861" s="256"/>
      <c r="I861" s="256"/>
      <c r="J861" s="256"/>
      <c r="K861" s="256"/>
      <c r="L861" s="256"/>
      <c r="M861" s="256"/>
      <c r="N861" s="256"/>
      <c r="O861" s="256"/>
      <c r="P861" s="256"/>
      <c r="Q861" s="256">
        <f>Q860</f>
        <v>0</v>
      </c>
      <c r="R861" s="256"/>
      <c r="S861" s="256"/>
      <c r="T861" s="256"/>
      <c r="U861" s="256"/>
      <c r="V861" s="256"/>
      <c r="W861" s="256"/>
      <c r="X861" s="256"/>
      <c r="Y861" s="256"/>
      <c r="Z861" s="256"/>
      <c r="AA861" s="256"/>
      <c r="AB861" s="256"/>
      <c r="AC861" s="256"/>
      <c r="AD861" s="256"/>
      <c r="AE861" s="363">
        <f>AE860</f>
        <v>0</v>
      </c>
      <c r="AF861" s="363">
        <f t="shared" ref="AF861:AR861" si="2527">AF860</f>
        <v>0</v>
      </c>
      <c r="AG861" s="363">
        <f t="shared" si="2527"/>
        <v>0</v>
      </c>
      <c r="AH861" s="363">
        <f t="shared" si="2527"/>
        <v>0</v>
      </c>
      <c r="AI861" s="363">
        <f t="shared" si="2527"/>
        <v>0</v>
      </c>
      <c r="AJ861" s="363">
        <f t="shared" si="2527"/>
        <v>0</v>
      </c>
      <c r="AK861" s="363">
        <f t="shared" si="2527"/>
        <v>0</v>
      </c>
      <c r="AL861" s="363">
        <f t="shared" si="2527"/>
        <v>0</v>
      </c>
      <c r="AM861" s="363">
        <f t="shared" si="2527"/>
        <v>0</v>
      </c>
      <c r="AN861" s="363">
        <f t="shared" si="2527"/>
        <v>0</v>
      </c>
      <c r="AO861" s="363">
        <f t="shared" si="2527"/>
        <v>0</v>
      </c>
      <c r="AP861" s="363">
        <f t="shared" si="2527"/>
        <v>0</v>
      </c>
      <c r="AQ861" s="363">
        <f t="shared" si="2527"/>
        <v>0</v>
      </c>
      <c r="AR861" s="363">
        <f t="shared" si="2527"/>
        <v>0</v>
      </c>
      <c r="AS861" s="258"/>
    </row>
    <row r="862" spans="1:45" hidden="1" outlineLevel="1">
      <c r="A862" s="465"/>
      <c r="B862" s="275"/>
      <c r="C862" s="266"/>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c r="AA862" s="252"/>
      <c r="AB862" s="252"/>
      <c r="AC862" s="252"/>
      <c r="AD862" s="252"/>
      <c r="AE862" s="364"/>
      <c r="AF862" s="364"/>
      <c r="AG862" s="364"/>
      <c r="AH862" s="364"/>
      <c r="AI862" s="364"/>
      <c r="AJ862" s="364"/>
      <c r="AK862" s="364"/>
      <c r="AL862" s="364"/>
      <c r="AM862" s="364"/>
      <c r="AN862" s="364"/>
      <c r="AO862" s="364"/>
      <c r="AP862" s="364"/>
      <c r="AQ862" s="364"/>
      <c r="AR862" s="364"/>
      <c r="AS862" s="267"/>
    </row>
    <row r="863" spans="1:45" s="244" customFormat="1" hidden="1" outlineLevel="1">
      <c r="A863" s="465">
        <v>16</v>
      </c>
      <c r="B863" s="284" t="s">
        <v>487</v>
      </c>
      <c r="C863" s="252" t="s">
        <v>25</v>
      </c>
      <c r="D863" s="256"/>
      <c r="E863" s="256"/>
      <c r="F863" s="256"/>
      <c r="G863" s="256"/>
      <c r="H863" s="256"/>
      <c r="I863" s="256"/>
      <c r="J863" s="256"/>
      <c r="K863" s="256"/>
      <c r="L863" s="256"/>
      <c r="M863" s="256"/>
      <c r="N863" s="256"/>
      <c r="O863" s="256"/>
      <c r="P863" s="256"/>
      <c r="Q863" s="256">
        <v>0</v>
      </c>
      <c r="R863" s="256"/>
      <c r="S863" s="256"/>
      <c r="T863" s="256"/>
      <c r="U863" s="256"/>
      <c r="V863" s="256"/>
      <c r="W863" s="256"/>
      <c r="X863" s="256"/>
      <c r="Y863" s="256"/>
      <c r="Z863" s="256"/>
      <c r="AA863" s="256"/>
      <c r="AB863" s="256"/>
      <c r="AC863" s="256"/>
      <c r="AD863" s="256"/>
      <c r="AE863" s="367"/>
      <c r="AF863" s="367"/>
      <c r="AG863" s="367"/>
      <c r="AH863" s="367"/>
      <c r="AI863" s="367"/>
      <c r="AJ863" s="367"/>
      <c r="AK863" s="367"/>
      <c r="AL863" s="362"/>
      <c r="AM863" s="362"/>
      <c r="AN863" s="362"/>
      <c r="AO863" s="362"/>
      <c r="AP863" s="362"/>
      <c r="AQ863" s="362"/>
      <c r="AR863" s="362"/>
      <c r="AS863" s="257">
        <f>SUM(AE863:AR863)</f>
        <v>0</v>
      </c>
    </row>
    <row r="864" spans="1:45" s="244" customFormat="1" hidden="1" outlineLevel="1">
      <c r="A864" s="465"/>
      <c r="B864" s="255" t="s">
        <v>341</v>
      </c>
      <c r="C864" s="252" t="s">
        <v>163</v>
      </c>
      <c r="D864" s="256"/>
      <c r="E864" s="256"/>
      <c r="F864" s="256"/>
      <c r="G864" s="256"/>
      <c r="H864" s="256"/>
      <c r="I864" s="256"/>
      <c r="J864" s="256"/>
      <c r="K864" s="256"/>
      <c r="L864" s="256"/>
      <c r="M864" s="256"/>
      <c r="N864" s="256"/>
      <c r="O864" s="256"/>
      <c r="P864" s="256"/>
      <c r="Q864" s="256">
        <f>Q863</f>
        <v>0</v>
      </c>
      <c r="R864" s="256"/>
      <c r="S864" s="256"/>
      <c r="T864" s="256"/>
      <c r="U864" s="256"/>
      <c r="V864" s="256"/>
      <c r="W864" s="256"/>
      <c r="X864" s="256"/>
      <c r="Y864" s="256"/>
      <c r="Z864" s="256"/>
      <c r="AA864" s="256"/>
      <c r="AB864" s="256"/>
      <c r="AC864" s="256"/>
      <c r="AD864" s="256"/>
      <c r="AE864" s="363">
        <f>AE863</f>
        <v>0</v>
      </c>
      <c r="AF864" s="363">
        <f t="shared" ref="AF864:AR864" si="2528">AF863</f>
        <v>0</v>
      </c>
      <c r="AG864" s="363">
        <f t="shared" si="2528"/>
        <v>0</v>
      </c>
      <c r="AH864" s="363">
        <f t="shared" si="2528"/>
        <v>0</v>
      </c>
      <c r="AI864" s="363">
        <f t="shared" si="2528"/>
        <v>0</v>
      </c>
      <c r="AJ864" s="363">
        <f t="shared" si="2528"/>
        <v>0</v>
      </c>
      <c r="AK864" s="363">
        <f t="shared" si="2528"/>
        <v>0</v>
      </c>
      <c r="AL864" s="363">
        <f t="shared" si="2528"/>
        <v>0</v>
      </c>
      <c r="AM864" s="363">
        <f t="shared" si="2528"/>
        <v>0</v>
      </c>
      <c r="AN864" s="363">
        <f t="shared" si="2528"/>
        <v>0</v>
      </c>
      <c r="AO864" s="363">
        <f t="shared" si="2528"/>
        <v>0</v>
      </c>
      <c r="AP864" s="363">
        <f t="shared" si="2528"/>
        <v>0</v>
      </c>
      <c r="AQ864" s="363">
        <f t="shared" si="2528"/>
        <v>0</v>
      </c>
      <c r="AR864" s="363">
        <f t="shared" si="2528"/>
        <v>0</v>
      </c>
      <c r="AS864" s="258"/>
    </row>
    <row r="865" spans="1:45" s="244" customFormat="1" hidden="1" outlineLevel="1">
      <c r="A865" s="465"/>
      <c r="B865" s="284"/>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c r="AA865" s="252"/>
      <c r="AB865" s="252"/>
      <c r="AC865" s="252"/>
      <c r="AD865" s="252"/>
      <c r="AE865" s="364"/>
      <c r="AF865" s="364"/>
      <c r="AG865" s="364"/>
      <c r="AH865" s="364"/>
      <c r="AI865" s="364"/>
      <c r="AJ865" s="364"/>
      <c r="AK865" s="368"/>
      <c r="AL865" s="368"/>
      <c r="AM865" s="368"/>
      <c r="AN865" s="368"/>
      <c r="AO865" s="368"/>
      <c r="AP865" s="368"/>
      <c r="AQ865" s="368"/>
      <c r="AR865" s="368"/>
      <c r="AS865" s="273"/>
    </row>
    <row r="866" spans="1:45" ht="15.75" hidden="1" outlineLevel="1">
      <c r="A866" s="465"/>
      <c r="B866" s="456" t="s">
        <v>492</v>
      </c>
      <c r="C866" s="280"/>
      <c r="D866" s="251"/>
      <c r="E866" s="250"/>
      <c r="F866" s="250"/>
      <c r="G866" s="250"/>
      <c r="H866" s="250"/>
      <c r="I866" s="250"/>
      <c r="J866" s="250"/>
      <c r="K866" s="250"/>
      <c r="L866" s="250"/>
      <c r="M866" s="250"/>
      <c r="N866" s="250"/>
      <c r="O866" s="250"/>
      <c r="P866" s="250"/>
      <c r="Q866" s="251"/>
      <c r="R866" s="250"/>
      <c r="S866" s="250"/>
      <c r="T866" s="250"/>
      <c r="U866" s="250"/>
      <c r="V866" s="250"/>
      <c r="W866" s="250"/>
      <c r="X866" s="250"/>
      <c r="Y866" s="250"/>
      <c r="Z866" s="250"/>
      <c r="AA866" s="250"/>
      <c r="AB866" s="250"/>
      <c r="AC866" s="250"/>
      <c r="AD866" s="250"/>
      <c r="AE866" s="366"/>
      <c r="AF866" s="366"/>
      <c r="AG866" s="366"/>
      <c r="AH866" s="366"/>
      <c r="AI866" s="366"/>
      <c r="AJ866" s="366"/>
      <c r="AK866" s="366"/>
      <c r="AL866" s="366"/>
      <c r="AM866" s="366"/>
      <c r="AN866" s="366"/>
      <c r="AO866" s="366"/>
      <c r="AP866" s="366"/>
      <c r="AQ866" s="366"/>
      <c r="AR866" s="366"/>
      <c r="AS866" s="253"/>
    </row>
    <row r="867" spans="1:45" hidden="1" outlineLevel="1">
      <c r="A867" s="465">
        <v>17</v>
      </c>
      <c r="B867" s="380" t="s">
        <v>112</v>
      </c>
      <c r="C867" s="252" t="s">
        <v>25</v>
      </c>
      <c r="D867" s="256"/>
      <c r="E867" s="256"/>
      <c r="F867" s="256"/>
      <c r="G867" s="256"/>
      <c r="H867" s="256"/>
      <c r="I867" s="256"/>
      <c r="J867" s="256"/>
      <c r="K867" s="256"/>
      <c r="L867" s="256"/>
      <c r="M867" s="256"/>
      <c r="N867" s="256"/>
      <c r="O867" s="256"/>
      <c r="P867" s="256"/>
      <c r="Q867" s="256">
        <v>12</v>
      </c>
      <c r="R867" s="256"/>
      <c r="S867" s="256"/>
      <c r="T867" s="256"/>
      <c r="U867" s="256"/>
      <c r="V867" s="256"/>
      <c r="W867" s="256"/>
      <c r="X867" s="256"/>
      <c r="Y867" s="256"/>
      <c r="Z867" s="256"/>
      <c r="AA867" s="256"/>
      <c r="AB867" s="256"/>
      <c r="AC867" s="256"/>
      <c r="AD867" s="256"/>
      <c r="AE867" s="378"/>
      <c r="AF867" s="362"/>
      <c r="AG867" s="362"/>
      <c r="AH867" s="362"/>
      <c r="AI867" s="362"/>
      <c r="AJ867" s="362"/>
      <c r="AK867" s="362"/>
      <c r="AL867" s="367"/>
      <c r="AM867" s="367"/>
      <c r="AN867" s="367"/>
      <c r="AO867" s="367"/>
      <c r="AP867" s="367"/>
      <c r="AQ867" s="367"/>
      <c r="AR867" s="367"/>
      <c r="AS867" s="257">
        <f>SUM(AE867:AR867)</f>
        <v>0</v>
      </c>
    </row>
    <row r="868" spans="1:45" hidden="1" outlineLevel="1">
      <c r="A868" s="465"/>
      <c r="B868" s="255" t="s">
        <v>341</v>
      </c>
      <c r="C868" s="252" t="s">
        <v>163</v>
      </c>
      <c r="D868" s="256"/>
      <c r="E868" s="256"/>
      <c r="F868" s="256"/>
      <c r="G868" s="256"/>
      <c r="H868" s="256"/>
      <c r="I868" s="256"/>
      <c r="J868" s="256"/>
      <c r="K868" s="256"/>
      <c r="L868" s="256"/>
      <c r="M868" s="256"/>
      <c r="N868" s="256"/>
      <c r="O868" s="256"/>
      <c r="P868" s="256"/>
      <c r="Q868" s="256">
        <f>Q867</f>
        <v>12</v>
      </c>
      <c r="R868" s="256"/>
      <c r="S868" s="256"/>
      <c r="T868" s="256"/>
      <c r="U868" s="256"/>
      <c r="V868" s="256"/>
      <c r="W868" s="256"/>
      <c r="X868" s="256"/>
      <c r="Y868" s="256"/>
      <c r="Z868" s="256"/>
      <c r="AA868" s="256"/>
      <c r="AB868" s="256"/>
      <c r="AC868" s="256"/>
      <c r="AD868" s="256"/>
      <c r="AE868" s="363">
        <f>AE867</f>
        <v>0</v>
      </c>
      <c r="AF868" s="363">
        <f t="shared" ref="AF868:AR868" si="2529">AF867</f>
        <v>0</v>
      </c>
      <c r="AG868" s="363">
        <f t="shared" si="2529"/>
        <v>0</v>
      </c>
      <c r="AH868" s="363">
        <f t="shared" si="2529"/>
        <v>0</v>
      </c>
      <c r="AI868" s="363">
        <f t="shared" si="2529"/>
        <v>0</v>
      </c>
      <c r="AJ868" s="363">
        <f t="shared" si="2529"/>
        <v>0</v>
      </c>
      <c r="AK868" s="363">
        <f t="shared" si="2529"/>
        <v>0</v>
      </c>
      <c r="AL868" s="363">
        <f t="shared" si="2529"/>
        <v>0</v>
      </c>
      <c r="AM868" s="363">
        <f t="shared" si="2529"/>
        <v>0</v>
      </c>
      <c r="AN868" s="363">
        <f t="shared" si="2529"/>
        <v>0</v>
      </c>
      <c r="AO868" s="363">
        <f t="shared" si="2529"/>
        <v>0</v>
      </c>
      <c r="AP868" s="363">
        <f t="shared" si="2529"/>
        <v>0</v>
      </c>
      <c r="AQ868" s="363">
        <f t="shared" si="2529"/>
        <v>0</v>
      </c>
      <c r="AR868" s="363">
        <f t="shared" si="2529"/>
        <v>0</v>
      </c>
      <c r="AS868" s="267"/>
    </row>
    <row r="869" spans="1:45" hidden="1" outlineLevel="1">
      <c r="A869" s="465"/>
      <c r="B869" s="255"/>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c r="AA869" s="252"/>
      <c r="AB869" s="252"/>
      <c r="AC869" s="252"/>
      <c r="AD869" s="252"/>
      <c r="AE869" s="374"/>
      <c r="AF869" s="377"/>
      <c r="AG869" s="377"/>
      <c r="AH869" s="377"/>
      <c r="AI869" s="377"/>
      <c r="AJ869" s="377"/>
      <c r="AK869" s="377"/>
      <c r="AL869" s="377"/>
      <c r="AM869" s="377"/>
      <c r="AN869" s="377"/>
      <c r="AO869" s="377"/>
      <c r="AP869" s="377"/>
      <c r="AQ869" s="377"/>
      <c r="AR869" s="377"/>
      <c r="AS869" s="267"/>
    </row>
    <row r="870" spans="1:45" hidden="1" outlineLevel="1">
      <c r="A870" s="465">
        <v>18</v>
      </c>
      <c r="B870" s="380" t="s">
        <v>109</v>
      </c>
      <c r="C870" s="252" t="s">
        <v>25</v>
      </c>
      <c r="D870" s="256"/>
      <c r="E870" s="256"/>
      <c r="F870" s="256"/>
      <c r="G870" s="256"/>
      <c r="H870" s="256"/>
      <c r="I870" s="256"/>
      <c r="J870" s="256"/>
      <c r="K870" s="256"/>
      <c r="L870" s="256"/>
      <c r="M870" s="256"/>
      <c r="N870" s="256"/>
      <c r="O870" s="256"/>
      <c r="P870" s="256"/>
      <c r="Q870" s="256">
        <v>12</v>
      </c>
      <c r="R870" s="256"/>
      <c r="S870" s="256"/>
      <c r="T870" s="256"/>
      <c r="U870" s="256"/>
      <c r="V870" s="256"/>
      <c r="W870" s="256"/>
      <c r="X870" s="256"/>
      <c r="Y870" s="256"/>
      <c r="Z870" s="256"/>
      <c r="AA870" s="256"/>
      <c r="AB870" s="256"/>
      <c r="AC870" s="256"/>
      <c r="AD870" s="256"/>
      <c r="AE870" s="378"/>
      <c r="AF870" s="362"/>
      <c r="AG870" s="362"/>
      <c r="AH870" s="362"/>
      <c r="AI870" s="362"/>
      <c r="AJ870" s="362"/>
      <c r="AK870" s="362"/>
      <c r="AL870" s="367"/>
      <c r="AM870" s="367"/>
      <c r="AN870" s="367"/>
      <c r="AO870" s="367"/>
      <c r="AP870" s="367"/>
      <c r="AQ870" s="367"/>
      <c r="AR870" s="367"/>
      <c r="AS870" s="257">
        <f>SUM(AE870:AR870)</f>
        <v>0</v>
      </c>
    </row>
    <row r="871" spans="1:45" hidden="1" outlineLevel="1">
      <c r="A871" s="465"/>
      <c r="B871" s="255" t="s">
        <v>341</v>
      </c>
      <c r="C871" s="252" t="s">
        <v>163</v>
      </c>
      <c r="D871" s="256"/>
      <c r="E871" s="256"/>
      <c r="F871" s="256"/>
      <c r="G871" s="256"/>
      <c r="H871" s="256"/>
      <c r="I871" s="256"/>
      <c r="J871" s="256"/>
      <c r="K871" s="256"/>
      <c r="L871" s="256"/>
      <c r="M871" s="256"/>
      <c r="N871" s="256"/>
      <c r="O871" s="256"/>
      <c r="P871" s="256"/>
      <c r="Q871" s="256">
        <f>Q870</f>
        <v>12</v>
      </c>
      <c r="R871" s="256"/>
      <c r="S871" s="256"/>
      <c r="T871" s="256"/>
      <c r="U871" s="256"/>
      <c r="V871" s="256"/>
      <c r="W871" s="256"/>
      <c r="X871" s="256"/>
      <c r="Y871" s="256"/>
      <c r="Z871" s="256"/>
      <c r="AA871" s="256"/>
      <c r="AB871" s="256"/>
      <c r="AC871" s="256"/>
      <c r="AD871" s="256"/>
      <c r="AE871" s="363">
        <f>AE870</f>
        <v>0</v>
      </c>
      <c r="AF871" s="363">
        <f t="shared" ref="AF871:AR871" si="2530">AF870</f>
        <v>0</v>
      </c>
      <c r="AG871" s="363">
        <f t="shared" si="2530"/>
        <v>0</v>
      </c>
      <c r="AH871" s="363">
        <f t="shared" si="2530"/>
        <v>0</v>
      </c>
      <c r="AI871" s="363">
        <f t="shared" si="2530"/>
        <v>0</v>
      </c>
      <c r="AJ871" s="363">
        <f t="shared" si="2530"/>
        <v>0</v>
      </c>
      <c r="AK871" s="363">
        <f t="shared" si="2530"/>
        <v>0</v>
      </c>
      <c r="AL871" s="363">
        <f t="shared" si="2530"/>
        <v>0</v>
      </c>
      <c r="AM871" s="363">
        <f t="shared" si="2530"/>
        <v>0</v>
      </c>
      <c r="AN871" s="363">
        <f t="shared" si="2530"/>
        <v>0</v>
      </c>
      <c r="AO871" s="363">
        <f t="shared" si="2530"/>
        <v>0</v>
      </c>
      <c r="AP871" s="363">
        <f t="shared" si="2530"/>
        <v>0</v>
      </c>
      <c r="AQ871" s="363">
        <f t="shared" si="2530"/>
        <v>0</v>
      </c>
      <c r="AR871" s="363">
        <f t="shared" si="2530"/>
        <v>0</v>
      </c>
      <c r="AS871" s="267"/>
    </row>
    <row r="872" spans="1:45" hidden="1" outlineLevel="1">
      <c r="A872" s="465"/>
      <c r="B872" s="28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c r="AC872" s="252"/>
      <c r="AD872" s="252"/>
      <c r="AE872" s="375"/>
      <c r="AF872" s="376"/>
      <c r="AG872" s="376"/>
      <c r="AH872" s="376"/>
      <c r="AI872" s="376"/>
      <c r="AJ872" s="376"/>
      <c r="AK872" s="376"/>
      <c r="AL872" s="376"/>
      <c r="AM872" s="376"/>
      <c r="AN872" s="376"/>
      <c r="AO872" s="376"/>
      <c r="AP872" s="376"/>
      <c r="AQ872" s="376"/>
      <c r="AR872" s="376"/>
      <c r="AS872" s="258"/>
    </row>
    <row r="873" spans="1:45" hidden="1" outlineLevel="1">
      <c r="A873" s="465">
        <v>19</v>
      </c>
      <c r="B873" s="380" t="s">
        <v>111</v>
      </c>
      <c r="C873" s="252" t="s">
        <v>25</v>
      </c>
      <c r="D873" s="256"/>
      <c r="E873" s="256"/>
      <c r="F873" s="256"/>
      <c r="G873" s="256"/>
      <c r="H873" s="256"/>
      <c r="I873" s="256"/>
      <c r="J873" s="256"/>
      <c r="K873" s="256"/>
      <c r="L873" s="256"/>
      <c r="M873" s="256"/>
      <c r="N873" s="256"/>
      <c r="O873" s="256"/>
      <c r="P873" s="256"/>
      <c r="Q873" s="256">
        <v>12</v>
      </c>
      <c r="R873" s="256"/>
      <c r="S873" s="256"/>
      <c r="T873" s="256"/>
      <c r="U873" s="256"/>
      <c r="V873" s="256"/>
      <c r="W873" s="256"/>
      <c r="X873" s="256"/>
      <c r="Y873" s="256"/>
      <c r="Z873" s="256"/>
      <c r="AA873" s="256"/>
      <c r="AB873" s="256"/>
      <c r="AC873" s="256"/>
      <c r="AD873" s="256"/>
      <c r="AE873" s="378"/>
      <c r="AF873" s="362"/>
      <c r="AG873" s="362"/>
      <c r="AH873" s="362"/>
      <c r="AI873" s="362"/>
      <c r="AJ873" s="362"/>
      <c r="AK873" s="362"/>
      <c r="AL873" s="367"/>
      <c r="AM873" s="367"/>
      <c r="AN873" s="367"/>
      <c r="AO873" s="367"/>
      <c r="AP873" s="367"/>
      <c r="AQ873" s="367"/>
      <c r="AR873" s="367"/>
      <c r="AS873" s="257">
        <f>SUM(AE873:AR873)</f>
        <v>0</v>
      </c>
    </row>
    <row r="874" spans="1:45" hidden="1" outlineLevel="1">
      <c r="A874" s="465"/>
      <c r="B874" s="255" t="s">
        <v>341</v>
      </c>
      <c r="C874" s="252" t="s">
        <v>163</v>
      </c>
      <c r="D874" s="256"/>
      <c r="E874" s="256"/>
      <c r="F874" s="256"/>
      <c r="G874" s="256"/>
      <c r="H874" s="256"/>
      <c r="I874" s="256"/>
      <c r="J874" s="256"/>
      <c r="K874" s="256"/>
      <c r="L874" s="256"/>
      <c r="M874" s="256"/>
      <c r="N874" s="256"/>
      <c r="O874" s="256"/>
      <c r="P874" s="256"/>
      <c r="Q874" s="256">
        <f>Q873</f>
        <v>12</v>
      </c>
      <c r="R874" s="256"/>
      <c r="S874" s="256"/>
      <c r="T874" s="256"/>
      <c r="U874" s="256"/>
      <c r="V874" s="256"/>
      <c r="W874" s="256"/>
      <c r="X874" s="256"/>
      <c r="Y874" s="256"/>
      <c r="Z874" s="256"/>
      <c r="AA874" s="256"/>
      <c r="AB874" s="256"/>
      <c r="AC874" s="256"/>
      <c r="AD874" s="256"/>
      <c r="AE874" s="363">
        <f>AE873</f>
        <v>0</v>
      </c>
      <c r="AF874" s="363">
        <f t="shared" ref="AF874:AR874" si="2531">AF873</f>
        <v>0</v>
      </c>
      <c r="AG874" s="363">
        <f t="shared" si="2531"/>
        <v>0</v>
      </c>
      <c r="AH874" s="363">
        <f t="shared" si="2531"/>
        <v>0</v>
      </c>
      <c r="AI874" s="363">
        <f t="shared" si="2531"/>
        <v>0</v>
      </c>
      <c r="AJ874" s="363">
        <f t="shared" si="2531"/>
        <v>0</v>
      </c>
      <c r="AK874" s="363">
        <f t="shared" si="2531"/>
        <v>0</v>
      </c>
      <c r="AL874" s="363">
        <f t="shared" si="2531"/>
        <v>0</v>
      </c>
      <c r="AM874" s="363">
        <f t="shared" si="2531"/>
        <v>0</v>
      </c>
      <c r="AN874" s="363">
        <f t="shared" si="2531"/>
        <v>0</v>
      </c>
      <c r="AO874" s="363">
        <f t="shared" si="2531"/>
        <v>0</v>
      </c>
      <c r="AP874" s="363">
        <f t="shared" si="2531"/>
        <v>0</v>
      </c>
      <c r="AQ874" s="363">
        <f t="shared" si="2531"/>
        <v>0</v>
      </c>
      <c r="AR874" s="363">
        <f t="shared" si="2531"/>
        <v>0</v>
      </c>
      <c r="AS874" s="258"/>
    </row>
    <row r="875" spans="1:45" hidden="1" outlineLevel="1">
      <c r="A875" s="465"/>
      <c r="B875" s="28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c r="AC875" s="252"/>
      <c r="AD875" s="252"/>
      <c r="AE875" s="364"/>
      <c r="AF875" s="364"/>
      <c r="AG875" s="364"/>
      <c r="AH875" s="364"/>
      <c r="AI875" s="364"/>
      <c r="AJ875" s="364"/>
      <c r="AK875" s="364"/>
      <c r="AL875" s="364"/>
      <c r="AM875" s="364"/>
      <c r="AN875" s="364"/>
      <c r="AO875" s="364"/>
      <c r="AP875" s="364"/>
      <c r="AQ875" s="364"/>
      <c r="AR875" s="364"/>
      <c r="AS875" s="267"/>
    </row>
    <row r="876" spans="1:45" hidden="1" outlineLevel="1">
      <c r="A876" s="465">
        <v>20</v>
      </c>
      <c r="B876" s="380" t="s">
        <v>110</v>
      </c>
      <c r="C876" s="252" t="s">
        <v>25</v>
      </c>
      <c r="D876" s="256"/>
      <c r="E876" s="256"/>
      <c r="F876" s="256"/>
      <c r="G876" s="256"/>
      <c r="H876" s="256"/>
      <c r="I876" s="256"/>
      <c r="J876" s="256"/>
      <c r="K876" s="256"/>
      <c r="L876" s="256"/>
      <c r="M876" s="256"/>
      <c r="N876" s="256"/>
      <c r="O876" s="256"/>
      <c r="P876" s="256"/>
      <c r="Q876" s="256">
        <v>12</v>
      </c>
      <c r="R876" s="256"/>
      <c r="S876" s="256"/>
      <c r="T876" s="256"/>
      <c r="U876" s="256"/>
      <c r="V876" s="256"/>
      <c r="W876" s="256"/>
      <c r="X876" s="256"/>
      <c r="Y876" s="256"/>
      <c r="Z876" s="256"/>
      <c r="AA876" s="256"/>
      <c r="AB876" s="256"/>
      <c r="AC876" s="256"/>
      <c r="AD876" s="256"/>
      <c r="AE876" s="378"/>
      <c r="AF876" s="362"/>
      <c r="AG876" s="362"/>
      <c r="AH876" s="362"/>
      <c r="AI876" s="362"/>
      <c r="AJ876" s="362"/>
      <c r="AK876" s="362"/>
      <c r="AL876" s="367"/>
      <c r="AM876" s="367"/>
      <c r="AN876" s="367"/>
      <c r="AO876" s="367"/>
      <c r="AP876" s="367"/>
      <c r="AQ876" s="367"/>
      <c r="AR876" s="367"/>
      <c r="AS876" s="257">
        <f>SUM(AE876:AR876)</f>
        <v>0</v>
      </c>
    </row>
    <row r="877" spans="1:45" hidden="1" outlineLevel="1">
      <c r="A877" s="465"/>
      <c r="B877" s="255" t="s">
        <v>341</v>
      </c>
      <c r="C877" s="252" t="s">
        <v>163</v>
      </c>
      <c r="D877" s="256"/>
      <c r="E877" s="256"/>
      <c r="F877" s="256"/>
      <c r="G877" s="256"/>
      <c r="H877" s="256"/>
      <c r="I877" s="256"/>
      <c r="J877" s="256"/>
      <c r="K877" s="256"/>
      <c r="L877" s="256"/>
      <c r="M877" s="256"/>
      <c r="N877" s="256"/>
      <c r="O877" s="256"/>
      <c r="P877" s="256"/>
      <c r="Q877" s="256">
        <f>Q876</f>
        <v>12</v>
      </c>
      <c r="R877" s="256"/>
      <c r="S877" s="256"/>
      <c r="T877" s="256"/>
      <c r="U877" s="256"/>
      <c r="V877" s="256"/>
      <c r="W877" s="256"/>
      <c r="X877" s="256"/>
      <c r="Y877" s="256"/>
      <c r="Z877" s="256"/>
      <c r="AA877" s="256"/>
      <c r="AB877" s="256"/>
      <c r="AC877" s="256"/>
      <c r="AD877" s="256"/>
      <c r="AE877" s="363">
        <f>AE876</f>
        <v>0</v>
      </c>
      <c r="AF877" s="363">
        <f t="shared" ref="AF877:AR877" si="2532">AF876</f>
        <v>0</v>
      </c>
      <c r="AG877" s="363">
        <f t="shared" si="2532"/>
        <v>0</v>
      </c>
      <c r="AH877" s="363">
        <f t="shared" si="2532"/>
        <v>0</v>
      </c>
      <c r="AI877" s="363">
        <f t="shared" si="2532"/>
        <v>0</v>
      </c>
      <c r="AJ877" s="363">
        <f t="shared" si="2532"/>
        <v>0</v>
      </c>
      <c r="AK877" s="363">
        <f t="shared" si="2532"/>
        <v>0</v>
      </c>
      <c r="AL877" s="363">
        <f t="shared" si="2532"/>
        <v>0</v>
      </c>
      <c r="AM877" s="363">
        <f t="shared" si="2532"/>
        <v>0</v>
      </c>
      <c r="AN877" s="363">
        <f t="shared" si="2532"/>
        <v>0</v>
      </c>
      <c r="AO877" s="363">
        <f t="shared" si="2532"/>
        <v>0</v>
      </c>
      <c r="AP877" s="363">
        <f t="shared" si="2532"/>
        <v>0</v>
      </c>
      <c r="AQ877" s="363">
        <f t="shared" si="2532"/>
        <v>0</v>
      </c>
      <c r="AR877" s="363">
        <f t="shared" si="2532"/>
        <v>0</v>
      </c>
      <c r="AS877" s="267"/>
    </row>
    <row r="878" spans="1:45" ht="15.75" hidden="1" outlineLevel="1">
      <c r="A878" s="465"/>
      <c r="B878" s="283"/>
      <c r="C878" s="261"/>
      <c r="D878" s="252"/>
      <c r="E878" s="252"/>
      <c r="F878" s="252"/>
      <c r="G878" s="252"/>
      <c r="H878" s="252"/>
      <c r="I878" s="252"/>
      <c r="J878" s="252"/>
      <c r="K878" s="252"/>
      <c r="L878" s="252"/>
      <c r="M878" s="252"/>
      <c r="N878" s="252"/>
      <c r="O878" s="252"/>
      <c r="P878" s="252"/>
      <c r="Q878" s="261"/>
      <c r="R878" s="252"/>
      <c r="S878" s="252"/>
      <c r="T878" s="252"/>
      <c r="U878" s="252"/>
      <c r="V878" s="252"/>
      <c r="W878" s="252"/>
      <c r="X878" s="252"/>
      <c r="Y878" s="252"/>
      <c r="Z878" s="252"/>
      <c r="AA878" s="252"/>
      <c r="AB878" s="252"/>
      <c r="AC878" s="252"/>
      <c r="AD878" s="252"/>
      <c r="AE878" s="364"/>
      <c r="AF878" s="364"/>
      <c r="AG878" s="364"/>
      <c r="AH878" s="364"/>
      <c r="AI878" s="364"/>
      <c r="AJ878" s="364"/>
      <c r="AK878" s="364"/>
      <c r="AL878" s="364"/>
      <c r="AM878" s="364"/>
      <c r="AN878" s="364"/>
      <c r="AO878" s="364"/>
      <c r="AP878" s="364"/>
      <c r="AQ878" s="364"/>
      <c r="AR878" s="364"/>
      <c r="AS878" s="267"/>
    </row>
    <row r="879" spans="1:45" ht="15.75" outlineLevel="1">
      <c r="A879" s="465"/>
      <c r="B879" s="455" t="s">
        <v>499</v>
      </c>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c r="AA879" s="252"/>
      <c r="AB879" s="252"/>
      <c r="AC879" s="252"/>
      <c r="AD879" s="252"/>
      <c r="AE879" s="374"/>
      <c r="AF879" s="377"/>
      <c r="AG879" s="377"/>
      <c r="AH879" s="377"/>
      <c r="AI879" s="377"/>
      <c r="AJ879" s="377"/>
      <c r="AK879" s="377"/>
      <c r="AL879" s="377"/>
      <c r="AM879" s="377"/>
      <c r="AN879" s="377"/>
      <c r="AO879" s="377"/>
      <c r="AP879" s="377"/>
      <c r="AQ879" s="377"/>
      <c r="AR879" s="377"/>
      <c r="AS879" s="267"/>
    </row>
    <row r="880" spans="1:45" ht="15.75" hidden="1" outlineLevel="1">
      <c r="A880" s="465"/>
      <c r="B880" s="444" t="s">
        <v>495</v>
      </c>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c r="AC880" s="252"/>
      <c r="AD880" s="252"/>
      <c r="AE880" s="374"/>
      <c r="AF880" s="377"/>
      <c r="AG880" s="377"/>
      <c r="AH880" s="377"/>
      <c r="AI880" s="377"/>
      <c r="AJ880" s="377"/>
      <c r="AK880" s="377"/>
      <c r="AL880" s="377"/>
      <c r="AM880" s="377"/>
      <c r="AN880" s="377"/>
      <c r="AO880" s="377"/>
      <c r="AP880" s="377"/>
      <c r="AQ880" s="377"/>
      <c r="AR880" s="377"/>
      <c r="AS880" s="267"/>
    </row>
    <row r="881" spans="1:45" hidden="1" outlineLevel="1">
      <c r="A881" s="465">
        <v>21</v>
      </c>
      <c r="B881" s="380" t="s">
        <v>113</v>
      </c>
      <c r="C881" s="252" t="s">
        <v>25</v>
      </c>
      <c r="D881" s="256"/>
      <c r="E881" s="256"/>
      <c r="F881" s="256"/>
      <c r="G881" s="256"/>
      <c r="H881" s="256"/>
      <c r="I881" s="256"/>
      <c r="J881" s="256"/>
      <c r="K881" s="256"/>
      <c r="L881" s="256"/>
      <c r="M881" s="256"/>
      <c r="N881" s="256"/>
      <c r="O881" s="256"/>
      <c r="P881" s="256"/>
      <c r="Q881" s="252"/>
      <c r="R881" s="256"/>
      <c r="S881" s="256"/>
      <c r="T881" s="256"/>
      <c r="U881" s="256"/>
      <c r="V881" s="256"/>
      <c r="W881" s="256"/>
      <c r="X881" s="256"/>
      <c r="Y881" s="256"/>
      <c r="Z881" s="256"/>
      <c r="AA881" s="256"/>
      <c r="AB881" s="256"/>
      <c r="AC881" s="256"/>
      <c r="AD881" s="256"/>
      <c r="AE881" s="367"/>
      <c r="AF881" s="367"/>
      <c r="AG881" s="367"/>
      <c r="AH881" s="367"/>
      <c r="AI881" s="367"/>
      <c r="AJ881" s="367"/>
      <c r="AK881" s="367"/>
      <c r="AL881" s="362"/>
      <c r="AM881" s="362"/>
      <c r="AN881" s="362"/>
      <c r="AO881" s="362"/>
      <c r="AP881" s="362"/>
      <c r="AQ881" s="362"/>
      <c r="AR881" s="362"/>
      <c r="AS881" s="257">
        <f>SUM(AE881:AR881)</f>
        <v>0</v>
      </c>
    </row>
    <row r="882" spans="1:45" hidden="1" outlineLevel="1">
      <c r="A882" s="465"/>
      <c r="B882" s="255" t="s">
        <v>341</v>
      </c>
      <c r="C882" s="252" t="s">
        <v>163</v>
      </c>
      <c r="D882" s="256"/>
      <c r="E882" s="256"/>
      <c r="F882" s="256"/>
      <c r="G882" s="256"/>
      <c r="H882" s="256"/>
      <c r="I882" s="256"/>
      <c r="J882" s="256"/>
      <c r="K882" s="256"/>
      <c r="L882" s="256"/>
      <c r="M882" s="256"/>
      <c r="N882" s="256"/>
      <c r="O882" s="256"/>
      <c r="P882" s="256"/>
      <c r="Q882" s="252"/>
      <c r="R882" s="256"/>
      <c r="S882" s="256"/>
      <c r="T882" s="256"/>
      <c r="U882" s="256"/>
      <c r="V882" s="256"/>
      <c r="W882" s="256"/>
      <c r="X882" s="256"/>
      <c r="Y882" s="256"/>
      <c r="Z882" s="256"/>
      <c r="AA882" s="256"/>
      <c r="AB882" s="256"/>
      <c r="AC882" s="256"/>
      <c r="AD882" s="256"/>
      <c r="AE882" s="363">
        <f>AE881</f>
        <v>0</v>
      </c>
      <c r="AF882" s="363">
        <f t="shared" ref="AF882" si="2533">AF881</f>
        <v>0</v>
      </c>
      <c r="AG882" s="363">
        <f t="shared" ref="AG882" si="2534">AG881</f>
        <v>0</v>
      </c>
      <c r="AH882" s="363">
        <f t="shared" ref="AH882" si="2535">AH881</f>
        <v>0</v>
      </c>
      <c r="AI882" s="363">
        <f t="shared" ref="AI882" si="2536">AI881</f>
        <v>0</v>
      </c>
      <c r="AJ882" s="363">
        <f t="shared" ref="AJ882" si="2537">AJ881</f>
        <v>0</v>
      </c>
      <c r="AK882" s="363">
        <f t="shared" ref="AK882" si="2538">AK881</f>
        <v>0</v>
      </c>
      <c r="AL882" s="363">
        <f t="shared" ref="AL882" si="2539">AL881</f>
        <v>0</v>
      </c>
      <c r="AM882" s="363">
        <f t="shared" ref="AM882" si="2540">AM881</f>
        <v>0</v>
      </c>
      <c r="AN882" s="363">
        <f t="shared" ref="AN882" si="2541">AN881</f>
        <v>0</v>
      </c>
      <c r="AO882" s="363">
        <f t="shared" ref="AO882" si="2542">AO881</f>
        <v>0</v>
      </c>
      <c r="AP882" s="363">
        <f t="shared" ref="AP882" si="2543">AP881</f>
        <v>0</v>
      </c>
      <c r="AQ882" s="363">
        <f t="shared" ref="AQ882" si="2544">AQ881</f>
        <v>0</v>
      </c>
      <c r="AR882" s="363">
        <f t="shared" ref="AR882" si="2545">AR881</f>
        <v>0</v>
      </c>
      <c r="AS882" s="267"/>
    </row>
    <row r="883" spans="1:45" hidden="1" outlineLevel="1">
      <c r="A883" s="465"/>
      <c r="B883" s="255"/>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c r="AC883" s="252"/>
      <c r="AD883" s="252"/>
      <c r="AE883" s="374"/>
      <c r="AF883" s="377"/>
      <c r="AG883" s="377"/>
      <c r="AH883" s="377"/>
      <c r="AI883" s="377"/>
      <c r="AJ883" s="377"/>
      <c r="AK883" s="377"/>
      <c r="AL883" s="377"/>
      <c r="AM883" s="377"/>
      <c r="AN883" s="377"/>
      <c r="AO883" s="377"/>
      <c r="AP883" s="377"/>
      <c r="AQ883" s="377"/>
      <c r="AR883" s="377"/>
      <c r="AS883" s="267"/>
    </row>
    <row r="884" spans="1:45" hidden="1" outlineLevel="1">
      <c r="A884" s="465">
        <v>22</v>
      </c>
      <c r="B884" s="380" t="s">
        <v>114</v>
      </c>
      <c r="C884" s="252" t="s">
        <v>25</v>
      </c>
      <c r="D884" s="256"/>
      <c r="E884" s="256"/>
      <c r="F884" s="256"/>
      <c r="G884" s="256"/>
      <c r="H884" s="256"/>
      <c r="I884" s="256"/>
      <c r="J884" s="256"/>
      <c r="K884" s="256"/>
      <c r="L884" s="256"/>
      <c r="M884" s="256"/>
      <c r="N884" s="256"/>
      <c r="O884" s="256"/>
      <c r="P884" s="256"/>
      <c r="Q884" s="252"/>
      <c r="R884" s="256"/>
      <c r="S884" s="256"/>
      <c r="T884" s="256"/>
      <c r="U884" s="256"/>
      <c r="V884" s="256"/>
      <c r="W884" s="256"/>
      <c r="X884" s="256"/>
      <c r="Y884" s="256"/>
      <c r="Z884" s="256"/>
      <c r="AA884" s="256"/>
      <c r="AB884" s="256"/>
      <c r="AC884" s="256"/>
      <c r="AD884" s="256"/>
      <c r="AE884" s="367"/>
      <c r="AF884" s="367"/>
      <c r="AG884" s="367"/>
      <c r="AH884" s="367"/>
      <c r="AI884" s="367"/>
      <c r="AJ884" s="367"/>
      <c r="AK884" s="367"/>
      <c r="AL884" s="362"/>
      <c r="AM884" s="362"/>
      <c r="AN884" s="362"/>
      <c r="AO884" s="362"/>
      <c r="AP884" s="362"/>
      <c r="AQ884" s="362"/>
      <c r="AR884" s="362"/>
      <c r="AS884" s="257">
        <f>SUM(AE884:AR884)</f>
        <v>0</v>
      </c>
    </row>
    <row r="885" spans="1:45" hidden="1" outlineLevel="1">
      <c r="A885" s="465"/>
      <c r="B885" s="255" t="s">
        <v>341</v>
      </c>
      <c r="C885" s="252" t="s">
        <v>163</v>
      </c>
      <c r="D885" s="256"/>
      <c r="E885" s="256"/>
      <c r="F885" s="256"/>
      <c r="G885" s="256"/>
      <c r="H885" s="256"/>
      <c r="I885" s="256"/>
      <c r="J885" s="256"/>
      <c r="K885" s="256"/>
      <c r="L885" s="256"/>
      <c r="M885" s="256"/>
      <c r="N885" s="256"/>
      <c r="O885" s="256"/>
      <c r="P885" s="256"/>
      <c r="Q885" s="252"/>
      <c r="R885" s="256"/>
      <c r="S885" s="256"/>
      <c r="T885" s="256"/>
      <c r="U885" s="256"/>
      <c r="V885" s="256"/>
      <c r="W885" s="256"/>
      <c r="X885" s="256"/>
      <c r="Y885" s="256"/>
      <c r="Z885" s="256"/>
      <c r="AA885" s="256"/>
      <c r="AB885" s="256"/>
      <c r="AC885" s="256"/>
      <c r="AD885" s="256"/>
      <c r="AE885" s="363">
        <f>AE884</f>
        <v>0</v>
      </c>
      <c r="AF885" s="363">
        <f t="shared" ref="AF885" si="2546">AF884</f>
        <v>0</v>
      </c>
      <c r="AG885" s="363">
        <f t="shared" ref="AG885" si="2547">AG884</f>
        <v>0</v>
      </c>
      <c r="AH885" s="363">
        <f t="shared" ref="AH885" si="2548">AH884</f>
        <v>0</v>
      </c>
      <c r="AI885" s="363">
        <f t="shared" ref="AI885" si="2549">AI884</f>
        <v>0</v>
      </c>
      <c r="AJ885" s="363">
        <f t="shared" ref="AJ885" si="2550">AJ884</f>
        <v>0</v>
      </c>
      <c r="AK885" s="363">
        <f t="shared" ref="AK885" si="2551">AK884</f>
        <v>0</v>
      </c>
      <c r="AL885" s="363">
        <f t="shared" ref="AL885" si="2552">AL884</f>
        <v>0</v>
      </c>
      <c r="AM885" s="363">
        <f t="shared" ref="AM885" si="2553">AM884</f>
        <v>0</v>
      </c>
      <c r="AN885" s="363">
        <f t="shared" ref="AN885" si="2554">AN884</f>
        <v>0</v>
      </c>
      <c r="AO885" s="363">
        <f t="shared" ref="AO885" si="2555">AO884</f>
        <v>0</v>
      </c>
      <c r="AP885" s="363">
        <f t="shared" ref="AP885" si="2556">AP884</f>
        <v>0</v>
      </c>
      <c r="AQ885" s="363">
        <f t="shared" ref="AQ885" si="2557">AQ884</f>
        <v>0</v>
      </c>
      <c r="AR885" s="363">
        <f t="shared" ref="AR885" si="2558">AR884</f>
        <v>0</v>
      </c>
      <c r="AS885" s="267"/>
    </row>
    <row r="886" spans="1:45" hidden="1" outlineLevel="1">
      <c r="A886" s="465"/>
      <c r="B886" s="255"/>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c r="AC886" s="252"/>
      <c r="AD886" s="252"/>
      <c r="AE886" s="374"/>
      <c r="AF886" s="377"/>
      <c r="AG886" s="377"/>
      <c r="AH886" s="377"/>
      <c r="AI886" s="377"/>
      <c r="AJ886" s="377"/>
      <c r="AK886" s="377"/>
      <c r="AL886" s="377"/>
      <c r="AM886" s="377"/>
      <c r="AN886" s="377"/>
      <c r="AO886" s="377"/>
      <c r="AP886" s="377"/>
      <c r="AQ886" s="377"/>
      <c r="AR886" s="377"/>
      <c r="AS886" s="267"/>
    </row>
    <row r="887" spans="1:45" hidden="1" outlineLevel="1">
      <c r="A887" s="465">
        <v>23</v>
      </c>
      <c r="B887" s="380" t="s">
        <v>115</v>
      </c>
      <c r="C887" s="252" t="s">
        <v>25</v>
      </c>
      <c r="D887" s="256"/>
      <c r="E887" s="256"/>
      <c r="F887" s="256"/>
      <c r="G887" s="256"/>
      <c r="H887" s="256"/>
      <c r="I887" s="256"/>
      <c r="J887" s="256"/>
      <c r="K887" s="256"/>
      <c r="L887" s="256"/>
      <c r="M887" s="256"/>
      <c r="N887" s="256"/>
      <c r="O887" s="256"/>
      <c r="P887" s="256"/>
      <c r="Q887" s="252"/>
      <c r="R887" s="256"/>
      <c r="S887" s="256"/>
      <c r="T887" s="256"/>
      <c r="U887" s="256"/>
      <c r="V887" s="256"/>
      <c r="W887" s="256"/>
      <c r="X887" s="256"/>
      <c r="Y887" s="256"/>
      <c r="Z887" s="256"/>
      <c r="AA887" s="256"/>
      <c r="AB887" s="256"/>
      <c r="AC887" s="256"/>
      <c r="AD887" s="256"/>
      <c r="AE887" s="367"/>
      <c r="AF887" s="367"/>
      <c r="AG887" s="367"/>
      <c r="AH887" s="367"/>
      <c r="AI887" s="367"/>
      <c r="AJ887" s="367"/>
      <c r="AK887" s="367"/>
      <c r="AL887" s="362"/>
      <c r="AM887" s="362"/>
      <c r="AN887" s="362"/>
      <c r="AO887" s="362"/>
      <c r="AP887" s="362"/>
      <c r="AQ887" s="362"/>
      <c r="AR887" s="362"/>
      <c r="AS887" s="257">
        <f>SUM(AE887:AR887)</f>
        <v>0</v>
      </c>
    </row>
    <row r="888" spans="1:45" hidden="1" outlineLevel="1">
      <c r="A888" s="465"/>
      <c r="B888" s="255" t="s">
        <v>341</v>
      </c>
      <c r="C888" s="252" t="s">
        <v>163</v>
      </c>
      <c r="D888" s="256"/>
      <c r="E888" s="256"/>
      <c r="F888" s="256"/>
      <c r="G888" s="256"/>
      <c r="H888" s="256"/>
      <c r="I888" s="256"/>
      <c r="J888" s="256"/>
      <c r="K888" s="256"/>
      <c r="L888" s="256"/>
      <c r="M888" s="256"/>
      <c r="N888" s="256"/>
      <c r="O888" s="256"/>
      <c r="P888" s="256"/>
      <c r="Q888" s="252"/>
      <c r="R888" s="256"/>
      <c r="S888" s="256"/>
      <c r="T888" s="256"/>
      <c r="U888" s="256"/>
      <c r="V888" s="256"/>
      <c r="W888" s="256"/>
      <c r="X888" s="256"/>
      <c r="Y888" s="256"/>
      <c r="Z888" s="256"/>
      <c r="AA888" s="256"/>
      <c r="AB888" s="256"/>
      <c r="AC888" s="256"/>
      <c r="AD888" s="256"/>
      <c r="AE888" s="363">
        <f>AE887</f>
        <v>0</v>
      </c>
      <c r="AF888" s="363">
        <f t="shared" ref="AF888" si="2559">AF887</f>
        <v>0</v>
      </c>
      <c r="AG888" s="363">
        <f t="shared" ref="AG888" si="2560">AG887</f>
        <v>0</v>
      </c>
      <c r="AH888" s="363">
        <f t="shared" ref="AH888" si="2561">AH887</f>
        <v>0</v>
      </c>
      <c r="AI888" s="363">
        <f t="shared" ref="AI888" si="2562">AI887</f>
        <v>0</v>
      </c>
      <c r="AJ888" s="363">
        <f t="shared" ref="AJ888" si="2563">AJ887</f>
        <v>0</v>
      </c>
      <c r="AK888" s="363">
        <f t="shared" ref="AK888" si="2564">AK887</f>
        <v>0</v>
      </c>
      <c r="AL888" s="363">
        <f t="shared" ref="AL888" si="2565">AL887</f>
        <v>0</v>
      </c>
      <c r="AM888" s="363">
        <f t="shared" ref="AM888" si="2566">AM887</f>
        <v>0</v>
      </c>
      <c r="AN888" s="363">
        <f t="shared" ref="AN888" si="2567">AN887</f>
        <v>0</v>
      </c>
      <c r="AO888" s="363">
        <f t="shared" ref="AO888" si="2568">AO887</f>
        <v>0</v>
      </c>
      <c r="AP888" s="363">
        <f t="shared" ref="AP888" si="2569">AP887</f>
        <v>0</v>
      </c>
      <c r="AQ888" s="363">
        <f t="shared" ref="AQ888" si="2570">AQ887</f>
        <v>0</v>
      </c>
      <c r="AR888" s="363">
        <f t="shared" ref="AR888" si="2571">AR887</f>
        <v>0</v>
      </c>
      <c r="AS888" s="267"/>
    </row>
    <row r="889" spans="1:45" hidden="1" outlineLevel="1">
      <c r="A889" s="465"/>
      <c r="B889" s="38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c r="AA889" s="252"/>
      <c r="AB889" s="252"/>
      <c r="AC889" s="252"/>
      <c r="AD889" s="252"/>
      <c r="AE889" s="374"/>
      <c r="AF889" s="377"/>
      <c r="AG889" s="377"/>
      <c r="AH889" s="377"/>
      <c r="AI889" s="377"/>
      <c r="AJ889" s="377"/>
      <c r="AK889" s="377"/>
      <c r="AL889" s="377"/>
      <c r="AM889" s="377"/>
      <c r="AN889" s="377"/>
      <c r="AO889" s="377"/>
      <c r="AP889" s="377"/>
      <c r="AQ889" s="377"/>
      <c r="AR889" s="377"/>
      <c r="AS889" s="267"/>
    </row>
    <row r="890" spans="1:45" hidden="1" outlineLevel="1">
      <c r="A890" s="465">
        <v>24</v>
      </c>
      <c r="B890" s="380" t="s">
        <v>116</v>
      </c>
      <c r="C890" s="252" t="s">
        <v>25</v>
      </c>
      <c r="D890" s="256"/>
      <c r="E890" s="256"/>
      <c r="F890" s="256"/>
      <c r="G890" s="256"/>
      <c r="H890" s="256"/>
      <c r="I890" s="256"/>
      <c r="J890" s="256"/>
      <c r="K890" s="256"/>
      <c r="L890" s="256"/>
      <c r="M890" s="256"/>
      <c r="N890" s="256"/>
      <c r="O890" s="256"/>
      <c r="P890" s="256"/>
      <c r="Q890" s="252"/>
      <c r="R890" s="256"/>
      <c r="S890" s="256"/>
      <c r="T890" s="256"/>
      <c r="U890" s="256"/>
      <c r="V890" s="256"/>
      <c r="W890" s="256"/>
      <c r="X890" s="256"/>
      <c r="Y890" s="256"/>
      <c r="Z890" s="256"/>
      <c r="AA890" s="256"/>
      <c r="AB890" s="256"/>
      <c r="AC890" s="256"/>
      <c r="AD890" s="256"/>
      <c r="AE890" s="367"/>
      <c r="AF890" s="367"/>
      <c r="AG890" s="367"/>
      <c r="AH890" s="367"/>
      <c r="AI890" s="367"/>
      <c r="AJ890" s="367"/>
      <c r="AK890" s="367"/>
      <c r="AL890" s="362"/>
      <c r="AM890" s="362"/>
      <c r="AN890" s="362"/>
      <c r="AO890" s="362"/>
      <c r="AP890" s="362"/>
      <c r="AQ890" s="362"/>
      <c r="AR890" s="362"/>
      <c r="AS890" s="257">
        <f>SUM(AE890:AR890)</f>
        <v>0</v>
      </c>
    </row>
    <row r="891" spans="1:45" hidden="1" outlineLevel="1">
      <c r="A891" s="465"/>
      <c r="B891" s="255" t="s">
        <v>341</v>
      </c>
      <c r="C891" s="252" t="s">
        <v>163</v>
      </c>
      <c r="D891" s="256"/>
      <c r="E891" s="256"/>
      <c r="F891" s="256"/>
      <c r="G891" s="256"/>
      <c r="H891" s="256"/>
      <c r="I891" s="256"/>
      <c r="J891" s="256"/>
      <c r="K891" s="256"/>
      <c r="L891" s="256"/>
      <c r="M891" s="256"/>
      <c r="N891" s="256"/>
      <c r="O891" s="256"/>
      <c r="P891" s="256"/>
      <c r="Q891" s="252"/>
      <c r="R891" s="256"/>
      <c r="S891" s="256"/>
      <c r="T891" s="256"/>
      <c r="U891" s="256"/>
      <c r="V891" s="256"/>
      <c r="W891" s="256"/>
      <c r="X891" s="256"/>
      <c r="Y891" s="256"/>
      <c r="Z891" s="256"/>
      <c r="AA891" s="256"/>
      <c r="AB891" s="256"/>
      <c r="AC891" s="256"/>
      <c r="AD891" s="256"/>
      <c r="AE891" s="363">
        <f>AE890</f>
        <v>0</v>
      </c>
      <c r="AF891" s="363">
        <f t="shared" ref="AF891" si="2572">AF890</f>
        <v>0</v>
      </c>
      <c r="AG891" s="363">
        <f t="shared" ref="AG891" si="2573">AG890</f>
        <v>0</v>
      </c>
      <c r="AH891" s="363">
        <f t="shared" ref="AH891" si="2574">AH890</f>
        <v>0</v>
      </c>
      <c r="AI891" s="363">
        <f t="shared" ref="AI891" si="2575">AI890</f>
        <v>0</v>
      </c>
      <c r="AJ891" s="363">
        <f t="shared" ref="AJ891" si="2576">AJ890</f>
        <v>0</v>
      </c>
      <c r="AK891" s="363">
        <f t="shared" ref="AK891" si="2577">AK890</f>
        <v>0</v>
      </c>
      <c r="AL891" s="363">
        <f t="shared" ref="AL891" si="2578">AL890</f>
        <v>0</v>
      </c>
      <c r="AM891" s="363">
        <f t="shared" ref="AM891" si="2579">AM890</f>
        <v>0</v>
      </c>
      <c r="AN891" s="363">
        <f t="shared" ref="AN891" si="2580">AN890</f>
        <v>0</v>
      </c>
      <c r="AO891" s="363">
        <f t="shared" ref="AO891" si="2581">AO890</f>
        <v>0</v>
      </c>
      <c r="AP891" s="363">
        <f t="shared" ref="AP891" si="2582">AP890</f>
        <v>0</v>
      </c>
      <c r="AQ891" s="363">
        <f t="shared" ref="AQ891" si="2583">AQ890</f>
        <v>0</v>
      </c>
      <c r="AR891" s="363">
        <f t="shared" ref="AR891" si="2584">AR890</f>
        <v>0</v>
      </c>
      <c r="AS891" s="267"/>
    </row>
    <row r="892" spans="1:45" hidden="1" outlineLevel="1">
      <c r="A892" s="465"/>
      <c r="B892" s="255"/>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c r="AA892" s="252"/>
      <c r="AB892" s="252"/>
      <c r="AC892" s="252"/>
      <c r="AD892" s="252"/>
      <c r="AE892" s="364"/>
      <c r="AF892" s="377"/>
      <c r="AG892" s="377"/>
      <c r="AH892" s="377"/>
      <c r="AI892" s="377"/>
      <c r="AJ892" s="377"/>
      <c r="AK892" s="377"/>
      <c r="AL892" s="377"/>
      <c r="AM892" s="377"/>
      <c r="AN892" s="377"/>
      <c r="AO892" s="377"/>
      <c r="AP892" s="377"/>
      <c r="AQ892" s="377"/>
      <c r="AR892" s="377"/>
      <c r="AS892" s="267"/>
    </row>
    <row r="893" spans="1:45" ht="15.75" outlineLevel="1">
      <c r="A893" s="465"/>
      <c r="B893" s="249" t="s">
        <v>496</v>
      </c>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c r="AC893" s="252"/>
      <c r="AD893" s="252"/>
      <c r="AE893" s="364"/>
      <c r="AF893" s="377"/>
      <c r="AG893" s="377"/>
      <c r="AH893" s="377"/>
      <c r="AI893" s="377"/>
      <c r="AJ893" s="377"/>
      <c r="AK893" s="377"/>
      <c r="AL893" s="377"/>
      <c r="AM893" s="377"/>
      <c r="AN893" s="377"/>
      <c r="AO893" s="377"/>
      <c r="AP893" s="377"/>
      <c r="AQ893" s="377"/>
      <c r="AR893" s="377"/>
      <c r="AS893" s="267"/>
    </row>
    <row r="894" spans="1:45" hidden="1" outlineLevel="1">
      <c r="A894" s="465">
        <v>25</v>
      </c>
      <c r="B894" s="380" t="s">
        <v>117</v>
      </c>
      <c r="C894" s="252" t="s">
        <v>25</v>
      </c>
      <c r="D894" s="256"/>
      <c r="E894" s="256"/>
      <c r="F894" s="256"/>
      <c r="G894" s="256"/>
      <c r="H894" s="256"/>
      <c r="I894" s="256"/>
      <c r="J894" s="256"/>
      <c r="K894" s="256"/>
      <c r="L894" s="256"/>
      <c r="M894" s="256"/>
      <c r="N894" s="256"/>
      <c r="O894" s="256"/>
      <c r="P894" s="256"/>
      <c r="Q894" s="256">
        <v>12</v>
      </c>
      <c r="R894" s="256"/>
      <c r="S894" s="256"/>
      <c r="T894" s="256"/>
      <c r="U894" s="256"/>
      <c r="V894" s="256"/>
      <c r="W894" s="256"/>
      <c r="X894" s="256"/>
      <c r="Y894" s="256"/>
      <c r="Z894" s="256"/>
      <c r="AA894" s="256"/>
      <c r="AB894" s="256"/>
      <c r="AC894" s="256"/>
      <c r="AD894" s="256"/>
      <c r="AE894" s="378"/>
      <c r="AF894" s="367"/>
      <c r="AG894" s="367"/>
      <c r="AH894" s="367"/>
      <c r="AI894" s="367"/>
      <c r="AJ894" s="367"/>
      <c r="AK894" s="367"/>
      <c r="AL894" s="367"/>
      <c r="AM894" s="367"/>
      <c r="AN894" s="367"/>
      <c r="AO894" s="367"/>
      <c r="AP894" s="367"/>
      <c r="AQ894" s="367"/>
      <c r="AR894" s="367"/>
      <c r="AS894" s="257">
        <f>SUM(AE894:AR894)</f>
        <v>0</v>
      </c>
    </row>
    <row r="895" spans="1:45" hidden="1" outlineLevel="1">
      <c r="A895" s="465"/>
      <c r="B895" s="255" t="s">
        <v>341</v>
      </c>
      <c r="C895" s="252" t="s">
        <v>163</v>
      </c>
      <c r="D895" s="256"/>
      <c r="E895" s="256"/>
      <c r="F895" s="256"/>
      <c r="G895" s="256"/>
      <c r="H895" s="256"/>
      <c r="I895" s="256"/>
      <c r="J895" s="256"/>
      <c r="K895" s="256"/>
      <c r="L895" s="256"/>
      <c r="M895" s="256"/>
      <c r="N895" s="256"/>
      <c r="O895" s="256"/>
      <c r="P895" s="256"/>
      <c r="Q895" s="256">
        <f>Q894</f>
        <v>12</v>
      </c>
      <c r="R895" s="256"/>
      <c r="S895" s="256"/>
      <c r="T895" s="256"/>
      <c r="U895" s="256"/>
      <c r="V895" s="256"/>
      <c r="W895" s="256"/>
      <c r="X895" s="256"/>
      <c r="Y895" s="256"/>
      <c r="Z895" s="256"/>
      <c r="AA895" s="256"/>
      <c r="AB895" s="256"/>
      <c r="AC895" s="256"/>
      <c r="AD895" s="256"/>
      <c r="AE895" s="363">
        <f>AE894</f>
        <v>0</v>
      </c>
      <c r="AF895" s="363">
        <f t="shared" ref="AF895" si="2585">AF894</f>
        <v>0</v>
      </c>
      <c r="AG895" s="363">
        <f t="shared" ref="AG895" si="2586">AG894</f>
        <v>0</v>
      </c>
      <c r="AH895" s="363">
        <f t="shared" ref="AH895" si="2587">AH894</f>
        <v>0</v>
      </c>
      <c r="AI895" s="363">
        <f t="shared" ref="AI895" si="2588">AI894</f>
        <v>0</v>
      </c>
      <c r="AJ895" s="363">
        <f t="shared" ref="AJ895" si="2589">AJ894</f>
        <v>0</v>
      </c>
      <c r="AK895" s="363">
        <f t="shared" ref="AK895" si="2590">AK894</f>
        <v>0</v>
      </c>
      <c r="AL895" s="363">
        <f t="shared" ref="AL895" si="2591">AL894</f>
        <v>0</v>
      </c>
      <c r="AM895" s="363">
        <f t="shared" ref="AM895" si="2592">AM894</f>
        <v>0</v>
      </c>
      <c r="AN895" s="363">
        <f t="shared" ref="AN895" si="2593">AN894</f>
        <v>0</v>
      </c>
      <c r="AO895" s="363">
        <f t="shared" ref="AO895" si="2594">AO894</f>
        <v>0</v>
      </c>
      <c r="AP895" s="363">
        <f t="shared" ref="AP895" si="2595">AP894</f>
        <v>0</v>
      </c>
      <c r="AQ895" s="363">
        <f t="shared" ref="AQ895" si="2596">AQ894</f>
        <v>0</v>
      </c>
      <c r="AR895" s="363">
        <f t="shared" ref="AR895" si="2597">AR894</f>
        <v>0</v>
      </c>
      <c r="AS895" s="267"/>
    </row>
    <row r="896" spans="1:45" hidden="1" outlineLevel="1">
      <c r="A896" s="465"/>
      <c r="B896" s="255"/>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c r="AA896" s="252"/>
      <c r="AB896" s="252"/>
      <c r="AC896" s="252"/>
      <c r="AD896" s="252"/>
      <c r="AE896" s="364"/>
      <c r="AF896" s="377"/>
      <c r="AG896" s="377"/>
      <c r="AH896" s="377"/>
      <c r="AI896" s="377"/>
      <c r="AJ896" s="377"/>
      <c r="AK896" s="377"/>
      <c r="AL896" s="377"/>
      <c r="AM896" s="377"/>
      <c r="AN896" s="377"/>
      <c r="AO896" s="377"/>
      <c r="AP896" s="377"/>
      <c r="AQ896" s="377"/>
      <c r="AR896" s="377"/>
      <c r="AS896" s="267"/>
    </row>
    <row r="897" spans="1:45" outlineLevel="1">
      <c r="A897" s="465">
        <v>26</v>
      </c>
      <c r="B897" s="380" t="s">
        <v>118</v>
      </c>
      <c r="C897" s="252" t="s">
        <v>1242</v>
      </c>
      <c r="D897" s="256">
        <v>463223.42890083289</v>
      </c>
      <c r="E897" s="256">
        <v>463223.42890083289</v>
      </c>
      <c r="F897" s="256">
        <v>463223.42890083289</v>
      </c>
      <c r="G897" s="256">
        <v>463223.42890083289</v>
      </c>
      <c r="H897" s="256">
        <v>463223.42890083289</v>
      </c>
      <c r="I897" s="256">
        <v>441407.98080518004</v>
      </c>
      <c r="J897" s="256">
        <v>441407.98080518004</v>
      </c>
      <c r="K897" s="256">
        <v>441407.98080518004</v>
      </c>
      <c r="L897" s="256">
        <v>439851.4003920437</v>
      </c>
      <c r="M897" s="256">
        <v>439851.4003920437</v>
      </c>
      <c r="N897" s="256">
        <v>431358.35773203289</v>
      </c>
      <c r="O897" s="256">
        <v>426971.25348763709</v>
      </c>
      <c r="P897" s="256">
        <v>80671.962861862397</v>
      </c>
      <c r="Q897" s="256">
        <v>12</v>
      </c>
      <c r="R897" s="256">
        <f>'3-a. 2019-2021 Retrofit'!N30</f>
        <v>81.191921200210913</v>
      </c>
      <c r="S897" s="835">
        <f>R897/D897*E897</f>
        <v>81.191921200210913</v>
      </c>
      <c r="T897" s="835">
        <f t="shared" ref="T897:AD897" si="2598">S897/E897*F897</f>
        <v>81.191921200210913</v>
      </c>
      <c r="U897" s="835">
        <f t="shared" si="2598"/>
        <v>81.191921200210913</v>
      </c>
      <c r="V897" s="835">
        <f t="shared" si="2598"/>
        <v>81.191921200210913</v>
      </c>
      <c r="W897" s="835">
        <f t="shared" si="2598"/>
        <v>77.368198063122506</v>
      </c>
      <c r="X897" s="835">
        <f t="shared" si="2598"/>
        <v>77.368198063122506</v>
      </c>
      <c r="Y897" s="835">
        <f t="shared" si="2598"/>
        <v>77.368198063122506</v>
      </c>
      <c r="Z897" s="835">
        <f t="shared" si="2598"/>
        <v>77.095366970478835</v>
      </c>
      <c r="AA897" s="835">
        <f t="shared" si="2598"/>
        <v>77.095366970478835</v>
      </c>
      <c r="AB897" s="835">
        <f t="shared" si="2598"/>
        <v>75.606740948177091</v>
      </c>
      <c r="AC897" s="835">
        <f t="shared" si="2598"/>
        <v>74.837787134780172</v>
      </c>
      <c r="AD897" s="835">
        <f t="shared" si="2598"/>
        <v>14.139853995055335</v>
      </c>
      <c r="AE897" s="378"/>
      <c r="AF897" s="367">
        <f>'3-a. 2019-2021 Retrofit'!L47</f>
        <v>0.14752607936344872</v>
      </c>
      <c r="AG897" s="367">
        <f>'3-a. 2019-2021 Retrofit'!M48</f>
        <v>0.89818548387096775</v>
      </c>
      <c r="AH897" s="367"/>
      <c r="AI897" s="367"/>
      <c r="AJ897" s="367"/>
      <c r="AK897" s="367"/>
      <c r="AL897" s="367"/>
      <c r="AM897" s="367"/>
      <c r="AN897" s="367"/>
      <c r="AO897" s="367"/>
      <c r="AP897" s="367"/>
      <c r="AQ897" s="367"/>
      <c r="AR897" s="367"/>
      <c r="AS897" s="257">
        <f>SUM(AE897:AR897)</f>
        <v>1.0457115632344165</v>
      </c>
    </row>
    <row r="898" spans="1:45" outlineLevel="1">
      <c r="A898" s="465"/>
      <c r="B898" s="255" t="s">
        <v>341</v>
      </c>
      <c r="C898" s="299" t="s">
        <v>1181</v>
      </c>
      <c r="D898" s="256">
        <f>'3-a. 2019-2021 Retrofit'!M31</f>
        <v>5553677.4057871681</v>
      </c>
      <c r="E898" s="256">
        <v>5553677.4057871681</v>
      </c>
      <c r="F898" s="256">
        <v>5553677.4057871681</v>
      </c>
      <c r="G898" s="256">
        <v>5553677.4057871681</v>
      </c>
      <c r="H898" s="256">
        <v>5553677.4057871681</v>
      </c>
      <c r="I898" s="256">
        <v>5292127.6791823702</v>
      </c>
      <c r="J898" s="256">
        <v>5042895.6034760131</v>
      </c>
      <c r="K898" s="256">
        <v>4805401.0804755827</v>
      </c>
      <c r="L898" s="256">
        <v>4562943.6311286381</v>
      </c>
      <c r="M898" s="256">
        <v>4332719.4197069677</v>
      </c>
      <c r="N898" s="256">
        <v>4034672.2915834878</v>
      </c>
      <c r="O898" s="256">
        <v>3718916.1391014899</v>
      </c>
      <c r="P898" s="256">
        <v>647662.11279914097</v>
      </c>
      <c r="Q898" s="256">
        <f>Q897</f>
        <v>12</v>
      </c>
      <c r="R898" s="256">
        <f>'3-a. 2019-2021 Retrofit'!N31</f>
        <v>973.42601899912836</v>
      </c>
      <c r="S898" s="835">
        <f t="shared" ref="S898:AD898" si="2599">R898/D898*E898</f>
        <v>973.42601899912847</v>
      </c>
      <c r="T898" s="835">
        <f t="shared" si="2599"/>
        <v>973.42601899912847</v>
      </c>
      <c r="U898" s="835">
        <f t="shared" si="2599"/>
        <v>973.42601899912847</v>
      </c>
      <c r="V898" s="835">
        <f t="shared" si="2599"/>
        <v>973.42601899912847</v>
      </c>
      <c r="W898" s="835">
        <f t="shared" si="2599"/>
        <v>927.58264522413833</v>
      </c>
      <c r="X898" s="835">
        <f t="shared" si="2599"/>
        <v>883.89825926954188</v>
      </c>
      <c r="Y898" s="835">
        <f t="shared" si="2599"/>
        <v>842.27118388026861</v>
      </c>
      <c r="Z898" s="835">
        <f t="shared" si="2599"/>
        <v>799.77422691828474</v>
      </c>
      <c r="AA898" s="835">
        <f t="shared" si="2599"/>
        <v>759.42146221360781</v>
      </c>
      <c r="AB898" s="835">
        <f t="shared" si="2599"/>
        <v>707.18097213742192</v>
      </c>
      <c r="AC898" s="835">
        <f t="shared" si="2599"/>
        <v>651.8365161982374</v>
      </c>
      <c r="AD898" s="835">
        <f t="shared" si="2599"/>
        <v>113.5195846020288</v>
      </c>
      <c r="AE898" s="363">
        <f>AE897</f>
        <v>0</v>
      </c>
      <c r="AF898" s="363">
        <f t="shared" ref="AF898" si="2600">AF897</f>
        <v>0.14752607936344872</v>
      </c>
      <c r="AG898" s="363">
        <f t="shared" ref="AG898" si="2601">AG897</f>
        <v>0.89818548387096775</v>
      </c>
      <c r="AH898" s="363">
        <f t="shared" ref="AH898" si="2602">AH897</f>
        <v>0</v>
      </c>
      <c r="AI898" s="363">
        <f t="shared" ref="AI898" si="2603">AI897</f>
        <v>0</v>
      </c>
      <c r="AJ898" s="363">
        <f t="shared" ref="AJ898" si="2604">AJ897</f>
        <v>0</v>
      </c>
      <c r="AK898" s="363">
        <f t="shared" ref="AK898" si="2605">AK897</f>
        <v>0</v>
      </c>
      <c r="AL898" s="363">
        <f t="shared" ref="AL898" si="2606">AL897</f>
        <v>0</v>
      </c>
      <c r="AM898" s="363">
        <f t="shared" ref="AM898" si="2607">AM897</f>
        <v>0</v>
      </c>
      <c r="AN898" s="363">
        <f t="shared" ref="AN898" si="2608">AN897</f>
        <v>0</v>
      </c>
      <c r="AO898" s="363">
        <f t="shared" ref="AO898" si="2609">AO897</f>
        <v>0</v>
      </c>
      <c r="AP898" s="363">
        <f t="shared" ref="AP898" si="2610">AP897</f>
        <v>0</v>
      </c>
      <c r="AQ898" s="363">
        <f t="shared" ref="AQ898" si="2611">AQ897</f>
        <v>0</v>
      </c>
      <c r="AR898" s="363">
        <f t="shared" ref="AR898" si="2612">AR897</f>
        <v>0</v>
      </c>
      <c r="AS898" s="267"/>
    </row>
    <row r="899" spans="1:45" outlineLevel="1">
      <c r="A899" s="465"/>
      <c r="B899" s="255"/>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c r="AA899" s="252"/>
      <c r="AB899" s="252"/>
      <c r="AC899" s="252"/>
      <c r="AD899" s="252"/>
      <c r="AE899" s="364"/>
      <c r="AF899" s="377"/>
      <c r="AG899" s="377"/>
      <c r="AH899" s="377"/>
      <c r="AI899" s="377"/>
      <c r="AJ899" s="377"/>
      <c r="AK899" s="377"/>
      <c r="AL899" s="377"/>
      <c r="AM899" s="377"/>
      <c r="AN899" s="377"/>
      <c r="AO899" s="377"/>
      <c r="AP899" s="377"/>
      <c r="AQ899" s="377"/>
      <c r="AR899" s="377"/>
      <c r="AS899" s="267"/>
    </row>
    <row r="900" spans="1:45" outlineLevel="1">
      <c r="A900" s="465">
        <v>27</v>
      </c>
      <c r="B900" s="380" t="s">
        <v>119</v>
      </c>
      <c r="C900" s="252" t="s">
        <v>1242</v>
      </c>
      <c r="D900" s="256">
        <v>380441.05424919294</v>
      </c>
      <c r="E900" s="256">
        <v>334978.85305258626</v>
      </c>
      <c r="F900" s="256">
        <v>334978.85305258626</v>
      </c>
      <c r="G900" s="256">
        <v>334978.85305258626</v>
      </c>
      <c r="H900" s="256">
        <v>327131.31007910846</v>
      </c>
      <c r="I900" s="256">
        <v>325567.93237736099</v>
      </c>
      <c r="J900" s="256">
        <v>325567.93237736099</v>
      </c>
      <c r="K900" s="256">
        <v>325567.93237736099</v>
      </c>
      <c r="L900" s="256">
        <v>324989.87675654679</v>
      </c>
      <c r="M900" s="256">
        <v>302572.70461300173</v>
      </c>
      <c r="N900" s="256">
        <v>299130.64614360803</v>
      </c>
      <c r="O900" s="256">
        <v>294843.40028923599</v>
      </c>
      <c r="P900" s="256">
        <v>294055.14262448932</v>
      </c>
      <c r="Q900" s="256">
        <v>12</v>
      </c>
      <c r="R900" s="256">
        <v>84.550193118798845</v>
      </c>
      <c r="S900" s="256">
        <v>74.446557226072542</v>
      </c>
      <c r="T900" s="256">
        <v>74.446557226072542</v>
      </c>
      <c r="U900" s="256">
        <v>74.446557226072542</v>
      </c>
      <c r="V900" s="256">
        <v>74.446557226072528</v>
      </c>
      <c r="W900" s="256">
        <v>74.446557226072542</v>
      </c>
      <c r="X900" s="256">
        <v>74.446557226072542</v>
      </c>
      <c r="Y900" s="256">
        <v>74.446557226072542</v>
      </c>
      <c r="Z900" s="256">
        <v>74.446557226072542</v>
      </c>
      <c r="AA900" s="256">
        <v>65.688138728887523</v>
      </c>
      <c r="AB900" s="256">
        <v>65.688138728887523</v>
      </c>
      <c r="AC900" s="256">
        <v>65.688138728887537</v>
      </c>
      <c r="AD900" s="256">
        <v>65.688138728887537</v>
      </c>
      <c r="AE900" s="378"/>
      <c r="AF900" s="367">
        <v>0.89</v>
      </c>
      <c r="AG900" s="367">
        <v>0.38</v>
      </c>
      <c r="AH900" s="367"/>
      <c r="AI900" s="367"/>
      <c r="AJ900" s="367"/>
      <c r="AK900" s="367"/>
      <c r="AL900" s="367"/>
      <c r="AM900" s="367"/>
      <c r="AN900" s="367"/>
      <c r="AO900" s="367"/>
      <c r="AP900" s="367"/>
      <c r="AQ900" s="367"/>
      <c r="AR900" s="367"/>
      <c r="AS900" s="257">
        <f>SUM(AE900:AR900)</f>
        <v>1.27</v>
      </c>
    </row>
    <row r="901" spans="1:45" outlineLevel="1">
      <c r="A901" s="465"/>
      <c r="B901" s="255" t="s">
        <v>341</v>
      </c>
      <c r="C901" s="252" t="s">
        <v>163</v>
      </c>
      <c r="D901" s="256"/>
      <c r="E901" s="256"/>
      <c r="F901" s="256"/>
      <c r="G901" s="256"/>
      <c r="H901" s="256"/>
      <c r="I901" s="256"/>
      <c r="J901" s="256"/>
      <c r="K901" s="256"/>
      <c r="L901" s="256"/>
      <c r="M901" s="256"/>
      <c r="N901" s="256"/>
      <c r="O901" s="256"/>
      <c r="P901" s="256"/>
      <c r="Q901" s="256">
        <f>Q900</f>
        <v>12</v>
      </c>
      <c r="R901" s="256"/>
      <c r="S901" s="256"/>
      <c r="T901" s="256"/>
      <c r="U901" s="256"/>
      <c r="V901" s="256"/>
      <c r="W901" s="256"/>
      <c r="X901" s="256"/>
      <c r="Y901" s="256"/>
      <c r="Z901" s="256"/>
      <c r="AA901" s="256"/>
      <c r="AB901" s="256"/>
      <c r="AC901" s="256"/>
      <c r="AD901" s="256"/>
      <c r="AE901" s="363">
        <f>AE900</f>
        <v>0</v>
      </c>
      <c r="AF901" s="363">
        <f t="shared" ref="AF901" si="2613">AF900</f>
        <v>0.89</v>
      </c>
      <c r="AG901" s="363">
        <f t="shared" ref="AG901" si="2614">AG900</f>
        <v>0.38</v>
      </c>
      <c r="AH901" s="363">
        <f t="shared" ref="AH901" si="2615">AH900</f>
        <v>0</v>
      </c>
      <c r="AI901" s="363">
        <f t="shared" ref="AI901" si="2616">AI900</f>
        <v>0</v>
      </c>
      <c r="AJ901" s="363">
        <f t="shared" ref="AJ901" si="2617">AJ900</f>
        <v>0</v>
      </c>
      <c r="AK901" s="363">
        <f t="shared" ref="AK901" si="2618">AK900</f>
        <v>0</v>
      </c>
      <c r="AL901" s="363">
        <f t="shared" ref="AL901" si="2619">AL900</f>
        <v>0</v>
      </c>
      <c r="AM901" s="363">
        <f t="shared" ref="AM901" si="2620">AM900</f>
        <v>0</v>
      </c>
      <c r="AN901" s="363">
        <f t="shared" ref="AN901" si="2621">AN900</f>
        <v>0</v>
      </c>
      <c r="AO901" s="363">
        <f t="shared" ref="AO901" si="2622">AO900</f>
        <v>0</v>
      </c>
      <c r="AP901" s="363">
        <f t="shared" ref="AP901" si="2623">AP900</f>
        <v>0</v>
      </c>
      <c r="AQ901" s="363">
        <f t="shared" ref="AQ901" si="2624">AQ900</f>
        <v>0</v>
      </c>
      <c r="AR901" s="363">
        <f t="shared" ref="AR901" si="2625">AR900</f>
        <v>0</v>
      </c>
      <c r="AS901" s="267"/>
    </row>
    <row r="902" spans="1:45" outlineLevel="1">
      <c r="A902" s="465"/>
      <c r="B902" s="255"/>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c r="AA902" s="252"/>
      <c r="AB902" s="252"/>
      <c r="AC902" s="252"/>
      <c r="AD902" s="252"/>
      <c r="AE902" s="364"/>
      <c r="AF902" s="377"/>
      <c r="AG902" s="377"/>
      <c r="AH902" s="377"/>
      <c r="AI902" s="377"/>
      <c r="AJ902" s="377"/>
      <c r="AK902" s="377"/>
      <c r="AL902" s="377"/>
      <c r="AM902" s="377"/>
      <c r="AN902" s="377"/>
      <c r="AO902" s="377"/>
      <c r="AP902" s="377"/>
      <c r="AQ902" s="377"/>
      <c r="AR902" s="377"/>
      <c r="AS902" s="267"/>
    </row>
    <row r="903" spans="1:45" ht="30" outlineLevel="1">
      <c r="A903" s="465">
        <v>28</v>
      </c>
      <c r="B903" s="380" t="s">
        <v>120</v>
      </c>
      <c r="C903" s="252" t="s">
        <v>25</v>
      </c>
      <c r="D903" s="256"/>
      <c r="E903" s="256"/>
      <c r="F903" s="256"/>
      <c r="G903" s="256"/>
      <c r="H903" s="256"/>
      <c r="I903" s="256"/>
      <c r="J903" s="256"/>
      <c r="K903" s="256"/>
      <c r="L903" s="256"/>
      <c r="M903" s="256"/>
      <c r="N903" s="256"/>
      <c r="O903" s="256"/>
      <c r="P903" s="256"/>
      <c r="Q903" s="256">
        <v>12</v>
      </c>
      <c r="R903" s="256"/>
      <c r="S903" s="256"/>
      <c r="T903" s="256"/>
      <c r="U903" s="256"/>
      <c r="V903" s="256"/>
      <c r="W903" s="256"/>
      <c r="X903" s="256"/>
      <c r="Y903" s="256"/>
      <c r="Z903" s="256"/>
      <c r="AA903" s="256"/>
      <c r="AB903" s="256"/>
      <c r="AC903" s="256"/>
      <c r="AD903" s="256"/>
      <c r="AE903" s="378"/>
      <c r="AF903" s="367"/>
      <c r="AG903" s="367">
        <v>1</v>
      </c>
      <c r="AH903" s="367"/>
      <c r="AI903" s="367"/>
      <c r="AJ903" s="367"/>
      <c r="AK903" s="367"/>
      <c r="AL903" s="367"/>
      <c r="AM903" s="367"/>
      <c r="AN903" s="367"/>
      <c r="AO903" s="367"/>
      <c r="AP903" s="367"/>
      <c r="AQ903" s="367"/>
      <c r="AR903" s="367"/>
      <c r="AS903" s="257">
        <f>SUM(AE903:AR903)</f>
        <v>1</v>
      </c>
    </row>
    <row r="904" spans="1:45" outlineLevel="1">
      <c r="A904" s="465"/>
      <c r="B904" s="255" t="s">
        <v>341</v>
      </c>
      <c r="C904" s="299" t="s">
        <v>1181</v>
      </c>
      <c r="D904" s="256">
        <f>'3-a. 2019-2021 Retrofit'!S57</f>
        <v>53706.391439883766</v>
      </c>
      <c r="E904" s="256">
        <f>E520/D520*D904</f>
        <v>53706.391439883766</v>
      </c>
      <c r="F904" s="256">
        <f t="shared" ref="F904:P904" si="2626">F520/E520*E904</f>
        <v>53706.391439883766</v>
      </c>
      <c r="G904" s="256">
        <f t="shared" si="2626"/>
        <v>53706.391439883766</v>
      </c>
      <c r="H904" s="256">
        <f t="shared" si="2626"/>
        <v>53706.391439883766</v>
      </c>
      <c r="I904" s="256">
        <f t="shared" si="2626"/>
        <v>53706.391439883766</v>
      </c>
      <c r="J904" s="256">
        <f t="shared" si="2626"/>
        <v>53706.391439883766</v>
      </c>
      <c r="K904" s="256">
        <f t="shared" si="2626"/>
        <v>53706.391439883766</v>
      </c>
      <c r="L904" s="256">
        <f t="shared" si="2626"/>
        <v>53706.391439883766</v>
      </c>
      <c r="M904" s="256">
        <f t="shared" si="2626"/>
        <v>53706.391439883766</v>
      </c>
      <c r="N904" s="256">
        <f t="shared" si="2626"/>
        <v>53706.391439883766</v>
      </c>
      <c r="O904" s="256">
        <f t="shared" si="2626"/>
        <v>53706.391439883766</v>
      </c>
      <c r="P904" s="256">
        <f t="shared" si="2626"/>
        <v>53706.391439883766</v>
      </c>
      <c r="Q904" s="256">
        <f>Q903</f>
        <v>12</v>
      </c>
      <c r="R904" s="256">
        <f>'3-a. 2019-2021 Retrofit'!T57</f>
        <v>13.798584151632792</v>
      </c>
      <c r="S904" s="256">
        <f t="shared" ref="S904:AD904" si="2627">S520/R520*R904</f>
        <v>13.798584151632792</v>
      </c>
      <c r="T904" s="256">
        <f t="shared" si="2627"/>
        <v>13.798584151632792</v>
      </c>
      <c r="U904" s="256">
        <f t="shared" si="2627"/>
        <v>13.798584151632792</v>
      </c>
      <c r="V904" s="256">
        <f t="shared" si="2627"/>
        <v>13.798584151632792</v>
      </c>
      <c r="W904" s="256">
        <f t="shared" si="2627"/>
        <v>13.798584151632792</v>
      </c>
      <c r="X904" s="256">
        <f t="shared" si="2627"/>
        <v>13.798584151632792</v>
      </c>
      <c r="Y904" s="256">
        <f t="shared" si="2627"/>
        <v>13.798584151632792</v>
      </c>
      <c r="Z904" s="256">
        <f t="shared" si="2627"/>
        <v>13.798584151632792</v>
      </c>
      <c r="AA904" s="256">
        <f t="shared" si="2627"/>
        <v>13.798584151632792</v>
      </c>
      <c r="AB904" s="256">
        <f t="shared" si="2627"/>
        <v>13.798584151632792</v>
      </c>
      <c r="AC904" s="256">
        <f t="shared" si="2627"/>
        <v>13.798584151632792</v>
      </c>
      <c r="AD904" s="256">
        <f t="shared" si="2627"/>
        <v>13.798584151632792</v>
      </c>
      <c r="AE904" s="363">
        <f>AE903</f>
        <v>0</v>
      </c>
      <c r="AF904" s="363">
        <f t="shared" ref="AF904" si="2628">AF903</f>
        <v>0</v>
      </c>
      <c r="AG904" s="363">
        <f t="shared" ref="AG904" si="2629">AG903</f>
        <v>1</v>
      </c>
      <c r="AH904" s="363">
        <f t="shared" ref="AH904" si="2630">AH903</f>
        <v>0</v>
      </c>
      <c r="AI904" s="363">
        <f t="shared" ref="AI904" si="2631">AI903</f>
        <v>0</v>
      </c>
      <c r="AJ904" s="363">
        <f t="shared" ref="AJ904" si="2632">AJ903</f>
        <v>0</v>
      </c>
      <c r="AK904" s="363">
        <f t="shared" ref="AK904" si="2633">AK903</f>
        <v>0</v>
      </c>
      <c r="AL904" s="363">
        <f t="shared" ref="AL904" si="2634">AL903</f>
        <v>0</v>
      </c>
      <c r="AM904" s="363">
        <f t="shared" ref="AM904" si="2635">AM903</f>
        <v>0</v>
      </c>
      <c r="AN904" s="363">
        <f t="shared" ref="AN904" si="2636">AN903</f>
        <v>0</v>
      </c>
      <c r="AO904" s="363">
        <f t="shared" ref="AO904" si="2637">AO903</f>
        <v>0</v>
      </c>
      <c r="AP904" s="363">
        <f t="shared" ref="AP904" si="2638">AP903</f>
        <v>0</v>
      </c>
      <c r="AQ904" s="363">
        <f t="shared" ref="AQ904" si="2639">AQ903</f>
        <v>0</v>
      </c>
      <c r="AR904" s="363">
        <f t="shared" ref="AR904" si="2640">AR903</f>
        <v>0</v>
      </c>
      <c r="AS904" s="267"/>
    </row>
    <row r="905" spans="1:45" outlineLevel="1">
      <c r="A905" s="465"/>
      <c r="B905" s="255"/>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c r="AC905" s="252"/>
      <c r="AD905" s="252"/>
      <c r="AE905" s="364"/>
      <c r="AF905" s="377"/>
      <c r="AG905" s="377"/>
      <c r="AH905" s="377"/>
      <c r="AI905" s="377"/>
      <c r="AJ905" s="377"/>
      <c r="AK905" s="377"/>
      <c r="AL905" s="377"/>
      <c r="AM905" s="377"/>
      <c r="AN905" s="377"/>
      <c r="AO905" s="377"/>
      <c r="AP905" s="377"/>
      <c r="AQ905" s="377"/>
      <c r="AR905" s="377"/>
      <c r="AS905" s="267"/>
    </row>
    <row r="906" spans="1:45" ht="30" hidden="1" outlineLevel="1">
      <c r="A906" s="465">
        <v>29</v>
      </c>
      <c r="B906" s="380" t="s">
        <v>121</v>
      </c>
      <c r="C906" s="252" t="s">
        <v>25</v>
      </c>
      <c r="D906" s="256"/>
      <c r="E906" s="256"/>
      <c r="F906" s="256"/>
      <c r="G906" s="256"/>
      <c r="H906" s="256"/>
      <c r="I906" s="256"/>
      <c r="J906" s="256"/>
      <c r="K906" s="256"/>
      <c r="L906" s="256"/>
      <c r="M906" s="256"/>
      <c r="N906" s="256"/>
      <c r="O906" s="256"/>
      <c r="P906" s="256"/>
      <c r="Q906" s="256">
        <v>3</v>
      </c>
      <c r="R906" s="256"/>
      <c r="S906" s="256"/>
      <c r="T906" s="256"/>
      <c r="U906" s="256"/>
      <c r="V906" s="256"/>
      <c r="W906" s="256"/>
      <c r="X906" s="256"/>
      <c r="Y906" s="256"/>
      <c r="Z906" s="256"/>
      <c r="AA906" s="256"/>
      <c r="AB906" s="256"/>
      <c r="AC906" s="256"/>
      <c r="AD906" s="256"/>
      <c r="AE906" s="378"/>
      <c r="AF906" s="367"/>
      <c r="AG906" s="367"/>
      <c r="AH906" s="367"/>
      <c r="AI906" s="367"/>
      <c r="AJ906" s="367"/>
      <c r="AK906" s="367"/>
      <c r="AL906" s="367"/>
      <c r="AM906" s="367"/>
      <c r="AN906" s="367"/>
      <c r="AO906" s="367"/>
      <c r="AP906" s="367"/>
      <c r="AQ906" s="367"/>
      <c r="AR906" s="367"/>
      <c r="AS906" s="257">
        <f>SUM(AE906:AR906)</f>
        <v>0</v>
      </c>
    </row>
    <row r="907" spans="1:45" hidden="1" outlineLevel="1">
      <c r="A907" s="465"/>
      <c r="B907" s="255" t="s">
        <v>341</v>
      </c>
      <c r="C907" s="252" t="s">
        <v>163</v>
      </c>
      <c r="D907" s="256"/>
      <c r="E907" s="256"/>
      <c r="F907" s="256"/>
      <c r="G907" s="256"/>
      <c r="H907" s="256"/>
      <c r="I907" s="256"/>
      <c r="J907" s="256"/>
      <c r="K907" s="256"/>
      <c r="L907" s="256"/>
      <c r="M907" s="256"/>
      <c r="N907" s="256"/>
      <c r="O907" s="256"/>
      <c r="P907" s="256"/>
      <c r="Q907" s="256">
        <f>Q906</f>
        <v>3</v>
      </c>
      <c r="R907" s="256"/>
      <c r="S907" s="256"/>
      <c r="T907" s="256"/>
      <c r="U907" s="256"/>
      <c r="V907" s="256"/>
      <c r="W907" s="256"/>
      <c r="X907" s="256"/>
      <c r="Y907" s="256"/>
      <c r="Z907" s="256"/>
      <c r="AA907" s="256"/>
      <c r="AB907" s="256"/>
      <c r="AC907" s="256"/>
      <c r="AD907" s="256"/>
      <c r="AE907" s="363">
        <f>AE906</f>
        <v>0</v>
      </c>
      <c r="AF907" s="363">
        <f t="shared" ref="AF907" si="2641">AF906</f>
        <v>0</v>
      </c>
      <c r="AG907" s="363">
        <f t="shared" ref="AG907" si="2642">AG906</f>
        <v>0</v>
      </c>
      <c r="AH907" s="363">
        <f t="shared" ref="AH907" si="2643">AH906</f>
        <v>0</v>
      </c>
      <c r="AI907" s="363">
        <f t="shared" ref="AI907" si="2644">AI906</f>
        <v>0</v>
      </c>
      <c r="AJ907" s="363">
        <f t="shared" ref="AJ907" si="2645">AJ906</f>
        <v>0</v>
      </c>
      <c r="AK907" s="363">
        <f t="shared" ref="AK907" si="2646">AK906</f>
        <v>0</v>
      </c>
      <c r="AL907" s="363">
        <f t="shared" ref="AL907" si="2647">AL906</f>
        <v>0</v>
      </c>
      <c r="AM907" s="363">
        <f t="shared" ref="AM907" si="2648">AM906</f>
        <v>0</v>
      </c>
      <c r="AN907" s="363">
        <f t="shared" ref="AN907" si="2649">AN906</f>
        <v>0</v>
      </c>
      <c r="AO907" s="363">
        <f t="shared" ref="AO907" si="2650">AO906</f>
        <v>0</v>
      </c>
      <c r="AP907" s="363">
        <f t="shared" ref="AP907" si="2651">AP906</f>
        <v>0</v>
      </c>
      <c r="AQ907" s="363">
        <f t="shared" ref="AQ907" si="2652">AQ906</f>
        <v>0</v>
      </c>
      <c r="AR907" s="363">
        <f t="shared" ref="AR907" si="2653">AR906</f>
        <v>0</v>
      </c>
      <c r="AS907" s="267"/>
    </row>
    <row r="908" spans="1:45" hidden="1" outlineLevel="1">
      <c r="A908" s="465"/>
      <c r="B908" s="255"/>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c r="AC908" s="252"/>
      <c r="AD908" s="252"/>
      <c r="AE908" s="364"/>
      <c r="AF908" s="377"/>
      <c r="AG908" s="377"/>
      <c r="AH908" s="377"/>
      <c r="AI908" s="377"/>
      <c r="AJ908" s="377"/>
      <c r="AK908" s="377"/>
      <c r="AL908" s="377"/>
      <c r="AM908" s="377"/>
      <c r="AN908" s="377"/>
      <c r="AO908" s="377"/>
      <c r="AP908" s="377"/>
      <c r="AQ908" s="377"/>
      <c r="AR908" s="377"/>
      <c r="AS908" s="267"/>
    </row>
    <row r="909" spans="1:45" ht="30" outlineLevel="1">
      <c r="A909" s="465">
        <v>30</v>
      </c>
      <c r="B909" s="380" t="s">
        <v>122</v>
      </c>
      <c r="C909" s="252" t="s">
        <v>25</v>
      </c>
      <c r="D909" s="256"/>
      <c r="E909" s="256"/>
      <c r="F909" s="256"/>
      <c r="G909" s="256"/>
      <c r="H909" s="256"/>
      <c r="I909" s="256"/>
      <c r="J909" s="256"/>
      <c r="K909" s="256"/>
      <c r="L909" s="256"/>
      <c r="M909" s="256"/>
      <c r="N909" s="256"/>
      <c r="O909" s="256"/>
      <c r="P909" s="256"/>
      <c r="Q909" s="256">
        <v>12</v>
      </c>
      <c r="R909" s="256"/>
      <c r="S909" s="256"/>
      <c r="T909" s="256"/>
      <c r="U909" s="256"/>
      <c r="V909" s="256"/>
      <c r="W909" s="256"/>
      <c r="X909" s="256"/>
      <c r="Y909" s="256"/>
      <c r="Z909" s="256"/>
      <c r="AA909" s="256"/>
      <c r="AB909" s="256"/>
      <c r="AC909" s="256"/>
      <c r="AD909" s="256"/>
      <c r="AE909" s="378"/>
      <c r="AF909" s="367"/>
      <c r="AG909" s="367">
        <v>1</v>
      </c>
      <c r="AH909" s="367"/>
      <c r="AI909" s="367"/>
      <c r="AJ909" s="367"/>
      <c r="AK909" s="367"/>
      <c r="AL909" s="367"/>
      <c r="AM909" s="367"/>
      <c r="AN909" s="367"/>
      <c r="AO909" s="367"/>
      <c r="AP909" s="367"/>
      <c r="AQ909" s="367"/>
      <c r="AR909" s="367"/>
      <c r="AS909" s="257">
        <f>SUM(AE909:AR909)</f>
        <v>1</v>
      </c>
    </row>
    <row r="910" spans="1:45" outlineLevel="1">
      <c r="A910" s="465"/>
      <c r="B910" s="255" t="s">
        <v>341</v>
      </c>
      <c r="C910" s="299" t="s">
        <v>1181</v>
      </c>
      <c r="D910" s="256">
        <f>'3-a. 2019-2021 Retrofit'!S56</f>
        <v>160509.49279157823</v>
      </c>
      <c r="E910" s="256">
        <v>160509.49279157823</v>
      </c>
      <c r="F910" s="256">
        <v>160509.49279157823</v>
      </c>
      <c r="G910" s="256">
        <v>160509.49279157823</v>
      </c>
      <c r="H910" s="256">
        <v>160509.49279157823</v>
      </c>
      <c r="I910" s="256">
        <v>160509.49279157823</v>
      </c>
      <c r="J910" s="256">
        <v>160509.49279157823</v>
      </c>
      <c r="K910" s="256">
        <v>160509.49279157823</v>
      </c>
      <c r="L910" s="256">
        <v>144814.12925240345</v>
      </c>
      <c r="M910" s="256">
        <v>144814.12925240345</v>
      </c>
      <c r="N910" s="256">
        <v>120642.73936732898</v>
      </c>
      <c r="O910" s="256">
        <v>120642.73936732898</v>
      </c>
      <c r="P910" s="256">
        <v>120642.73936732898</v>
      </c>
      <c r="Q910" s="256">
        <f>Q909</f>
        <v>12</v>
      </c>
      <c r="R910" s="256">
        <f>'3-a. 2019-2021 Retrofit'!T56</f>
        <v>27.248045486851456</v>
      </c>
      <c r="S910" s="256">
        <f>R910</f>
        <v>27.248045486851456</v>
      </c>
      <c r="T910" s="256">
        <v>27.248045486851456</v>
      </c>
      <c r="U910" s="256">
        <v>27.248045486851456</v>
      </c>
      <c r="V910" s="256">
        <v>27.248045486851456</v>
      </c>
      <c r="W910" s="256">
        <v>27.248045486851456</v>
      </c>
      <c r="X910" s="256">
        <v>27.248045486851456</v>
      </c>
      <c r="Y910" s="256">
        <v>27.248045486851456</v>
      </c>
      <c r="Z910" s="256">
        <v>24.583605071458507</v>
      </c>
      <c r="AA910" s="256">
        <v>24.583605071458507</v>
      </c>
      <c r="AB910" s="256">
        <v>20.480276853206934</v>
      </c>
      <c r="AC910" s="256">
        <v>20.480276853206934</v>
      </c>
      <c r="AD910" s="256">
        <v>20.480276853206934</v>
      </c>
      <c r="AE910" s="363">
        <f>AE909</f>
        <v>0</v>
      </c>
      <c r="AF910" s="363">
        <f t="shared" ref="AF910" si="2654">AF909</f>
        <v>0</v>
      </c>
      <c r="AG910" s="363">
        <f t="shared" ref="AG910" si="2655">AG909</f>
        <v>1</v>
      </c>
      <c r="AH910" s="363">
        <f t="shared" ref="AH910" si="2656">AH909</f>
        <v>0</v>
      </c>
      <c r="AI910" s="363">
        <f t="shared" ref="AI910" si="2657">AI909</f>
        <v>0</v>
      </c>
      <c r="AJ910" s="363">
        <f t="shared" ref="AJ910" si="2658">AJ909</f>
        <v>0</v>
      </c>
      <c r="AK910" s="363">
        <f t="shared" ref="AK910" si="2659">AK909</f>
        <v>0</v>
      </c>
      <c r="AL910" s="363">
        <f t="shared" ref="AL910" si="2660">AL909</f>
        <v>0</v>
      </c>
      <c r="AM910" s="363">
        <f t="shared" ref="AM910" si="2661">AM909</f>
        <v>0</v>
      </c>
      <c r="AN910" s="363">
        <f t="shared" ref="AN910" si="2662">AN909</f>
        <v>0</v>
      </c>
      <c r="AO910" s="363">
        <f t="shared" ref="AO910" si="2663">AO909</f>
        <v>0</v>
      </c>
      <c r="AP910" s="363">
        <f t="shared" ref="AP910" si="2664">AP909</f>
        <v>0</v>
      </c>
      <c r="AQ910" s="363">
        <f t="shared" ref="AQ910" si="2665">AQ909</f>
        <v>0</v>
      </c>
      <c r="AR910" s="363">
        <f t="shared" ref="AR910" si="2666">AR909</f>
        <v>0</v>
      </c>
      <c r="AS910" s="267"/>
    </row>
    <row r="911" spans="1:45" outlineLevel="1">
      <c r="A911" s="465"/>
      <c r="B911" s="255"/>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c r="AC911" s="252"/>
      <c r="AD911" s="252"/>
      <c r="AE911" s="364"/>
      <c r="AF911" s="377"/>
      <c r="AG911" s="377"/>
      <c r="AH911" s="377"/>
      <c r="AI911" s="377"/>
      <c r="AJ911" s="377"/>
      <c r="AK911" s="377"/>
      <c r="AL911" s="377"/>
      <c r="AM911" s="377"/>
      <c r="AN911" s="377"/>
      <c r="AO911" s="377"/>
      <c r="AP911" s="377"/>
      <c r="AQ911" s="377"/>
      <c r="AR911" s="377"/>
      <c r="AS911" s="267"/>
    </row>
    <row r="912" spans="1:45" hidden="1" outlineLevel="1">
      <c r="A912" s="465">
        <v>31</v>
      </c>
      <c r="B912" s="380" t="s">
        <v>123</v>
      </c>
      <c r="C912" s="252" t="s">
        <v>25</v>
      </c>
      <c r="D912" s="256"/>
      <c r="E912" s="256"/>
      <c r="F912" s="256"/>
      <c r="G912" s="256"/>
      <c r="H912" s="256"/>
      <c r="I912" s="256"/>
      <c r="J912" s="256"/>
      <c r="K912" s="256"/>
      <c r="L912" s="256"/>
      <c r="M912" s="256"/>
      <c r="N912" s="256"/>
      <c r="O912" s="256"/>
      <c r="P912" s="256"/>
      <c r="Q912" s="256">
        <v>12</v>
      </c>
      <c r="R912" s="256"/>
      <c r="S912" s="256"/>
      <c r="T912" s="256"/>
      <c r="U912" s="256"/>
      <c r="V912" s="256"/>
      <c r="W912" s="256"/>
      <c r="X912" s="256"/>
      <c r="Y912" s="256"/>
      <c r="Z912" s="256"/>
      <c r="AA912" s="256"/>
      <c r="AB912" s="256"/>
      <c r="AC912" s="256"/>
      <c r="AD912" s="256"/>
      <c r="AE912" s="378"/>
      <c r="AF912" s="367"/>
      <c r="AG912" s="367"/>
      <c r="AH912" s="367"/>
      <c r="AI912" s="367"/>
      <c r="AJ912" s="367"/>
      <c r="AK912" s="367"/>
      <c r="AL912" s="367"/>
      <c r="AM912" s="367"/>
      <c r="AN912" s="367"/>
      <c r="AO912" s="367"/>
      <c r="AP912" s="367"/>
      <c r="AQ912" s="367"/>
      <c r="AR912" s="367"/>
      <c r="AS912" s="257">
        <f>SUM(AE912:AR912)</f>
        <v>0</v>
      </c>
    </row>
    <row r="913" spans="1:45" hidden="1" outlineLevel="1">
      <c r="A913" s="465"/>
      <c r="B913" s="255" t="s">
        <v>341</v>
      </c>
      <c r="C913" s="252" t="s">
        <v>163</v>
      </c>
      <c r="D913" s="256"/>
      <c r="E913" s="256"/>
      <c r="F913" s="256"/>
      <c r="G913" s="256"/>
      <c r="H913" s="256"/>
      <c r="I913" s="256"/>
      <c r="J913" s="256"/>
      <c r="K913" s="256"/>
      <c r="L913" s="256"/>
      <c r="M913" s="256"/>
      <c r="N913" s="256"/>
      <c r="O913" s="256"/>
      <c r="P913" s="256"/>
      <c r="Q913" s="256">
        <f>Q912</f>
        <v>12</v>
      </c>
      <c r="R913" s="256"/>
      <c r="S913" s="256"/>
      <c r="T913" s="256"/>
      <c r="U913" s="256"/>
      <c r="V913" s="256"/>
      <c r="W913" s="256"/>
      <c r="X913" s="256"/>
      <c r="Y913" s="256"/>
      <c r="Z913" s="256"/>
      <c r="AA913" s="256"/>
      <c r="AB913" s="256"/>
      <c r="AC913" s="256"/>
      <c r="AD913" s="256"/>
      <c r="AE913" s="363">
        <f>AE912</f>
        <v>0</v>
      </c>
      <c r="AF913" s="363">
        <f t="shared" ref="AF913" si="2667">AF912</f>
        <v>0</v>
      </c>
      <c r="AG913" s="363">
        <f t="shared" ref="AG913" si="2668">AG912</f>
        <v>0</v>
      </c>
      <c r="AH913" s="363">
        <f t="shared" ref="AH913" si="2669">AH912</f>
        <v>0</v>
      </c>
      <c r="AI913" s="363">
        <f t="shared" ref="AI913" si="2670">AI912</f>
        <v>0</v>
      </c>
      <c r="AJ913" s="363">
        <f t="shared" ref="AJ913" si="2671">AJ912</f>
        <v>0</v>
      </c>
      <c r="AK913" s="363">
        <f t="shared" ref="AK913" si="2672">AK912</f>
        <v>0</v>
      </c>
      <c r="AL913" s="363">
        <f t="shared" ref="AL913" si="2673">AL912</f>
        <v>0</v>
      </c>
      <c r="AM913" s="363">
        <f t="shared" ref="AM913" si="2674">AM912</f>
        <v>0</v>
      </c>
      <c r="AN913" s="363">
        <f t="shared" ref="AN913" si="2675">AN912</f>
        <v>0</v>
      </c>
      <c r="AO913" s="363">
        <f t="shared" ref="AO913" si="2676">AO912</f>
        <v>0</v>
      </c>
      <c r="AP913" s="363">
        <f t="shared" ref="AP913" si="2677">AP912</f>
        <v>0</v>
      </c>
      <c r="AQ913" s="363">
        <f t="shared" ref="AQ913" si="2678">AQ912</f>
        <v>0</v>
      </c>
      <c r="AR913" s="363">
        <f t="shared" ref="AR913" si="2679">AR912</f>
        <v>0</v>
      </c>
      <c r="AS913" s="267"/>
    </row>
    <row r="914" spans="1:45" hidden="1" outlineLevel="1">
      <c r="A914" s="465"/>
      <c r="B914" s="380"/>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c r="AA914" s="252"/>
      <c r="AB914" s="252"/>
      <c r="AC914" s="252"/>
      <c r="AD914" s="252"/>
      <c r="AE914" s="364"/>
      <c r="AF914" s="377"/>
      <c r="AG914" s="377"/>
      <c r="AH914" s="377"/>
      <c r="AI914" s="377"/>
      <c r="AJ914" s="377"/>
      <c r="AK914" s="377"/>
      <c r="AL914" s="377"/>
      <c r="AM914" s="377"/>
      <c r="AN914" s="377"/>
      <c r="AO914" s="377"/>
      <c r="AP914" s="377"/>
      <c r="AQ914" s="377"/>
      <c r="AR914" s="377"/>
      <c r="AS914" s="267"/>
    </row>
    <row r="915" spans="1:45" hidden="1" outlineLevel="1">
      <c r="A915" s="465">
        <v>32</v>
      </c>
      <c r="B915" s="380" t="s">
        <v>124</v>
      </c>
      <c r="C915" s="252" t="s">
        <v>25</v>
      </c>
      <c r="D915" s="256"/>
      <c r="E915" s="256"/>
      <c r="F915" s="256"/>
      <c r="G915" s="256"/>
      <c r="H915" s="256"/>
      <c r="I915" s="256"/>
      <c r="J915" s="256"/>
      <c r="K915" s="256"/>
      <c r="L915" s="256"/>
      <c r="M915" s="256"/>
      <c r="N915" s="256"/>
      <c r="O915" s="256"/>
      <c r="P915" s="256"/>
      <c r="Q915" s="256">
        <v>12</v>
      </c>
      <c r="R915" s="256"/>
      <c r="S915" s="256"/>
      <c r="T915" s="256"/>
      <c r="U915" s="256"/>
      <c r="V915" s="256"/>
      <c r="W915" s="256"/>
      <c r="X915" s="256"/>
      <c r="Y915" s="256"/>
      <c r="Z915" s="256"/>
      <c r="AA915" s="256"/>
      <c r="AB915" s="256"/>
      <c r="AC915" s="256"/>
      <c r="AD915" s="256"/>
      <c r="AE915" s="378"/>
      <c r="AF915" s="367"/>
      <c r="AG915" s="367"/>
      <c r="AH915" s="367"/>
      <c r="AI915" s="367"/>
      <c r="AJ915" s="367"/>
      <c r="AK915" s="367"/>
      <c r="AL915" s="367"/>
      <c r="AM915" s="367"/>
      <c r="AN915" s="367"/>
      <c r="AO915" s="367"/>
      <c r="AP915" s="367"/>
      <c r="AQ915" s="367"/>
      <c r="AR915" s="367"/>
      <c r="AS915" s="257">
        <f>SUM(AE915:AR915)</f>
        <v>0</v>
      </c>
    </row>
    <row r="916" spans="1:45" hidden="1" outlineLevel="1">
      <c r="A916" s="465"/>
      <c r="B916" s="255" t="s">
        <v>341</v>
      </c>
      <c r="C916" s="252" t="s">
        <v>163</v>
      </c>
      <c r="D916" s="256"/>
      <c r="E916" s="256"/>
      <c r="F916" s="256"/>
      <c r="G916" s="256"/>
      <c r="H916" s="256"/>
      <c r="I916" s="256"/>
      <c r="J916" s="256"/>
      <c r="K916" s="256"/>
      <c r="L916" s="256"/>
      <c r="M916" s="256"/>
      <c r="N916" s="256"/>
      <c r="O916" s="256"/>
      <c r="P916" s="256"/>
      <c r="Q916" s="256">
        <f>Q915</f>
        <v>12</v>
      </c>
      <c r="R916" s="256"/>
      <c r="S916" s="256"/>
      <c r="T916" s="256"/>
      <c r="U916" s="256"/>
      <c r="V916" s="256"/>
      <c r="W916" s="256"/>
      <c r="X916" s="256"/>
      <c r="Y916" s="256"/>
      <c r="Z916" s="256"/>
      <c r="AA916" s="256"/>
      <c r="AB916" s="256"/>
      <c r="AC916" s="256"/>
      <c r="AD916" s="256"/>
      <c r="AE916" s="363">
        <f>AE915</f>
        <v>0</v>
      </c>
      <c r="AF916" s="363">
        <f t="shared" ref="AF916" si="2680">AF915</f>
        <v>0</v>
      </c>
      <c r="AG916" s="363">
        <f t="shared" ref="AG916" si="2681">AG915</f>
        <v>0</v>
      </c>
      <c r="AH916" s="363">
        <f t="shared" ref="AH916" si="2682">AH915</f>
        <v>0</v>
      </c>
      <c r="AI916" s="363">
        <f t="shared" ref="AI916" si="2683">AI915</f>
        <v>0</v>
      </c>
      <c r="AJ916" s="363">
        <f t="shared" ref="AJ916" si="2684">AJ915</f>
        <v>0</v>
      </c>
      <c r="AK916" s="363">
        <f t="shared" ref="AK916" si="2685">AK915</f>
        <v>0</v>
      </c>
      <c r="AL916" s="363">
        <f t="shared" ref="AL916" si="2686">AL915</f>
        <v>0</v>
      </c>
      <c r="AM916" s="363">
        <f t="shared" ref="AM916" si="2687">AM915</f>
        <v>0</v>
      </c>
      <c r="AN916" s="363">
        <f t="shared" ref="AN916" si="2688">AN915</f>
        <v>0</v>
      </c>
      <c r="AO916" s="363">
        <f t="shared" ref="AO916" si="2689">AO915</f>
        <v>0</v>
      </c>
      <c r="AP916" s="363">
        <f t="shared" ref="AP916" si="2690">AP915</f>
        <v>0</v>
      </c>
      <c r="AQ916" s="363">
        <f t="shared" ref="AQ916" si="2691">AQ915</f>
        <v>0</v>
      </c>
      <c r="AR916" s="363">
        <f>AR915</f>
        <v>0</v>
      </c>
      <c r="AS916" s="267"/>
    </row>
    <row r="917" spans="1:45" hidden="1" outlineLevel="1">
      <c r="A917" s="465"/>
      <c r="B917" s="380"/>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c r="AA917" s="252"/>
      <c r="AB917" s="252"/>
      <c r="AC917" s="252"/>
      <c r="AD917" s="252"/>
      <c r="AE917" s="364"/>
      <c r="AF917" s="377"/>
      <c r="AG917" s="377"/>
      <c r="AH917" s="377"/>
      <c r="AI917" s="377"/>
      <c r="AJ917" s="377"/>
      <c r="AK917" s="377"/>
      <c r="AL917" s="377"/>
      <c r="AM917" s="377"/>
      <c r="AN917" s="377"/>
      <c r="AO917" s="377"/>
      <c r="AP917" s="377"/>
      <c r="AQ917" s="377"/>
      <c r="AR917" s="377"/>
      <c r="AS917" s="267"/>
    </row>
    <row r="918" spans="1:45" ht="15.75" outlineLevel="1">
      <c r="A918" s="465"/>
      <c r="B918" s="249" t="s">
        <v>497</v>
      </c>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c r="AA918" s="252"/>
      <c r="AB918" s="252"/>
      <c r="AC918" s="252"/>
      <c r="AD918" s="252"/>
      <c r="AE918" s="364"/>
      <c r="AF918" s="377"/>
      <c r="AG918" s="377"/>
      <c r="AH918" s="377"/>
      <c r="AI918" s="377"/>
      <c r="AJ918" s="377"/>
      <c r="AK918" s="377"/>
      <c r="AL918" s="377"/>
      <c r="AM918" s="377"/>
      <c r="AN918" s="377"/>
      <c r="AO918" s="377"/>
      <c r="AP918" s="377"/>
      <c r="AQ918" s="377"/>
      <c r="AR918" s="377"/>
      <c r="AS918" s="267"/>
    </row>
    <row r="919" spans="1:45" outlineLevel="1">
      <c r="A919" s="465">
        <v>33</v>
      </c>
      <c r="B919" s="380" t="s">
        <v>125</v>
      </c>
      <c r="C919" s="252" t="s">
        <v>1242</v>
      </c>
      <c r="D919" s="256">
        <v>537908.60833333258</v>
      </c>
      <c r="E919" s="256">
        <v>537908.60833333258</v>
      </c>
      <c r="F919" s="256">
        <v>537908.60833333258</v>
      </c>
      <c r="G919" s="256">
        <v>485582.27541675651</v>
      </c>
      <c r="H919" s="256">
        <v>435712.08853395859</v>
      </c>
      <c r="I919" s="256">
        <v>428154.45339289767</v>
      </c>
      <c r="J919" s="256">
        <v>428154.45339289767</v>
      </c>
      <c r="K919" s="256">
        <v>428154.45339289767</v>
      </c>
      <c r="L919" s="256">
        <v>428083.86675116169</v>
      </c>
      <c r="M919" s="256">
        <v>428083.86675116169</v>
      </c>
      <c r="N919" s="256">
        <v>415177.37875831808</v>
      </c>
      <c r="O919" s="256">
        <v>413617.12417742366</v>
      </c>
      <c r="P919" s="256">
        <v>413617.12417742366</v>
      </c>
      <c r="Q919" s="256">
        <v>0</v>
      </c>
      <c r="R919" s="256">
        <v>93.55561233106188</v>
      </c>
      <c r="S919" s="256">
        <v>93.55561233106188</v>
      </c>
      <c r="T919" s="256">
        <v>93.55561233106188</v>
      </c>
      <c r="U919" s="256">
        <v>84.454768728247359</v>
      </c>
      <c r="V919" s="256">
        <v>75.781109674266503</v>
      </c>
      <c r="W919" s="256">
        <v>74.466649982707608</v>
      </c>
      <c r="X919" s="256">
        <v>74.466649982707608</v>
      </c>
      <c r="Y919" s="256">
        <v>74.466649982707608</v>
      </c>
      <c r="Z919" s="256">
        <v>77.186733572850642</v>
      </c>
      <c r="AA919" s="256">
        <v>77.186733572850642</v>
      </c>
      <c r="AB919" s="256">
        <v>79.357092821080485</v>
      </c>
      <c r="AC919" s="256">
        <v>79.058865427355755</v>
      </c>
      <c r="AD919" s="256">
        <v>79.058865427355755</v>
      </c>
      <c r="AE919" s="378"/>
      <c r="AF919" s="367">
        <v>1</v>
      </c>
      <c r="AG919" s="367"/>
      <c r="AH919" s="367"/>
      <c r="AI919" s="367"/>
      <c r="AJ919" s="367"/>
      <c r="AK919" s="367"/>
      <c r="AL919" s="367"/>
      <c r="AM919" s="367"/>
      <c r="AN919" s="367"/>
      <c r="AO919" s="367"/>
      <c r="AP919" s="367"/>
      <c r="AQ919" s="367"/>
      <c r="AR919" s="367"/>
      <c r="AS919" s="257">
        <f>SUM(AE919:AR919)</f>
        <v>1</v>
      </c>
    </row>
    <row r="920" spans="1:45" outlineLevel="1">
      <c r="A920" s="465"/>
      <c r="B920" s="255" t="s">
        <v>341</v>
      </c>
      <c r="C920" s="252" t="s">
        <v>163</v>
      </c>
      <c r="D920" s="256"/>
      <c r="E920" s="256"/>
      <c r="F920" s="256"/>
      <c r="G920" s="256"/>
      <c r="H920" s="256"/>
      <c r="I920" s="256"/>
      <c r="J920" s="256"/>
      <c r="K920" s="256"/>
      <c r="L920" s="256"/>
      <c r="M920" s="256"/>
      <c r="N920" s="256"/>
      <c r="O920" s="256"/>
      <c r="P920" s="256"/>
      <c r="Q920" s="256">
        <f>Q919</f>
        <v>0</v>
      </c>
      <c r="R920" s="256"/>
      <c r="S920" s="256"/>
      <c r="T920" s="256"/>
      <c r="U920" s="256"/>
      <c r="V920" s="256"/>
      <c r="W920" s="256"/>
      <c r="X920" s="256"/>
      <c r="Y920" s="256"/>
      <c r="Z920" s="256"/>
      <c r="AA920" s="256"/>
      <c r="AB920" s="256"/>
      <c r="AC920" s="256"/>
      <c r="AD920" s="256"/>
      <c r="AE920" s="363">
        <f>AE919</f>
        <v>0</v>
      </c>
      <c r="AF920" s="363">
        <f t="shared" ref="AF920" si="2692">AF919</f>
        <v>1</v>
      </c>
      <c r="AG920" s="363">
        <f t="shared" ref="AG920" si="2693">AG919</f>
        <v>0</v>
      </c>
      <c r="AH920" s="363">
        <f t="shared" ref="AH920" si="2694">AH919</f>
        <v>0</v>
      </c>
      <c r="AI920" s="363">
        <f t="shared" ref="AI920" si="2695">AI919</f>
        <v>0</v>
      </c>
      <c r="AJ920" s="363">
        <f t="shared" ref="AJ920" si="2696">AJ919</f>
        <v>0</v>
      </c>
      <c r="AK920" s="363">
        <f t="shared" ref="AK920" si="2697">AK919</f>
        <v>0</v>
      </c>
      <c r="AL920" s="363">
        <f t="shared" ref="AL920" si="2698">AL919</f>
        <v>0</v>
      </c>
      <c r="AM920" s="363">
        <f t="shared" ref="AM920" si="2699">AM919</f>
        <v>0</v>
      </c>
      <c r="AN920" s="363">
        <f t="shared" ref="AN920" si="2700">AN919</f>
        <v>0</v>
      </c>
      <c r="AO920" s="363">
        <f t="shared" ref="AO920" si="2701">AO919</f>
        <v>0</v>
      </c>
      <c r="AP920" s="363">
        <f t="shared" ref="AP920" si="2702">AP919</f>
        <v>0</v>
      </c>
      <c r="AQ920" s="363">
        <f t="shared" ref="AQ920" si="2703">AQ919</f>
        <v>0</v>
      </c>
      <c r="AR920" s="363">
        <f t="shared" ref="AR920" si="2704">AR919</f>
        <v>0</v>
      </c>
      <c r="AS920" s="267"/>
    </row>
    <row r="921" spans="1:45" outlineLevel="1">
      <c r="A921" s="465"/>
      <c r="B921" s="380"/>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c r="AA921" s="252"/>
      <c r="AB921" s="252"/>
      <c r="AC921" s="252"/>
      <c r="AD921" s="252"/>
      <c r="AE921" s="364"/>
      <c r="AF921" s="377"/>
      <c r="AG921" s="377"/>
      <c r="AH921" s="377"/>
      <c r="AI921" s="377"/>
      <c r="AJ921" s="377"/>
      <c r="AK921" s="377"/>
      <c r="AL921" s="377"/>
      <c r="AM921" s="377"/>
      <c r="AN921" s="377"/>
      <c r="AO921" s="377"/>
      <c r="AP921" s="377"/>
      <c r="AQ921" s="377"/>
      <c r="AR921" s="377"/>
      <c r="AS921" s="267"/>
    </row>
    <row r="922" spans="1:45" outlineLevel="1">
      <c r="A922" s="465">
        <v>34</v>
      </c>
      <c r="B922" s="826" t="s">
        <v>1163</v>
      </c>
      <c r="C922" s="252" t="s">
        <v>1242</v>
      </c>
      <c r="D922" s="256">
        <v>28269.803888456387</v>
      </c>
      <c r="E922" s="256">
        <v>28269.803888456387</v>
      </c>
      <c r="F922" s="256">
        <v>28269.803888456387</v>
      </c>
      <c r="G922" s="256">
        <v>28269.803888456387</v>
      </c>
      <c r="H922" s="256">
        <v>28269.803888456387</v>
      </c>
      <c r="I922" s="256">
        <v>28269.803888456387</v>
      </c>
      <c r="J922" s="256">
        <v>28269.803888456387</v>
      </c>
      <c r="K922" s="256">
        <v>28269.803888456387</v>
      </c>
      <c r="L922" s="256">
        <v>28269.803888456387</v>
      </c>
      <c r="M922" s="256">
        <v>28269.803888456387</v>
      </c>
      <c r="N922" s="256">
        <v>28269.803888456387</v>
      </c>
      <c r="O922" s="256">
        <v>28269.803888456387</v>
      </c>
      <c r="P922" s="256">
        <v>28269.803888456387</v>
      </c>
      <c r="Q922" s="252"/>
      <c r="R922" s="256"/>
      <c r="S922" s="256"/>
      <c r="T922" s="256"/>
      <c r="U922" s="256"/>
      <c r="V922" s="256"/>
      <c r="W922" s="256"/>
      <c r="X922" s="256"/>
      <c r="Y922" s="256"/>
      <c r="Z922" s="256"/>
      <c r="AA922" s="256"/>
      <c r="AB922" s="256"/>
      <c r="AC922" s="256"/>
      <c r="AD922" s="256"/>
      <c r="AE922" s="378">
        <v>1</v>
      </c>
      <c r="AF922" s="367"/>
      <c r="AG922" s="367"/>
      <c r="AH922" s="367"/>
      <c r="AI922" s="367"/>
      <c r="AJ922" s="367"/>
      <c r="AK922" s="367"/>
      <c r="AL922" s="367"/>
      <c r="AM922" s="367"/>
      <c r="AN922" s="367"/>
      <c r="AO922" s="367"/>
      <c r="AP922" s="367"/>
      <c r="AQ922" s="367"/>
      <c r="AR922" s="367"/>
      <c r="AS922" s="257">
        <f>SUM(AE922:AR922)</f>
        <v>1</v>
      </c>
    </row>
    <row r="923" spans="1:45" outlineLevel="1">
      <c r="A923" s="465"/>
      <c r="B923" s="255" t="s">
        <v>341</v>
      </c>
      <c r="C923" s="252" t="s">
        <v>163</v>
      </c>
      <c r="D923" s="256"/>
      <c r="E923" s="256"/>
      <c r="F923" s="256"/>
      <c r="G923" s="256"/>
      <c r="H923" s="256"/>
      <c r="I923" s="256"/>
      <c r="J923" s="256"/>
      <c r="K923" s="256"/>
      <c r="L923" s="256"/>
      <c r="M923" s="256"/>
      <c r="N923" s="256"/>
      <c r="O923" s="256"/>
      <c r="P923" s="256"/>
      <c r="Q923" s="252"/>
      <c r="R923" s="256"/>
      <c r="S923" s="256"/>
      <c r="T923" s="256"/>
      <c r="U923" s="256"/>
      <c r="V923" s="256"/>
      <c r="W923" s="256"/>
      <c r="X923" s="256"/>
      <c r="Y923" s="256"/>
      <c r="Z923" s="256"/>
      <c r="AA923" s="256"/>
      <c r="AB923" s="256"/>
      <c r="AC923" s="256"/>
      <c r="AD923" s="256"/>
      <c r="AE923" s="363">
        <f>AE922</f>
        <v>1</v>
      </c>
      <c r="AF923" s="363">
        <f t="shared" ref="AF923" si="2705">AF922</f>
        <v>0</v>
      </c>
      <c r="AG923" s="363">
        <f t="shared" ref="AG923" si="2706">AG922</f>
        <v>0</v>
      </c>
      <c r="AH923" s="363">
        <f t="shared" ref="AH923" si="2707">AH922</f>
        <v>0</v>
      </c>
      <c r="AI923" s="363">
        <f t="shared" ref="AI923" si="2708">AI922</f>
        <v>0</v>
      </c>
      <c r="AJ923" s="363">
        <f t="shared" ref="AJ923" si="2709">AJ922</f>
        <v>0</v>
      </c>
      <c r="AK923" s="363">
        <f t="shared" ref="AK923" si="2710">AK922</f>
        <v>0</v>
      </c>
      <c r="AL923" s="363">
        <f t="shared" ref="AL923" si="2711">AL922</f>
        <v>0</v>
      </c>
      <c r="AM923" s="363">
        <f t="shared" ref="AM923" si="2712">AM922</f>
        <v>0</v>
      </c>
      <c r="AN923" s="363">
        <f t="shared" ref="AN923" si="2713">AN922</f>
        <v>0</v>
      </c>
      <c r="AO923" s="363">
        <f t="shared" ref="AO923" si="2714">AO922</f>
        <v>0</v>
      </c>
      <c r="AP923" s="363">
        <f t="shared" ref="AP923" si="2715">AP922</f>
        <v>0</v>
      </c>
      <c r="AQ923" s="363">
        <f t="shared" ref="AQ923" si="2716">AQ922</f>
        <v>0</v>
      </c>
      <c r="AR923" s="363">
        <f t="shared" ref="AR923" si="2717">AR922</f>
        <v>0</v>
      </c>
      <c r="AS923" s="267"/>
    </row>
    <row r="924" spans="1:45" outlineLevel="1">
      <c r="A924" s="465"/>
      <c r="B924" s="380"/>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c r="AA924" s="252"/>
      <c r="AB924" s="252"/>
      <c r="AC924" s="252"/>
      <c r="AD924" s="252"/>
      <c r="AE924" s="364"/>
      <c r="AF924" s="377"/>
      <c r="AG924" s="377"/>
      <c r="AH924" s="377"/>
      <c r="AI924" s="377"/>
      <c r="AJ924" s="377"/>
      <c r="AK924" s="377"/>
      <c r="AL924" s="377"/>
      <c r="AM924" s="377"/>
      <c r="AN924" s="377"/>
      <c r="AO924" s="377"/>
      <c r="AP924" s="377"/>
      <c r="AQ924" s="377"/>
      <c r="AR924" s="377"/>
      <c r="AS924" s="267"/>
    </row>
    <row r="925" spans="1:45" hidden="1" outlineLevel="1">
      <c r="A925" s="465">
        <v>35</v>
      </c>
      <c r="B925" s="380" t="s">
        <v>127</v>
      </c>
      <c r="C925" s="252" t="s">
        <v>25</v>
      </c>
      <c r="D925" s="256"/>
      <c r="E925" s="256"/>
      <c r="F925" s="256"/>
      <c r="G925" s="256"/>
      <c r="H925" s="256"/>
      <c r="I925" s="256"/>
      <c r="J925" s="256"/>
      <c r="K925" s="256"/>
      <c r="L925" s="256"/>
      <c r="M925" s="256"/>
      <c r="N925" s="256"/>
      <c r="O925" s="256"/>
      <c r="P925" s="256"/>
      <c r="Q925" s="256">
        <v>0</v>
      </c>
      <c r="R925" s="256"/>
      <c r="S925" s="256"/>
      <c r="T925" s="256"/>
      <c r="U925" s="256"/>
      <c r="V925" s="256"/>
      <c r="W925" s="256"/>
      <c r="X925" s="256"/>
      <c r="Y925" s="256"/>
      <c r="Z925" s="256"/>
      <c r="AA925" s="256"/>
      <c r="AB925" s="256"/>
      <c r="AC925" s="256"/>
      <c r="AD925" s="256"/>
      <c r="AE925" s="378"/>
      <c r="AF925" s="367"/>
      <c r="AG925" s="367"/>
      <c r="AH925" s="367"/>
      <c r="AI925" s="367"/>
      <c r="AJ925" s="367"/>
      <c r="AK925" s="367"/>
      <c r="AL925" s="367"/>
      <c r="AM925" s="367"/>
      <c r="AN925" s="367"/>
      <c r="AO925" s="367"/>
      <c r="AP925" s="367"/>
      <c r="AQ925" s="367"/>
      <c r="AR925" s="367"/>
      <c r="AS925" s="257">
        <f>SUM(AE925:AR925)</f>
        <v>0</v>
      </c>
    </row>
    <row r="926" spans="1:45" hidden="1" outlineLevel="1">
      <c r="A926" s="465"/>
      <c r="B926" s="255" t="s">
        <v>341</v>
      </c>
      <c r="C926" s="252" t="s">
        <v>163</v>
      </c>
      <c r="D926" s="256"/>
      <c r="E926" s="256"/>
      <c r="F926" s="256"/>
      <c r="G926" s="256"/>
      <c r="H926" s="256"/>
      <c r="I926" s="256"/>
      <c r="J926" s="256"/>
      <c r="K926" s="256"/>
      <c r="L926" s="256"/>
      <c r="M926" s="256"/>
      <c r="N926" s="256"/>
      <c r="O926" s="256"/>
      <c r="P926" s="256"/>
      <c r="Q926" s="256">
        <f>Q925</f>
        <v>0</v>
      </c>
      <c r="R926" s="256"/>
      <c r="S926" s="256"/>
      <c r="T926" s="256"/>
      <c r="U926" s="256"/>
      <c r="V926" s="256"/>
      <c r="W926" s="256"/>
      <c r="X926" s="256"/>
      <c r="Y926" s="256"/>
      <c r="Z926" s="256"/>
      <c r="AA926" s="256"/>
      <c r="AB926" s="256"/>
      <c r="AC926" s="256"/>
      <c r="AD926" s="256"/>
      <c r="AE926" s="363">
        <f>AE925</f>
        <v>0</v>
      </c>
      <c r="AF926" s="363">
        <f t="shared" ref="AF926" si="2718">AF925</f>
        <v>0</v>
      </c>
      <c r="AG926" s="363">
        <f t="shared" ref="AG926" si="2719">AG925</f>
        <v>0</v>
      </c>
      <c r="AH926" s="363">
        <f t="shared" ref="AH926" si="2720">AH925</f>
        <v>0</v>
      </c>
      <c r="AI926" s="363">
        <f t="shared" ref="AI926" si="2721">AI925</f>
        <v>0</v>
      </c>
      <c r="AJ926" s="363">
        <f t="shared" ref="AJ926" si="2722">AJ925</f>
        <v>0</v>
      </c>
      <c r="AK926" s="363">
        <f t="shared" ref="AK926" si="2723">AK925</f>
        <v>0</v>
      </c>
      <c r="AL926" s="363">
        <f t="shared" ref="AL926" si="2724">AL925</f>
        <v>0</v>
      </c>
      <c r="AM926" s="363">
        <f t="shared" ref="AM926" si="2725">AM925</f>
        <v>0</v>
      </c>
      <c r="AN926" s="363">
        <f t="shared" ref="AN926" si="2726">AN925</f>
        <v>0</v>
      </c>
      <c r="AO926" s="363">
        <f t="shared" ref="AO926" si="2727">AO925</f>
        <v>0</v>
      </c>
      <c r="AP926" s="363">
        <f t="shared" ref="AP926" si="2728">AP925</f>
        <v>0</v>
      </c>
      <c r="AQ926" s="363">
        <f t="shared" ref="AQ926" si="2729">AQ925</f>
        <v>0</v>
      </c>
      <c r="AR926" s="363">
        <f t="shared" ref="AR926" si="2730">AR925</f>
        <v>0</v>
      </c>
      <c r="AS926" s="267"/>
    </row>
    <row r="927" spans="1:45" hidden="1" outlineLevel="1">
      <c r="A927" s="465"/>
      <c r="B927" s="383"/>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c r="AA927" s="252"/>
      <c r="AB927" s="252"/>
      <c r="AC927" s="252"/>
      <c r="AD927" s="252"/>
      <c r="AE927" s="364"/>
      <c r="AF927" s="377"/>
      <c r="AG927" s="377"/>
      <c r="AH927" s="377"/>
      <c r="AI927" s="377"/>
      <c r="AJ927" s="377"/>
      <c r="AK927" s="377"/>
      <c r="AL927" s="377"/>
      <c r="AM927" s="377"/>
      <c r="AN927" s="377"/>
      <c r="AO927" s="377"/>
      <c r="AP927" s="377"/>
      <c r="AQ927" s="377"/>
      <c r="AR927" s="377"/>
      <c r="AS927" s="267"/>
    </row>
    <row r="928" spans="1:45" ht="15.75" hidden="1" outlineLevel="1">
      <c r="A928" s="465"/>
      <c r="B928" s="249" t="s">
        <v>498</v>
      </c>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c r="AA928" s="252"/>
      <c r="AB928" s="252"/>
      <c r="AC928" s="252"/>
      <c r="AD928" s="252"/>
      <c r="AE928" s="364"/>
      <c r="AF928" s="377"/>
      <c r="AG928" s="377"/>
      <c r="AH928" s="377"/>
      <c r="AI928" s="377"/>
      <c r="AJ928" s="377"/>
      <c r="AK928" s="377"/>
      <c r="AL928" s="377"/>
      <c r="AM928" s="377"/>
      <c r="AN928" s="377"/>
      <c r="AO928" s="377"/>
      <c r="AP928" s="377"/>
      <c r="AQ928" s="377"/>
      <c r="AR928" s="377"/>
      <c r="AS928" s="267"/>
    </row>
    <row r="929" spans="1:45" ht="45" hidden="1" outlineLevel="1">
      <c r="A929" s="465">
        <v>36</v>
      </c>
      <c r="B929" s="380" t="s">
        <v>128</v>
      </c>
      <c r="C929" s="252" t="s">
        <v>25</v>
      </c>
      <c r="D929" s="256"/>
      <c r="E929" s="256"/>
      <c r="F929" s="256"/>
      <c r="G929" s="256"/>
      <c r="H929" s="256"/>
      <c r="I929" s="256"/>
      <c r="J929" s="256"/>
      <c r="K929" s="256"/>
      <c r="L929" s="256"/>
      <c r="M929" s="256"/>
      <c r="N929" s="256"/>
      <c r="O929" s="256"/>
      <c r="P929" s="256"/>
      <c r="Q929" s="256">
        <v>12</v>
      </c>
      <c r="R929" s="256"/>
      <c r="S929" s="256"/>
      <c r="T929" s="256"/>
      <c r="U929" s="256"/>
      <c r="V929" s="256"/>
      <c r="W929" s="256"/>
      <c r="X929" s="256"/>
      <c r="Y929" s="256"/>
      <c r="Z929" s="256"/>
      <c r="AA929" s="256"/>
      <c r="AB929" s="256"/>
      <c r="AC929" s="256"/>
      <c r="AD929" s="256"/>
      <c r="AE929" s="378"/>
      <c r="AF929" s="367"/>
      <c r="AG929" s="367"/>
      <c r="AH929" s="367"/>
      <c r="AI929" s="367"/>
      <c r="AJ929" s="367"/>
      <c r="AK929" s="367"/>
      <c r="AL929" s="367"/>
      <c r="AM929" s="367"/>
      <c r="AN929" s="367"/>
      <c r="AO929" s="367"/>
      <c r="AP929" s="367"/>
      <c r="AQ929" s="367"/>
      <c r="AR929" s="367"/>
      <c r="AS929" s="257">
        <f>SUM(AE929:AR929)</f>
        <v>0</v>
      </c>
    </row>
    <row r="930" spans="1:45" hidden="1" outlineLevel="1">
      <c r="A930" s="465"/>
      <c r="B930" s="255" t="s">
        <v>341</v>
      </c>
      <c r="C930" s="252" t="s">
        <v>163</v>
      </c>
      <c r="D930" s="256"/>
      <c r="E930" s="256"/>
      <c r="F930" s="256"/>
      <c r="G930" s="256"/>
      <c r="H930" s="256"/>
      <c r="I930" s="256"/>
      <c r="J930" s="256"/>
      <c r="K930" s="256"/>
      <c r="L930" s="256"/>
      <c r="M930" s="256"/>
      <c r="N930" s="256"/>
      <c r="O930" s="256"/>
      <c r="P930" s="256"/>
      <c r="Q930" s="256">
        <f>Q929</f>
        <v>12</v>
      </c>
      <c r="R930" s="256"/>
      <c r="S930" s="256"/>
      <c r="T930" s="256"/>
      <c r="U930" s="256"/>
      <c r="V930" s="256"/>
      <c r="W930" s="256"/>
      <c r="X930" s="256"/>
      <c r="Y930" s="256"/>
      <c r="Z930" s="256"/>
      <c r="AA930" s="256"/>
      <c r="AB930" s="256"/>
      <c r="AC930" s="256"/>
      <c r="AD930" s="256"/>
      <c r="AE930" s="363">
        <f>AE929</f>
        <v>0</v>
      </c>
      <c r="AF930" s="363">
        <f t="shared" ref="AF930" si="2731">AF929</f>
        <v>0</v>
      </c>
      <c r="AG930" s="363">
        <f t="shared" ref="AG930" si="2732">AG929</f>
        <v>0</v>
      </c>
      <c r="AH930" s="363">
        <f t="shared" ref="AH930" si="2733">AH929</f>
        <v>0</v>
      </c>
      <c r="AI930" s="363">
        <f t="shared" ref="AI930" si="2734">AI929</f>
        <v>0</v>
      </c>
      <c r="AJ930" s="363">
        <f t="shared" ref="AJ930" si="2735">AJ929</f>
        <v>0</v>
      </c>
      <c r="AK930" s="363">
        <f t="shared" ref="AK930" si="2736">AK929</f>
        <v>0</v>
      </c>
      <c r="AL930" s="363">
        <f t="shared" ref="AL930" si="2737">AL929</f>
        <v>0</v>
      </c>
      <c r="AM930" s="363">
        <f t="shared" ref="AM930" si="2738">AM929</f>
        <v>0</v>
      </c>
      <c r="AN930" s="363">
        <f t="shared" ref="AN930" si="2739">AN929</f>
        <v>0</v>
      </c>
      <c r="AO930" s="363">
        <f t="shared" ref="AO930" si="2740">AO929</f>
        <v>0</v>
      </c>
      <c r="AP930" s="363">
        <f t="shared" ref="AP930" si="2741">AP929</f>
        <v>0</v>
      </c>
      <c r="AQ930" s="363">
        <f t="shared" ref="AQ930" si="2742">AQ929</f>
        <v>0</v>
      </c>
      <c r="AR930" s="363">
        <f t="shared" ref="AR930" si="2743">AR929</f>
        <v>0</v>
      </c>
      <c r="AS930" s="267"/>
    </row>
    <row r="931" spans="1:45" hidden="1" outlineLevel="1">
      <c r="A931" s="465"/>
      <c r="B931" s="380"/>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c r="AA931" s="252"/>
      <c r="AB931" s="252"/>
      <c r="AC931" s="252"/>
      <c r="AD931" s="252"/>
      <c r="AE931" s="364"/>
      <c r="AF931" s="377"/>
      <c r="AG931" s="377"/>
      <c r="AH931" s="377"/>
      <c r="AI931" s="377"/>
      <c r="AJ931" s="377"/>
      <c r="AK931" s="377"/>
      <c r="AL931" s="377"/>
      <c r="AM931" s="377"/>
      <c r="AN931" s="377"/>
      <c r="AO931" s="377"/>
      <c r="AP931" s="377"/>
      <c r="AQ931" s="377"/>
      <c r="AR931" s="377"/>
      <c r="AS931" s="267"/>
    </row>
    <row r="932" spans="1:45" hidden="1" outlineLevel="1">
      <c r="A932" s="465">
        <v>37</v>
      </c>
      <c r="B932" s="380" t="s">
        <v>129</v>
      </c>
      <c r="C932" s="252" t="s">
        <v>25</v>
      </c>
      <c r="D932" s="256"/>
      <c r="E932" s="256"/>
      <c r="F932" s="256"/>
      <c r="G932" s="256"/>
      <c r="H932" s="256"/>
      <c r="I932" s="256"/>
      <c r="J932" s="256"/>
      <c r="K932" s="256"/>
      <c r="L932" s="256"/>
      <c r="M932" s="256"/>
      <c r="N932" s="256"/>
      <c r="O932" s="256"/>
      <c r="P932" s="256"/>
      <c r="Q932" s="256">
        <v>12</v>
      </c>
      <c r="R932" s="256"/>
      <c r="S932" s="256"/>
      <c r="T932" s="256"/>
      <c r="U932" s="256"/>
      <c r="V932" s="256"/>
      <c r="W932" s="256"/>
      <c r="X932" s="256"/>
      <c r="Y932" s="256"/>
      <c r="Z932" s="256"/>
      <c r="AA932" s="256"/>
      <c r="AB932" s="256"/>
      <c r="AC932" s="256"/>
      <c r="AD932" s="256"/>
      <c r="AE932" s="378"/>
      <c r="AF932" s="367"/>
      <c r="AG932" s="367"/>
      <c r="AH932" s="367"/>
      <c r="AI932" s="367"/>
      <c r="AJ932" s="367"/>
      <c r="AK932" s="367"/>
      <c r="AL932" s="367"/>
      <c r="AM932" s="367"/>
      <c r="AN932" s="367"/>
      <c r="AO932" s="367"/>
      <c r="AP932" s="367"/>
      <c r="AQ932" s="367"/>
      <c r="AR932" s="367"/>
      <c r="AS932" s="257">
        <f>SUM(AE932:AR932)</f>
        <v>0</v>
      </c>
    </row>
    <row r="933" spans="1:45" hidden="1" outlineLevel="1">
      <c r="A933" s="465"/>
      <c r="B933" s="255" t="s">
        <v>341</v>
      </c>
      <c r="C933" s="252" t="s">
        <v>163</v>
      </c>
      <c r="D933" s="256"/>
      <c r="E933" s="256"/>
      <c r="F933" s="256"/>
      <c r="G933" s="256"/>
      <c r="H933" s="256"/>
      <c r="I933" s="256"/>
      <c r="J933" s="256"/>
      <c r="K933" s="256"/>
      <c r="L933" s="256"/>
      <c r="M933" s="256"/>
      <c r="N933" s="256"/>
      <c r="O933" s="256"/>
      <c r="P933" s="256"/>
      <c r="Q933" s="256">
        <f>Q932</f>
        <v>12</v>
      </c>
      <c r="R933" s="256"/>
      <c r="S933" s="256"/>
      <c r="T933" s="256"/>
      <c r="U933" s="256"/>
      <c r="V933" s="256"/>
      <c r="W933" s="256"/>
      <c r="X933" s="256"/>
      <c r="Y933" s="256"/>
      <c r="Z933" s="256"/>
      <c r="AA933" s="256"/>
      <c r="AB933" s="256"/>
      <c r="AC933" s="256"/>
      <c r="AD933" s="256"/>
      <c r="AE933" s="363">
        <f>AE932</f>
        <v>0</v>
      </c>
      <c r="AF933" s="363">
        <f t="shared" ref="AF933" si="2744">AF932</f>
        <v>0</v>
      </c>
      <c r="AG933" s="363">
        <f t="shared" ref="AG933" si="2745">AG932</f>
        <v>0</v>
      </c>
      <c r="AH933" s="363">
        <f t="shared" ref="AH933" si="2746">AH932</f>
        <v>0</v>
      </c>
      <c r="AI933" s="363">
        <f t="shared" ref="AI933" si="2747">AI932</f>
        <v>0</v>
      </c>
      <c r="AJ933" s="363">
        <f t="shared" ref="AJ933" si="2748">AJ932</f>
        <v>0</v>
      </c>
      <c r="AK933" s="363">
        <f t="shared" ref="AK933" si="2749">AK932</f>
        <v>0</v>
      </c>
      <c r="AL933" s="363">
        <f t="shared" ref="AL933" si="2750">AL932</f>
        <v>0</v>
      </c>
      <c r="AM933" s="363">
        <f t="shared" ref="AM933" si="2751">AM932</f>
        <v>0</v>
      </c>
      <c r="AN933" s="363">
        <f t="shared" ref="AN933" si="2752">AN932</f>
        <v>0</v>
      </c>
      <c r="AO933" s="363">
        <f t="shared" ref="AO933" si="2753">AO932</f>
        <v>0</v>
      </c>
      <c r="AP933" s="363">
        <f t="shared" ref="AP933" si="2754">AP932</f>
        <v>0</v>
      </c>
      <c r="AQ933" s="363">
        <f t="shared" ref="AQ933" si="2755">AQ932</f>
        <v>0</v>
      </c>
      <c r="AR933" s="363">
        <f t="shared" ref="AR933" si="2756">AR932</f>
        <v>0</v>
      </c>
      <c r="AS933" s="267"/>
    </row>
    <row r="934" spans="1:45" hidden="1" outlineLevel="1">
      <c r="A934" s="465"/>
      <c r="B934" s="380"/>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c r="AC934" s="252"/>
      <c r="AD934" s="252"/>
      <c r="AE934" s="364"/>
      <c r="AF934" s="377"/>
      <c r="AG934" s="377"/>
      <c r="AH934" s="377"/>
      <c r="AI934" s="377"/>
      <c r="AJ934" s="377"/>
      <c r="AK934" s="377"/>
      <c r="AL934" s="377"/>
      <c r="AM934" s="377"/>
      <c r="AN934" s="377"/>
      <c r="AO934" s="377"/>
      <c r="AP934" s="377"/>
      <c r="AQ934" s="377"/>
      <c r="AR934" s="377"/>
      <c r="AS934" s="267"/>
    </row>
    <row r="935" spans="1:45" hidden="1" outlineLevel="1">
      <c r="A935" s="465">
        <v>38</v>
      </c>
      <c r="B935" s="380" t="s">
        <v>130</v>
      </c>
      <c r="C935" s="252" t="s">
        <v>25</v>
      </c>
      <c r="D935" s="256"/>
      <c r="E935" s="256"/>
      <c r="F935" s="256"/>
      <c r="G935" s="256"/>
      <c r="H935" s="256"/>
      <c r="I935" s="256"/>
      <c r="J935" s="256"/>
      <c r="K935" s="256"/>
      <c r="L935" s="256"/>
      <c r="M935" s="256"/>
      <c r="N935" s="256"/>
      <c r="O935" s="256"/>
      <c r="P935" s="256"/>
      <c r="Q935" s="256">
        <v>12</v>
      </c>
      <c r="R935" s="256"/>
      <c r="S935" s="256"/>
      <c r="T935" s="256"/>
      <c r="U935" s="256"/>
      <c r="V935" s="256"/>
      <c r="W935" s="256"/>
      <c r="X935" s="256"/>
      <c r="Y935" s="256"/>
      <c r="Z935" s="256"/>
      <c r="AA935" s="256"/>
      <c r="AB935" s="256"/>
      <c r="AC935" s="256"/>
      <c r="AD935" s="256"/>
      <c r="AE935" s="378"/>
      <c r="AF935" s="367"/>
      <c r="AG935" s="367"/>
      <c r="AH935" s="367"/>
      <c r="AI935" s="367"/>
      <c r="AJ935" s="367"/>
      <c r="AK935" s="367"/>
      <c r="AL935" s="367"/>
      <c r="AM935" s="367"/>
      <c r="AN935" s="367"/>
      <c r="AO935" s="367"/>
      <c r="AP935" s="367"/>
      <c r="AQ935" s="367"/>
      <c r="AR935" s="367"/>
      <c r="AS935" s="257">
        <f>SUM(AE935:AR935)</f>
        <v>0</v>
      </c>
    </row>
    <row r="936" spans="1:45" hidden="1" outlineLevel="1">
      <c r="A936" s="465"/>
      <c r="B936" s="255" t="s">
        <v>341</v>
      </c>
      <c r="C936" s="252" t="s">
        <v>163</v>
      </c>
      <c r="D936" s="256"/>
      <c r="E936" s="256"/>
      <c r="F936" s="256"/>
      <c r="G936" s="256"/>
      <c r="H936" s="256"/>
      <c r="I936" s="256"/>
      <c r="J936" s="256"/>
      <c r="K936" s="256"/>
      <c r="L936" s="256"/>
      <c r="M936" s="256"/>
      <c r="N936" s="256"/>
      <c r="O936" s="256"/>
      <c r="P936" s="256"/>
      <c r="Q936" s="256">
        <f>Q935</f>
        <v>12</v>
      </c>
      <c r="R936" s="256"/>
      <c r="S936" s="256"/>
      <c r="T936" s="256"/>
      <c r="U936" s="256"/>
      <c r="V936" s="256"/>
      <c r="W936" s="256"/>
      <c r="X936" s="256"/>
      <c r="Y936" s="256"/>
      <c r="Z936" s="256"/>
      <c r="AA936" s="256"/>
      <c r="AB936" s="256"/>
      <c r="AC936" s="256"/>
      <c r="AD936" s="256"/>
      <c r="AE936" s="363">
        <f>AE935</f>
        <v>0</v>
      </c>
      <c r="AF936" s="363">
        <f t="shared" ref="AF936" si="2757">AF935</f>
        <v>0</v>
      </c>
      <c r="AG936" s="363">
        <f t="shared" ref="AG936" si="2758">AG935</f>
        <v>0</v>
      </c>
      <c r="AH936" s="363">
        <f t="shared" ref="AH936" si="2759">AH935</f>
        <v>0</v>
      </c>
      <c r="AI936" s="363">
        <f t="shared" ref="AI936" si="2760">AI935</f>
        <v>0</v>
      </c>
      <c r="AJ936" s="363">
        <f t="shared" ref="AJ936" si="2761">AJ935</f>
        <v>0</v>
      </c>
      <c r="AK936" s="363">
        <f t="shared" ref="AK936" si="2762">AK935</f>
        <v>0</v>
      </c>
      <c r="AL936" s="363">
        <f t="shared" ref="AL936" si="2763">AL935</f>
        <v>0</v>
      </c>
      <c r="AM936" s="363">
        <f t="shared" ref="AM936" si="2764">AM935</f>
        <v>0</v>
      </c>
      <c r="AN936" s="363">
        <f t="shared" ref="AN936" si="2765">AN935</f>
        <v>0</v>
      </c>
      <c r="AO936" s="363">
        <f t="shared" ref="AO936" si="2766">AO935</f>
        <v>0</v>
      </c>
      <c r="AP936" s="363">
        <f t="shared" ref="AP936" si="2767">AP935</f>
        <v>0</v>
      </c>
      <c r="AQ936" s="363">
        <f t="shared" ref="AQ936" si="2768">AQ935</f>
        <v>0</v>
      </c>
      <c r="AR936" s="363">
        <f t="shared" ref="AR936" si="2769">AR935</f>
        <v>0</v>
      </c>
      <c r="AS936" s="267"/>
    </row>
    <row r="937" spans="1:45" hidden="1" outlineLevel="1">
      <c r="A937" s="465"/>
      <c r="B937" s="380"/>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c r="AC937" s="252"/>
      <c r="AD937" s="252"/>
      <c r="AE937" s="364"/>
      <c r="AF937" s="377"/>
      <c r="AG937" s="377"/>
      <c r="AH937" s="377"/>
      <c r="AI937" s="377"/>
      <c r="AJ937" s="377"/>
      <c r="AK937" s="377"/>
      <c r="AL937" s="377"/>
      <c r="AM937" s="377"/>
      <c r="AN937" s="377"/>
      <c r="AO937" s="377"/>
      <c r="AP937" s="377"/>
      <c r="AQ937" s="377"/>
      <c r="AR937" s="377"/>
      <c r="AS937" s="267"/>
    </row>
    <row r="938" spans="1:45" ht="30" hidden="1" outlineLevel="1">
      <c r="A938" s="465">
        <v>39</v>
      </c>
      <c r="B938" s="380" t="s">
        <v>131</v>
      </c>
      <c r="C938" s="252" t="s">
        <v>25</v>
      </c>
      <c r="D938" s="256"/>
      <c r="E938" s="256"/>
      <c r="F938" s="256"/>
      <c r="G938" s="256"/>
      <c r="H938" s="256"/>
      <c r="I938" s="256"/>
      <c r="J938" s="256"/>
      <c r="K938" s="256"/>
      <c r="L938" s="256"/>
      <c r="M938" s="256"/>
      <c r="N938" s="256"/>
      <c r="O938" s="256"/>
      <c r="P938" s="256"/>
      <c r="Q938" s="256">
        <v>12</v>
      </c>
      <c r="R938" s="256"/>
      <c r="S938" s="256"/>
      <c r="T938" s="256"/>
      <c r="U938" s="256"/>
      <c r="V938" s="256"/>
      <c r="W938" s="256"/>
      <c r="X938" s="256"/>
      <c r="Y938" s="256"/>
      <c r="Z938" s="256"/>
      <c r="AA938" s="256"/>
      <c r="AB938" s="256"/>
      <c r="AC938" s="256"/>
      <c r="AD938" s="256"/>
      <c r="AE938" s="378"/>
      <c r="AF938" s="367"/>
      <c r="AG938" s="367"/>
      <c r="AH938" s="367"/>
      <c r="AI938" s="367"/>
      <c r="AJ938" s="367"/>
      <c r="AK938" s="367"/>
      <c r="AL938" s="367"/>
      <c r="AM938" s="367"/>
      <c r="AN938" s="367"/>
      <c r="AO938" s="367"/>
      <c r="AP938" s="367"/>
      <c r="AQ938" s="367"/>
      <c r="AR938" s="367"/>
      <c r="AS938" s="257">
        <f>SUM(AE938:AR938)</f>
        <v>0</v>
      </c>
    </row>
    <row r="939" spans="1:45" hidden="1" outlineLevel="1">
      <c r="A939" s="465"/>
      <c r="B939" s="255" t="s">
        <v>341</v>
      </c>
      <c r="C939" s="252" t="s">
        <v>163</v>
      </c>
      <c r="D939" s="256"/>
      <c r="E939" s="256"/>
      <c r="F939" s="256"/>
      <c r="G939" s="256"/>
      <c r="H939" s="256"/>
      <c r="I939" s="256"/>
      <c r="J939" s="256"/>
      <c r="K939" s="256"/>
      <c r="L939" s="256"/>
      <c r="M939" s="256"/>
      <c r="N939" s="256"/>
      <c r="O939" s="256"/>
      <c r="P939" s="256"/>
      <c r="Q939" s="256">
        <f>Q938</f>
        <v>12</v>
      </c>
      <c r="R939" s="256"/>
      <c r="S939" s="256"/>
      <c r="T939" s="256"/>
      <c r="U939" s="256"/>
      <c r="V939" s="256"/>
      <c r="W939" s="256"/>
      <c r="X939" s="256"/>
      <c r="Y939" s="256"/>
      <c r="Z939" s="256"/>
      <c r="AA939" s="256"/>
      <c r="AB939" s="256"/>
      <c r="AC939" s="256"/>
      <c r="AD939" s="256"/>
      <c r="AE939" s="363">
        <f>AE938</f>
        <v>0</v>
      </c>
      <c r="AF939" s="363">
        <f t="shared" ref="AF939" si="2770">AF938</f>
        <v>0</v>
      </c>
      <c r="AG939" s="363">
        <f t="shared" ref="AG939" si="2771">AG938</f>
        <v>0</v>
      </c>
      <c r="AH939" s="363">
        <f t="shared" ref="AH939" si="2772">AH938</f>
        <v>0</v>
      </c>
      <c r="AI939" s="363">
        <f t="shared" ref="AI939" si="2773">AI938</f>
        <v>0</v>
      </c>
      <c r="AJ939" s="363">
        <f t="shared" ref="AJ939" si="2774">AJ938</f>
        <v>0</v>
      </c>
      <c r="AK939" s="363">
        <f t="shared" ref="AK939" si="2775">AK938</f>
        <v>0</v>
      </c>
      <c r="AL939" s="363">
        <f t="shared" ref="AL939" si="2776">AL938</f>
        <v>0</v>
      </c>
      <c r="AM939" s="363">
        <f t="shared" ref="AM939" si="2777">AM938</f>
        <v>0</v>
      </c>
      <c r="AN939" s="363">
        <f t="shared" ref="AN939" si="2778">AN938</f>
        <v>0</v>
      </c>
      <c r="AO939" s="363">
        <f t="shared" ref="AO939" si="2779">AO938</f>
        <v>0</v>
      </c>
      <c r="AP939" s="363">
        <f t="shared" ref="AP939" si="2780">AP938</f>
        <v>0</v>
      </c>
      <c r="AQ939" s="363">
        <f t="shared" ref="AQ939" si="2781">AQ938</f>
        <v>0</v>
      </c>
      <c r="AR939" s="363">
        <f t="shared" ref="AR939" si="2782">AR938</f>
        <v>0</v>
      </c>
      <c r="AS939" s="267"/>
    </row>
    <row r="940" spans="1:45" hidden="1" outlineLevel="1">
      <c r="A940" s="465"/>
      <c r="B940" s="380"/>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c r="AA940" s="252"/>
      <c r="AB940" s="252"/>
      <c r="AC940" s="252"/>
      <c r="AD940" s="252"/>
      <c r="AE940" s="364"/>
      <c r="AF940" s="377"/>
      <c r="AG940" s="377"/>
      <c r="AH940" s="377"/>
      <c r="AI940" s="377"/>
      <c r="AJ940" s="377"/>
      <c r="AK940" s="377"/>
      <c r="AL940" s="377"/>
      <c r="AM940" s="377"/>
      <c r="AN940" s="377"/>
      <c r="AO940" s="377"/>
      <c r="AP940" s="377"/>
      <c r="AQ940" s="377"/>
      <c r="AR940" s="377"/>
      <c r="AS940" s="267"/>
    </row>
    <row r="941" spans="1:45" ht="30" hidden="1" outlineLevel="1">
      <c r="A941" s="465">
        <v>40</v>
      </c>
      <c r="B941" s="380" t="s">
        <v>132</v>
      </c>
      <c r="C941" s="252" t="s">
        <v>25</v>
      </c>
      <c r="D941" s="256"/>
      <c r="E941" s="256"/>
      <c r="F941" s="256"/>
      <c r="G941" s="256"/>
      <c r="H941" s="256"/>
      <c r="I941" s="256"/>
      <c r="J941" s="256"/>
      <c r="K941" s="256"/>
      <c r="L941" s="256"/>
      <c r="M941" s="256"/>
      <c r="N941" s="256"/>
      <c r="O941" s="256"/>
      <c r="P941" s="256"/>
      <c r="Q941" s="256">
        <v>12</v>
      </c>
      <c r="R941" s="256"/>
      <c r="S941" s="256"/>
      <c r="T941" s="256"/>
      <c r="U941" s="256"/>
      <c r="V941" s="256"/>
      <c r="W941" s="256"/>
      <c r="X941" s="256"/>
      <c r="Y941" s="256"/>
      <c r="Z941" s="256"/>
      <c r="AA941" s="256"/>
      <c r="AB941" s="256"/>
      <c r="AC941" s="256"/>
      <c r="AD941" s="256"/>
      <c r="AE941" s="378"/>
      <c r="AF941" s="367"/>
      <c r="AG941" s="367"/>
      <c r="AH941" s="367"/>
      <c r="AI941" s="367"/>
      <c r="AJ941" s="367"/>
      <c r="AK941" s="367"/>
      <c r="AL941" s="367"/>
      <c r="AM941" s="367"/>
      <c r="AN941" s="367"/>
      <c r="AO941" s="367"/>
      <c r="AP941" s="367"/>
      <c r="AQ941" s="367"/>
      <c r="AR941" s="367"/>
      <c r="AS941" s="257">
        <f>SUM(AE941:AR941)</f>
        <v>0</v>
      </c>
    </row>
    <row r="942" spans="1:45" hidden="1" outlineLevel="1">
      <c r="A942" s="465"/>
      <c r="B942" s="255" t="s">
        <v>341</v>
      </c>
      <c r="C942" s="252" t="s">
        <v>163</v>
      </c>
      <c r="D942" s="256"/>
      <c r="E942" s="256"/>
      <c r="F942" s="256"/>
      <c r="G942" s="256"/>
      <c r="H942" s="256"/>
      <c r="I942" s="256"/>
      <c r="J942" s="256"/>
      <c r="K942" s="256"/>
      <c r="L942" s="256"/>
      <c r="M942" s="256"/>
      <c r="N942" s="256"/>
      <c r="O942" s="256"/>
      <c r="P942" s="256"/>
      <c r="Q942" s="256">
        <f>Q941</f>
        <v>12</v>
      </c>
      <c r="R942" s="256"/>
      <c r="S942" s="256"/>
      <c r="T942" s="256"/>
      <c r="U942" s="256"/>
      <c r="V942" s="256"/>
      <c r="W942" s="256"/>
      <c r="X942" s="256"/>
      <c r="Y942" s="256"/>
      <c r="Z942" s="256"/>
      <c r="AA942" s="256"/>
      <c r="AB942" s="256"/>
      <c r="AC942" s="256"/>
      <c r="AD942" s="256"/>
      <c r="AE942" s="363">
        <f>AE941</f>
        <v>0</v>
      </c>
      <c r="AF942" s="363">
        <f t="shared" ref="AF942" si="2783">AF941</f>
        <v>0</v>
      </c>
      <c r="AG942" s="363">
        <f t="shared" ref="AG942" si="2784">AG941</f>
        <v>0</v>
      </c>
      <c r="AH942" s="363">
        <f t="shared" ref="AH942" si="2785">AH941</f>
        <v>0</v>
      </c>
      <c r="AI942" s="363">
        <f t="shared" ref="AI942" si="2786">AI941</f>
        <v>0</v>
      </c>
      <c r="AJ942" s="363">
        <f t="shared" ref="AJ942" si="2787">AJ941</f>
        <v>0</v>
      </c>
      <c r="AK942" s="363">
        <f t="shared" ref="AK942" si="2788">AK941</f>
        <v>0</v>
      </c>
      <c r="AL942" s="363">
        <f t="shared" ref="AL942" si="2789">AL941</f>
        <v>0</v>
      </c>
      <c r="AM942" s="363">
        <f t="shared" ref="AM942" si="2790">AM941</f>
        <v>0</v>
      </c>
      <c r="AN942" s="363">
        <f t="shared" ref="AN942" si="2791">AN941</f>
        <v>0</v>
      </c>
      <c r="AO942" s="363">
        <f t="shared" ref="AO942" si="2792">AO941</f>
        <v>0</v>
      </c>
      <c r="AP942" s="363">
        <f t="shared" ref="AP942" si="2793">AP941</f>
        <v>0</v>
      </c>
      <c r="AQ942" s="363">
        <f t="shared" ref="AQ942" si="2794">AQ941</f>
        <v>0</v>
      </c>
      <c r="AR942" s="363">
        <f t="shared" ref="AR942" si="2795">AR941</f>
        <v>0</v>
      </c>
      <c r="AS942" s="267"/>
    </row>
    <row r="943" spans="1:45" hidden="1" outlineLevel="1">
      <c r="A943" s="465"/>
      <c r="B943" s="380"/>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c r="AA943" s="252"/>
      <c r="AB943" s="252"/>
      <c r="AC943" s="252"/>
      <c r="AD943" s="252"/>
      <c r="AE943" s="364"/>
      <c r="AF943" s="377"/>
      <c r="AG943" s="377"/>
      <c r="AH943" s="377"/>
      <c r="AI943" s="377"/>
      <c r="AJ943" s="377"/>
      <c r="AK943" s="377"/>
      <c r="AL943" s="377"/>
      <c r="AM943" s="377"/>
      <c r="AN943" s="377"/>
      <c r="AO943" s="377"/>
      <c r="AP943" s="377"/>
      <c r="AQ943" s="377"/>
      <c r="AR943" s="377"/>
      <c r="AS943" s="267"/>
    </row>
    <row r="944" spans="1:45" ht="30" hidden="1" outlineLevel="1">
      <c r="A944" s="465">
        <v>41</v>
      </c>
      <c r="B944" s="380" t="s">
        <v>133</v>
      </c>
      <c r="C944" s="252" t="s">
        <v>25</v>
      </c>
      <c r="D944" s="256"/>
      <c r="E944" s="256"/>
      <c r="F944" s="256"/>
      <c r="G944" s="256"/>
      <c r="H944" s="256"/>
      <c r="I944" s="256"/>
      <c r="J944" s="256"/>
      <c r="K944" s="256"/>
      <c r="L944" s="256"/>
      <c r="M944" s="256"/>
      <c r="N944" s="256"/>
      <c r="O944" s="256"/>
      <c r="P944" s="256"/>
      <c r="Q944" s="256">
        <v>12</v>
      </c>
      <c r="R944" s="256"/>
      <c r="S944" s="256"/>
      <c r="T944" s="256"/>
      <c r="U944" s="256"/>
      <c r="V944" s="256"/>
      <c r="W944" s="256"/>
      <c r="X944" s="256"/>
      <c r="Y944" s="256"/>
      <c r="Z944" s="256"/>
      <c r="AA944" s="256"/>
      <c r="AB944" s="256"/>
      <c r="AC944" s="256"/>
      <c r="AD944" s="256"/>
      <c r="AE944" s="378"/>
      <c r="AF944" s="367"/>
      <c r="AG944" s="367"/>
      <c r="AH944" s="367"/>
      <c r="AI944" s="367"/>
      <c r="AJ944" s="367"/>
      <c r="AK944" s="367"/>
      <c r="AL944" s="367"/>
      <c r="AM944" s="367"/>
      <c r="AN944" s="367"/>
      <c r="AO944" s="367"/>
      <c r="AP944" s="367"/>
      <c r="AQ944" s="367"/>
      <c r="AR944" s="367"/>
      <c r="AS944" s="257">
        <f>SUM(AE944:AR944)</f>
        <v>0</v>
      </c>
    </row>
    <row r="945" spans="1:45" hidden="1" outlineLevel="1">
      <c r="A945" s="465"/>
      <c r="B945" s="255" t="s">
        <v>341</v>
      </c>
      <c r="C945" s="252" t="s">
        <v>163</v>
      </c>
      <c r="D945" s="256"/>
      <c r="E945" s="256"/>
      <c r="F945" s="256"/>
      <c r="G945" s="256"/>
      <c r="H945" s="256"/>
      <c r="I945" s="256"/>
      <c r="J945" s="256"/>
      <c r="K945" s="256"/>
      <c r="L945" s="256"/>
      <c r="M945" s="256"/>
      <c r="N945" s="256"/>
      <c r="O945" s="256"/>
      <c r="P945" s="256"/>
      <c r="Q945" s="256">
        <f>Q944</f>
        <v>12</v>
      </c>
      <c r="R945" s="256"/>
      <c r="S945" s="256"/>
      <c r="T945" s="256"/>
      <c r="U945" s="256"/>
      <c r="V945" s="256"/>
      <c r="W945" s="256"/>
      <c r="X945" s="256"/>
      <c r="Y945" s="256"/>
      <c r="Z945" s="256"/>
      <c r="AA945" s="256"/>
      <c r="AB945" s="256"/>
      <c r="AC945" s="256"/>
      <c r="AD945" s="256"/>
      <c r="AE945" s="363">
        <f>AE944</f>
        <v>0</v>
      </c>
      <c r="AF945" s="363">
        <f t="shared" ref="AF945" si="2796">AF944</f>
        <v>0</v>
      </c>
      <c r="AG945" s="363">
        <f t="shared" ref="AG945" si="2797">AG944</f>
        <v>0</v>
      </c>
      <c r="AH945" s="363">
        <f t="shared" ref="AH945" si="2798">AH944</f>
        <v>0</v>
      </c>
      <c r="AI945" s="363">
        <f t="shared" ref="AI945" si="2799">AI944</f>
        <v>0</v>
      </c>
      <c r="AJ945" s="363">
        <f t="shared" ref="AJ945" si="2800">AJ944</f>
        <v>0</v>
      </c>
      <c r="AK945" s="363">
        <f t="shared" ref="AK945" si="2801">AK944</f>
        <v>0</v>
      </c>
      <c r="AL945" s="363">
        <f t="shared" ref="AL945" si="2802">AL944</f>
        <v>0</v>
      </c>
      <c r="AM945" s="363">
        <f t="shared" ref="AM945" si="2803">AM944</f>
        <v>0</v>
      </c>
      <c r="AN945" s="363">
        <f t="shared" ref="AN945" si="2804">AN944</f>
        <v>0</v>
      </c>
      <c r="AO945" s="363">
        <f t="shared" ref="AO945" si="2805">AO944</f>
        <v>0</v>
      </c>
      <c r="AP945" s="363">
        <f t="shared" ref="AP945" si="2806">AP944</f>
        <v>0</v>
      </c>
      <c r="AQ945" s="363">
        <f t="shared" ref="AQ945" si="2807">AQ944</f>
        <v>0</v>
      </c>
      <c r="AR945" s="363">
        <f t="shared" ref="AR945" si="2808">AR944</f>
        <v>0</v>
      </c>
      <c r="AS945" s="267"/>
    </row>
    <row r="946" spans="1:45" hidden="1" outlineLevel="1">
      <c r="A946" s="465"/>
      <c r="B946" s="380"/>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c r="AA946" s="252"/>
      <c r="AB946" s="252"/>
      <c r="AC946" s="252"/>
      <c r="AD946" s="252"/>
      <c r="AE946" s="364"/>
      <c r="AF946" s="377"/>
      <c r="AG946" s="377"/>
      <c r="AH946" s="377"/>
      <c r="AI946" s="377"/>
      <c r="AJ946" s="377"/>
      <c r="AK946" s="377"/>
      <c r="AL946" s="377"/>
      <c r="AM946" s="377"/>
      <c r="AN946" s="377"/>
      <c r="AO946" s="377"/>
      <c r="AP946" s="377"/>
      <c r="AQ946" s="377"/>
      <c r="AR946" s="377"/>
      <c r="AS946" s="267"/>
    </row>
    <row r="947" spans="1:45" ht="30" hidden="1" outlineLevel="1">
      <c r="A947" s="465">
        <v>42</v>
      </c>
      <c r="B947" s="380" t="s">
        <v>134</v>
      </c>
      <c r="C947" s="252" t="s">
        <v>25</v>
      </c>
      <c r="D947" s="256"/>
      <c r="E947" s="256"/>
      <c r="F947" s="256"/>
      <c r="G947" s="256"/>
      <c r="H947" s="256"/>
      <c r="I947" s="256"/>
      <c r="J947" s="256"/>
      <c r="K947" s="256"/>
      <c r="L947" s="256"/>
      <c r="M947" s="256"/>
      <c r="N947" s="256"/>
      <c r="O947" s="256"/>
      <c r="P947" s="256"/>
      <c r="Q947" s="252"/>
      <c r="R947" s="256"/>
      <c r="S947" s="256"/>
      <c r="T947" s="256"/>
      <c r="U947" s="256"/>
      <c r="V947" s="256"/>
      <c r="W947" s="256"/>
      <c r="X947" s="256"/>
      <c r="Y947" s="256"/>
      <c r="Z947" s="256"/>
      <c r="AA947" s="256"/>
      <c r="AB947" s="256"/>
      <c r="AC947" s="256"/>
      <c r="AD947" s="256"/>
      <c r="AE947" s="378"/>
      <c r="AF947" s="367"/>
      <c r="AG947" s="367"/>
      <c r="AH947" s="367"/>
      <c r="AI947" s="367"/>
      <c r="AJ947" s="367"/>
      <c r="AK947" s="367"/>
      <c r="AL947" s="367"/>
      <c r="AM947" s="367"/>
      <c r="AN947" s="367"/>
      <c r="AO947" s="367"/>
      <c r="AP947" s="367"/>
      <c r="AQ947" s="367"/>
      <c r="AR947" s="367"/>
      <c r="AS947" s="257">
        <f>SUM(AE947:AR947)</f>
        <v>0</v>
      </c>
    </row>
    <row r="948" spans="1:45" hidden="1" outlineLevel="1">
      <c r="A948" s="465"/>
      <c r="B948" s="255" t="s">
        <v>341</v>
      </c>
      <c r="C948" s="252" t="s">
        <v>163</v>
      </c>
      <c r="D948" s="256"/>
      <c r="E948" s="256"/>
      <c r="F948" s="256"/>
      <c r="G948" s="256"/>
      <c r="H948" s="256"/>
      <c r="I948" s="256"/>
      <c r="J948" s="256"/>
      <c r="K948" s="256"/>
      <c r="L948" s="256"/>
      <c r="M948" s="256"/>
      <c r="N948" s="256"/>
      <c r="O948" s="256"/>
      <c r="P948" s="256"/>
      <c r="Q948" s="415"/>
      <c r="R948" s="256"/>
      <c r="S948" s="256"/>
      <c r="T948" s="256"/>
      <c r="U948" s="256"/>
      <c r="V948" s="256"/>
      <c r="W948" s="256"/>
      <c r="X948" s="256"/>
      <c r="Y948" s="256"/>
      <c r="Z948" s="256"/>
      <c r="AA948" s="256"/>
      <c r="AB948" s="256"/>
      <c r="AC948" s="256"/>
      <c r="AD948" s="256"/>
      <c r="AE948" s="363">
        <f>AE947</f>
        <v>0</v>
      </c>
      <c r="AF948" s="363">
        <f t="shared" ref="AF948" si="2809">AF947</f>
        <v>0</v>
      </c>
      <c r="AG948" s="363">
        <f t="shared" ref="AG948" si="2810">AG947</f>
        <v>0</v>
      </c>
      <c r="AH948" s="363">
        <f t="shared" ref="AH948" si="2811">AH947</f>
        <v>0</v>
      </c>
      <c r="AI948" s="363">
        <f t="shared" ref="AI948" si="2812">AI947</f>
        <v>0</v>
      </c>
      <c r="AJ948" s="363">
        <f t="shared" ref="AJ948" si="2813">AJ947</f>
        <v>0</v>
      </c>
      <c r="AK948" s="363">
        <f t="shared" ref="AK948" si="2814">AK947</f>
        <v>0</v>
      </c>
      <c r="AL948" s="363">
        <f t="shared" ref="AL948" si="2815">AL947</f>
        <v>0</v>
      </c>
      <c r="AM948" s="363">
        <f t="shared" ref="AM948" si="2816">AM947</f>
        <v>0</v>
      </c>
      <c r="AN948" s="363">
        <f t="shared" ref="AN948" si="2817">AN947</f>
        <v>0</v>
      </c>
      <c r="AO948" s="363">
        <f t="shared" ref="AO948" si="2818">AO947</f>
        <v>0</v>
      </c>
      <c r="AP948" s="363">
        <f t="shared" ref="AP948" si="2819">AP947</f>
        <v>0</v>
      </c>
      <c r="AQ948" s="363">
        <f t="shared" ref="AQ948" si="2820">AQ947</f>
        <v>0</v>
      </c>
      <c r="AR948" s="363">
        <f t="shared" ref="AR948" si="2821">AR947</f>
        <v>0</v>
      </c>
      <c r="AS948" s="267"/>
    </row>
    <row r="949" spans="1:45" hidden="1" outlineLevel="1">
      <c r="A949" s="465"/>
      <c r="B949" s="380"/>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c r="AA949" s="252"/>
      <c r="AB949" s="252"/>
      <c r="AC949" s="252"/>
      <c r="AD949" s="252"/>
      <c r="AE949" s="364"/>
      <c r="AF949" s="377"/>
      <c r="AG949" s="377"/>
      <c r="AH949" s="377"/>
      <c r="AI949" s="377"/>
      <c r="AJ949" s="377"/>
      <c r="AK949" s="377"/>
      <c r="AL949" s="377"/>
      <c r="AM949" s="377"/>
      <c r="AN949" s="377"/>
      <c r="AO949" s="377"/>
      <c r="AP949" s="377"/>
      <c r="AQ949" s="377"/>
      <c r="AR949" s="377"/>
      <c r="AS949" s="267"/>
    </row>
    <row r="950" spans="1:45" hidden="1" outlineLevel="1">
      <c r="A950" s="465">
        <v>43</v>
      </c>
      <c r="B950" s="380" t="s">
        <v>135</v>
      </c>
      <c r="C950" s="252" t="s">
        <v>25</v>
      </c>
      <c r="D950" s="256"/>
      <c r="E950" s="256"/>
      <c r="F950" s="256"/>
      <c r="G950" s="256"/>
      <c r="H950" s="256"/>
      <c r="I950" s="256"/>
      <c r="J950" s="256"/>
      <c r="K950" s="256"/>
      <c r="L950" s="256"/>
      <c r="M950" s="256"/>
      <c r="N950" s="256"/>
      <c r="O950" s="256"/>
      <c r="P950" s="256"/>
      <c r="Q950" s="256">
        <v>12</v>
      </c>
      <c r="R950" s="256"/>
      <c r="S950" s="256"/>
      <c r="T950" s="256"/>
      <c r="U950" s="256"/>
      <c r="V950" s="256"/>
      <c r="W950" s="256"/>
      <c r="X950" s="256"/>
      <c r="Y950" s="256"/>
      <c r="Z950" s="256"/>
      <c r="AA950" s="256"/>
      <c r="AB950" s="256"/>
      <c r="AC950" s="256"/>
      <c r="AD950" s="256"/>
      <c r="AE950" s="378"/>
      <c r="AF950" s="367"/>
      <c r="AG950" s="367"/>
      <c r="AH950" s="367"/>
      <c r="AI950" s="367"/>
      <c r="AJ950" s="367"/>
      <c r="AK950" s="367"/>
      <c r="AL950" s="367"/>
      <c r="AM950" s="367"/>
      <c r="AN950" s="367"/>
      <c r="AO950" s="367"/>
      <c r="AP950" s="367"/>
      <c r="AQ950" s="367"/>
      <c r="AR950" s="367"/>
      <c r="AS950" s="257">
        <f>SUM(AE950:AR950)</f>
        <v>0</v>
      </c>
    </row>
    <row r="951" spans="1:45" hidden="1" outlineLevel="1">
      <c r="A951" s="465"/>
      <c r="B951" s="255" t="s">
        <v>341</v>
      </c>
      <c r="C951" s="252" t="s">
        <v>163</v>
      </c>
      <c r="D951" s="256"/>
      <c r="E951" s="256"/>
      <c r="F951" s="256"/>
      <c r="G951" s="256"/>
      <c r="H951" s="256"/>
      <c r="I951" s="256"/>
      <c r="J951" s="256"/>
      <c r="K951" s="256"/>
      <c r="L951" s="256"/>
      <c r="M951" s="256"/>
      <c r="N951" s="256"/>
      <c r="O951" s="256"/>
      <c r="P951" s="256"/>
      <c r="Q951" s="256">
        <f>Q950</f>
        <v>12</v>
      </c>
      <c r="R951" s="256"/>
      <c r="S951" s="256"/>
      <c r="T951" s="256"/>
      <c r="U951" s="256"/>
      <c r="V951" s="256"/>
      <c r="W951" s="256"/>
      <c r="X951" s="256"/>
      <c r="Y951" s="256"/>
      <c r="Z951" s="256"/>
      <c r="AA951" s="256"/>
      <c r="AB951" s="256"/>
      <c r="AC951" s="256"/>
      <c r="AD951" s="256"/>
      <c r="AE951" s="363">
        <f>AE950</f>
        <v>0</v>
      </c>
      <c r="AF951" s="363">
        <f t="shared" ref="AF951" si="2822">AF950</f>
        <v>0</v>
      </c>
      <c r="AG951" s="363">
        <f t="shared" ref="AG951" si="2823">AG950</f>
        <v>0</v>
      </c>
      <c r="AH951" s="363">
        <f t="shared" ref="AH951" si="2824">AH950</f>
        <v>0</v>
      </c>
      <c r="AI951" s="363">
        <f t="shared" ref="AI951" si="2825">AI950</f>
        <v>0</v>
      </c>
      <c r="AJ951" s="363">
        <f t="shared" ref="AJ951" si="2826">AJ950</f>
        <v>0</v>
      </c>
      <c r="AK951" s="363">
        <f t="shared" ref="AK951" si="2827">AK950</f>
        <v>0</v>
      </c>
      <c r="AL951" s="363">
        <f t="shared" ref="AL951" si="2828">AL950</f>
        <v>0</v>
      </c>
      <c r="AM951" s="363">
        <f t="shared" ref="AM951" si="2829">AM950</f>
        <v>0</v>
      </c>
      <c r="AN951" s="363">
        <f t="shared" ref="AN951" si="2830">AN950</f>
        <v>0</v>
      </c>
      <c r="AO951" s="363">
        <f t="shared" ref="AO951" si="2831">AO950</f>
        <v>0</v>
      </c>
      <c r="AP951" s="363">
        <f t="shared" ref="AP951" si="2832">AP950</f>
        <v>0</v>
      </c>
      <c r="AQ951" s="363">
        <f t="shared" ref="AQ951" si="2833">AQ950</f>
        <v>0</v>
      </c>
      <c r="AR951" s="363">
        <f t="shared" ref="AR951" si="2834">AR950</f>
        <v>0</v>
      </c>
      <c r="AS951" s="267"/>
    </row>
    <row r="952" spans="1:45" hidden="1" outlineLevel="1">
      <c r="A952" s="465"/>
      <c r="B952" s="380"/>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c r="AA952" s="252"/>
      <c r="AB952" s="252"/>
      <c r="AC952" s="252"/>
      <c r="AD952" s="252"/>
      <c r="AE952" s="364"/>
      <c r="AF952" s="377"/>
      <c r="AG952" s="377"/>
      <c r="AH952" s="377"/>
      <c r="AI952" s="377"/>
      <c r="AJ952" s="377"/>
      <c r="AK952" s="377"/>
      <c r="AL952" s="377"/>
      <c r="AM952" s="377"/>
      <c r="AN952" s="377"/>
      <c r="AO952" s="377"/>
      <c r="AP952" s="377"/>
      <c r="AQ952" s="377"/>
      <c r="AR952" s="377"/>
      <c r="AS952" s="267"/>
    </row>
    <row r="953" spans="1:45" ht="30" hidden="1" outlineLevel="1">
      <c r="A953" s="465">
        <v>44</v>
      </c>
      <c r="B953" s="380" t="s">
        <v>136</v>
      </c>
      <c r="C953" s="252" t="s">
        <v>25</v>
      </c>
      <c r="D953" s="256"/>
      <c r="E953" s="256"/>
      <c r="F953" s="256"/>
      <c r="G953" s="256"/>
      <c r="H953" s="256"/>
      <c r="I953" s="256"/>
      <c r="J953" s="256"/>
      <c r="K953" s="256"/>
      <c r="L953" s="256"/>
      <c r="M953" s="256"/>
      <c r="N953" s="256"/>
      <c r="O953" s="256"/>
      <c r="P953" s="256"/>
      <c r="Q953" s="256">
        <v>12</v>
      </c>
      <c r="R953" s="256"/>
      <c r="S953" s="256"/>
      <c r="T953" s="256"/>
      <c r="U953" s="256"/>
      <c r="V953" s="256"/>
      <c r="W953" s="256"/>
      <c r="X953" s="256"/>
      <c r="Y953" s="256"/>
      <c r="Z953" s="256"/>
      <c r="AA953" s="256"/>
      <c r="AB953" s="256"/>
      <c r="AC953" s="256"/>
      <c r="AD953" s="256"/>
      <c r="AE953" s="378"/>
      <c r="AF953" s="367"/>
      <c r="AG953" s="367"/>
      <c r="AH953" s="367"/>
      <c r="AI953" s="367"/>
      <c r="AJ953" s="367"/>
      <c r="AK953" s="367"/>
      <c r="AL953" s="367"/>
      <c r="AM953" s="367"/>
      <c r="AN953" s="367"/>
      <c r="AO953" s="367"/>
      <c r="AP953" s="367"/>
      <c r="AQ953" s="367"/>
      <c r="AR953" s="367"/>
      <c r="AS953" s="257">
        <f>SUM(AE953:AR953)</f>
        <v>0</v>
      </c>
    </row>
    <row r="954" spans="1:45" hidden="1" outlineLevel="1">
      <c r="A954" s="465"/>
      <c r="B954" s="255" t="s">
        <v>341</v>
      </c>
      <c r="C954" s="252" t="s">
        <v>163</v>
      </c>
      <c r="D954" s="256"/>
      <c r="E954" s="256"/>
      <c r="F954" s="256"/>
      <c r="G954" s="256"/>
      <c r="H954" s="256"/>
      <c r="I954" s="256"/>
      <c r="J954" s="256"/>
      <c r="K954" s="256"/>
      <c r="L954" s="256"/>
      <c r="M954" s="256"/>
      <c r="N954" s="256"/>
      <c r="O954" s="256"/>
      <c r="P954" s="256"/>
      <c r="Q954" s="256">
        <f>Q953</f>
        <v>12</v>
      </c>
      <c r="R954" s="256"/>
      <c r="S954" s="256"/>
      <c r="T954" s="256"/>
      <c r="U954" s="256"/>
      <c r="V954" s="256"/>
      <c r="W954" s="256"/>
      <c r="X954" s="256"/>
      <c r="Y954" s="256"/>
      <c r="Z954" s="256"/>
      <c r="AA954" s="256"/>
      <c r="AB954" s="256"/>
      <c r="AC954" s="256"/>
      <c r="AD954" s="256"/>
      <c r="AE954" s="363">
        <f>AE953</f>
        <v>0</v>
      </c>
      <c r="AF954" s="363">
        <f t="shared" ref="AF954" si="2835">AF953</f>
        <v>0</v>
      </c>
      <c r="AG954" s="363">
        <f t="shared" ref="AG954" si="2836">AG953</f>
        <v>0</v>
      </c>
      <c r="AH954" s="363">
        <f t="shared" ref="AH954" si="2837">AH953</f>
        <v>0</v>
      </c>
      <c r="AI954" s="363">
        <f t="shared" ref="AI954" si="2838">AI953</f>
        <v>0</v>
      </c>
      <c r="AJ954" s="363">
        <f t="shared" ref="AJ954" si="2839">AJ953</f>
        <v>0</v>
      </c>
      <c r="AK954" s="363">
        <f t="shared" ref="AK954" si="2840">AK953</f>
        <v>0</v>
      </c>
      <c r="AL954" s="363">
        <f t="shared" ref="AL954" si="2841">AL953</f>
        <v>0</v>
      </c>
      <c r="AM954" s="363">
        <f t="shared" ref="AM954" si="2842">AM953</f>
        <v>0</v>
      </c>
      <c r="AN954" s="363">
        <f t="shared" ref="AN954" si="2843">AN953</f>
        <v>0</v>
      </c>
      <c r="AO954" s="363">
        <f t="shared" ref="AO954" si="2844">AO953</f>
        <v>0</v>
      </c>
      <c r="AP954" s="363">
        <f t="shared" ref="AP954" si="2845">AP953</f>
        <v>0</v>
      </c>
      <c r="AQ954" s="363">
        <f t="shared" ref="AQ954" si="2846">AQ953</f>
        <v>0</v>
      </c>
      <c r="AR954" s="363">
        <f t="shared" ref="AR954" si="2847">AR953</f>
        <v>0</v>
      </c>
      <c r="AS954" s="267"/>
    </row>
    <row r="955" spans="1:45" hidden="1" outlineLevel="1">
      <c r="A955" s="465"/>
      <c r="B955" s="380"/>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c r="AA955" s="252"/>
      <c r="AB955" s="252"/>
      <c r="AC955" s="252"/>
      <c r="AD955" s="252"/>
      <c r="AE955" s="364"/>
      <c r="AF955" s="377"/>
      <c r="AG955" s="377"/>
      <c r="AH955" s="377"/>
      <c r="AI955" s="377"/>
      <c r="AJ955" s="377"/>
      <c r="AK955" s="377"/>
      <c r="AL955" s="377"/>
      <c r="AM955" s="377"/>
      <c r="AN955" s="377"/>
      <c r="AO955" s="377"/>
      <c r="AP955" s="377"/>
      <c r="AQ955" s="377"/>
      <c r="AR955" s="377"/>
      <c r="AS955" s="267"/>
    </row>
    <row r="956" spans="1:45" ht="30" hidden="1" outlineLevel="1">
      <c r="A956" s="465">
        <v>45</v>
      </c>
      <c r="B956" s="380" t="s">
        <v>137</v>
      </c>
      <c r="C956" s="252" t="s">
        <v>25</v>
      </c>
      <c r="D956" s="256"/>
      <c r="E956" s="256"/>
      <c r="F956" s="256"/>
      <c r="G956" s="256"/>
      <c r="H956" s="256"/>
      <c r="I956" s="256"/>
      <c r="J956" s="256"/>
      <c r="K956" s="256"/>
      <c r="L956" s="256"/>
      <c r="M956" s="256"/>
      <c r="N956" s="256"/>
      <c r="O956" s="256"/>
      <c r="P956" s="256"/>
      <c r="Q956" s="256">
        <v>12</v>
      </c>
      <c r="R956" s="256"/>
      <c r="S956" s="256"/>
      <c r="T956" s="256"/>
      <c r="U956" s="256"/>
      <c r="V956" s="256"/>
      <c r="W956" s="256"/>
      <c r="X956" s="256"/>
      <c r="Y956" s="256"/>
      <c r="Z956" s="256"/>
      <c r="AA956" s="256"/>
      <c r="AB956" s="256"/>
      <c r="AC956" s="256"/>
      <c r="AD956" s="256"/>
      <c r="AE956" s="378"/>
      <c r="AF956" s="367"/>
      <c r="AG956" s="367"/>
      <c r="AH956" s="367"/>
      <c r="AI956" s="367"/>
      <c r="AJ956" s="367"/>
      <c r="AK956" s="367"/>
      <c r="AL956" s="367"/>
      <c r="AM956" s="367"/>
      <c r="AN956" s="367"/>
      <c r="AO956" s="367"/>
      <c r="AP956" s="367"/>
      <c r="AQ956" s="367"/>
      <c r="AR956" s="367"/>
      <c r="AS956" s="257">
        <f>SUM(AE956:AR956)</f>
        <v>0</v>
      </c>
    </row>
    <row r="957" spans="1:45" hidden="1" outlineLevel="1">
      <c r="A957" s="465"/>
      <c r="B957" s="255" t="s">
        <v>341</v>
      </c>
      <c r="C957" s="252" t="s">
        <v>163</v>
      </c>
      <c r="D957" s="256"/>
      <c r="E957" s="256"/>
      <c r="F957" s="256"/>
      <c r="G957" s="256"/>
      <c r="H957" s="256"/>
      <c r="I957" s="256"/>
      <c r="J957" s="256"/>
      <c r="K957" s="256"/>
      <c r="L957" s="256"/>
      <c r="M957" s="256"/>
      <c r="N957" s="256"/>
      <c r="O957" s="256"/>
      <c r="P957" s="256"/>
      <c r="Q957" s="256">
        <f>Q956</f>
        <v>12</v>
      </c>
      <c r="R957" s="256"/>
      <c r="S957" s="256"/>
      <c r="T957" s="256"/>
      <c r="U957" s="256"/>
      <c r="V957" s="256"/>
      <c r="W957" s="256"/>
      <c r="X957" s="256"/>
      <c r="Y957" s="256"/>
      <c r="Z957" s="256"/>
      <c r="AA957" s="256"/>
      <c r="AB957" s="256"/>
      <c r="AC957" s="256"/>
      <c r="AD957" s="256"/>
      <c r="AE957" s="363">
        <f>AE956</f>
        <v>0</v>
      </c>
      <c r="AF957" s="363">
        <f t="shared" ref="AF957" si="2848">AF956</f>
        <v>0</v>
      </c>
      <c r="AG957" s="363">
        <f t="shared" ref="AG957" si="2849">AG956</f>
        <v>0</v>
      </c>
      <c r="AH957" s="363">
        <f t="shared" ref="AH957" si="2850">AH956</f>
        <v>0</v>
      </c>
      <c r="AI957" s="363">
        <f t="shared" ref="AI957" si="2851">AI956</f>
        <v>0</v>
      </c>
      <c r="AJ957" s="363">
        <f t="shared" ref="AJ957" si="2852">AJ956</f>
        <v>0</v>
      </c>
      <c r="AK957" s="363">
        <f t="shared" ref="AK957" si="2853">AK956</f>
        <v>0</v>
      </c>
      <c r="AL957" s="363">
        <f t="shared" ref="AL957" si="2854">AL956</f>
        <v>0</v>
      </c>
      <c r="AM957" s="363">
        <f t="shared" ref="AM957" si="2855">AM956</f>
        <v>0</v>
      </c>
      <c r="AN957" s="363">
        <f t="shared" ref="AN957" si="2856">AN956</f>
        <v>0</v>
      </c>
      <c r="AO957" s="363">
        <f t="shared" ref="AO957" si="2857">AO956</f>
        <v>0</v>
      </c>
      <c r="AP957" s="363">
        <f t="shared" ref="AP957" si="2858">AP956</f>
        <v>0</v>
      </c>
      <c r="AQ957" s="363">
        <f t="shared" ref="AQ957" si="2859">AQ956</f>
        <v>0</v>
      </c>
      <c r="AR957" s="363">
        <f t="shared" ref="AR957" si="2860">AR956</f>
        <v>0</v>
      </c>
      <c r="AS957" s="267"/>
    </row>
    <row r="958" spans="1:45" hidden="1" outlineLevel="1">
      <c r="A958" s="465"/>
      <c r="B958" s="380"/>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c r="AA958" s="252"/>
      <c r="AB958" s="252"/>
      <c r="AC958" s="252"/>
      <c r="AD958" s="252"/>
      <c r="AE958" s="364"/>
      <c r="AF958" s="377"/>
      <c r="AG958" s="377"/>
      <c r="AH958" s="377"/>
      <c r="AI958" s="377"/>
      <c r="AJ958" s="377"/>
      <c r="AK958" s="377"/>
      <c r="AL958" s="377"/>
      <c r="AM958" s="377"/>
      <c r="AN958" s="377"/>
      <c r="AO958" s="377"/>
      <c r="AP958" s="377"/>
      <c r="AQ958" s="377"/>
      <c r="AR958" s="377"/>
      <c r="AS958" s="267"/>
    </row>
    <row r="959" spans="1:45" ht="30" hidden="1" outlineLevel="1">
      <c r="A959" s="465">
        <v>46</v>
      </c>
      <c r="B959" s="380" t="s">
        <v>138</v>
      </c>
      <c r="C959" s="252" t="s">
        <v>25</v>
      </c>
      <c r="D959" s="256"/>
      <c r="E959" s="256"/>
      <c r="F959" s="256"/>
      <c r="G959" s="256"/>
      <c r="H959" s="256"/>
      <c r="I959" s="256"/>
      <c r="J959" s="256"/>
      <c r="K959" s="256"/>
      <c r="L959" s="256"/>
      <c r="M959" s="256"/>
      <c r="N959" s="256"/>
      <c r="O959" s="256"/>
      <c r="P959" s="256"/>
      <c r="Q959" s="256">
        <v>12</v>
      </c>
      <c r="R959" s="256"/>
      <c r="S959" s="256"/>
      <c r="T959" s="256"/>
      <c r="U959" s="256"/>
      <c r="V959" s="256"/>
      <c r="W959" s="256"/>
      <c r="X959" s="256"/>
      <c r="Y959" s="256"/>
      <c r="Z959" s="256"/>
      <c r="AA959" s="256"/>
      <c r="AB959" s="256"/>
      <c r="AC959" s="256"/>
      <c r="AD959" s="256"/>
      <c r="AE959" s="378"/>
      <c r="AF959" s="367"/>
      <c r="AG959" s="367"/>
      <c r="AH959" s="367"/>
      <c r="AI959" s="367"/>
      <c r="AJ959" s="367"/>
      <c r="AK959" s="367"/>
      <c r="AL959" s="367"/>
      <c r="AM959" s="367"/>
      <c r="AN959" s="367"/>
      <c r="AO959" s="367"/>
      <c r="AP959" s="367"/>
      <c r="AQ959" s="367"/>
      <c r="AR959" s="367"/>
      <c r="AS959" s="257">
        <f>SUM(AE959:AR959)</f>
        <v>0</v>
      </c>
    </row>
    <row r="960" spans="1:45" hidden="1" outlineLevel="1">
      <c r="A960" s="465"/>
      <c r="B960" s="255" t="s">
        <v>341</v>
      </c>
      <c r="C960" s="252" t="s">
        <v>163</v>
      </c>
      <c r="D960" s="256"/>
      <c r="E960" s="256"/>
      <c r="F960" s="256"/>
      <c r="G960" s="256"/>
      <c r="H960" s="256"/>
      <c r="I960" s="256"/>
      <c r="J960" s="256"/>
      <c r="K960" s="256"/>
      <c r="L960" s="256"/>
      <c r="M960" s="256"/>
      <c r="N960" s="256"/>
      <c r="O960" s="256"/>
      <c r="P960" s="256"/>
      <c r="Q960" s="256">
        <f>Q959</f>
        <v>12</v>
      </c>
      <c r="R960" s="256"/>
      <c r="S960" s="256"/>
      <c r="T960" s="256"/>
      <c r="U960" s="256"/>
      <c r="V960" s="256"/>
      <c r="W960" s="256"/>
      <c r="X960" s="256"/>
      <c r="Y960" s="256"/>
      <c r="Z960" s="256"/>
      <c r="AA960" s="256"/>
      <c r="AB960" s="256"/>
      <c r="AC960" s="256"/>
      <c r="AD960" s="256"/>
      <c r="AE960" s="363">
        <f>AE959</f>
        <v>0</v>
      </c>
      <c r="AF960" s="363">
        <f t="shared" ref="AF960" si="2861">AF959</f>
        <v>0</v>
      </c>
      <c r="AG960" s="363">
        <f t="shared" ref="AG960" si="2862">AG959</f>
        <v>0</v>
      </c>
      <c r="AH960" s="363">
        <f t="shared" ref="AH960" si="2863">AH959</f>
        <v>0</v>
      </c>
      <c r="AI960" s="363">
        <f t="shared" ref="AI960" si="2864">AI959</f>
        <v>0</v>
      </c>
      <c r="AJ960" s="363">
        <f t="shared" ref="AJ960" si="2865">AJ959</f>
        <v>0</v>
      </c>
      <c r="AK960" s="363">
        <f t="shared" ref="AK960" si="2866">AK959</f>
        <v>0</v>
      </c>
      <c r="AL960" s="363">
        <f t="shared" ref="AL960" si="2867">AL959</f>
        <v>0</v>
      </c>
      <c r="AM960" s="363">
        <f t="shared" ref="AM960" si="2868">AM959</f>
        <v>0</v>
      </c>
      <c r="AN960" s="363">
        <f t="shared" ref="AN960" si="2869">AN959</f>
        <v>0</v>
      </c>
      <c r="AO960" s="363">
        <f t="shared" ref="AO960" si="2870">AO959</f>
        <v>0</v>
      </c>
      <c r="AP960" s="363">
        <f t="shared" ref="AP960" si="2871">AP959</f>
        <v>0</v>
      </c>
      <c r="AQ960" s="363">
        <f t="shared" ref="AQ960" si="2872">AQ959</f>
        <v>0</v>
      </c>
      <c r="AR960" s="363">
        <f t="shared" ref="AR960" si="2873">AR959</f>
        <v>0</v>
      </c>
      <c r="AS960" s="267"/>
    </row>
    <row r="961" spans="1:45" hidden="1" outlineLevel="1">
      <c r="A961" s="465"/>
      <c r="B961" s="380"/>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c r="AA961" s="252"/>
      <c r="AB961" s="252"/>
      <c r="AC961" s="252"/>
      <c r="AD961" s="252"/>
      <c r="AE961" s="364"/>
      <c r="AF961" s="377"/>
      <c r="AG961" s="377"/>
      <c r="AH961" s="377"/>
      <c r="AI961" s="377"/>
      <c r="AJ961" s="377"/>
      <c r="AK961" s="377"/>
      <c r="AL961" s="377"/>
      <c r="AM961" s="377"/>
      <c r="AN961" s="377"/>
      <c r="AO961" s="377"/>
      <c r="AP961" s="377"/>
      <c r="AQ961" s="377"/>
      <c r="AR961" s="377"/>
      <c r="AS961" s="267"/>
    </row>
    <row r="962" spans="1:45" ht="30" hidden="1" outlineLevel="1">
      <c r="A962" s="465">
        <v>47</v>
      </c>
      <c r="B962" s="380" t="s">
        <v>139</v>
      </c>
      <c r="C962" s="252" t="s">
        <v>25</v>
      </c>
      <c r="D962" s="256"/>
      <c r="E962" s="256"/>
      <c r="F962" s="256"/>
      <c r="G962" s="256"/>
      <c r="H962" s="256"/>
      <c r="I962" s="256"/>
      <c r="J962" s="256"/>
      <c r="K962" s="256"/>
      <c r="L962" s="256"/>
      <c r="M962" s="256"/>
      <c r="N962" s="256"/>
      <c r="O962" s="256"/>
      <c r="P962" s="256"/>
      <c r="Q962" s="256">
        <v>12</v>
      </c>
      <c r="R962" s="256"/>
      <c r="S962" s="256"/>
      <c r="T962" s="256"/>
      <c r="U962" s="256"/>
      <c r="V962" s="256"/>
      <c r="W962" s="256"/>
      <c r="X962" s="256"/>
      <c r="Y962" s="256"/>
      <c r="Z962" s="256"/>
      <c r="AA962" s="256"/>
      <c r="AB962" s="256"/>
      <c r="AC962" s="256"/>
      <c r="AD962" s="256"/>
      <c r="AE962" s="378"/>
      <c r="AF962" s="367"/>
      <c r="AG962" s="367"/>
      <c r="AH962" s="367"/>
      <c r="AI962" s="367"/>
      <c r="AJ962" s="367"/>
      <c r="AK962" s="367"/>
      <c r="AL962" s="367"/>
      <c r="AM962" s="367"/>
      <c r="AN962" s="367"/>
      <c r="AO962" s="367"/>
      <c r="AP962" s="367"/>
      <c r="AQ962" s="367"/>
      <c r="AR962" s="367"/>
      <c r="AS962" s="257">
        <f>SUM(AE962:AR962)</f>
        <v>0</v>
      </c>
    </row>
    <row r="963" spans="1:45" hidden="1" outlineLevel="1">
      <c r="A963" s="465"/>
      <c r="B963" s="255" t="s">
        <v>341</v>
      </c>
      <c r="C963" s="252" t="s">
        <v>163</v>
      </c>
      <c r="D963" s="256"/>
      <c r="E963" s="256"/>
      <c r="F963" s="256"/>
      <c r="G963" s="256"/>
      <c r="H963" s="256"/>
      <c r="I963" s="256"/>
      <c r="J963" s="256"/>
      <c r="K963" s="256"/>
      <c r="L963" s="256"/>
      <c r="M963" s="256"/>
      <c r="N963" s="256"/>
      <c r="O963" s="256"/>
      <c r="P963" s="256"/>
      <c r="Q963" s="256">
        <f>Q962</f>
        <v>12</v>
      </c>
      <c r="R963" s="256"/>
      <c r="S963" s="256"/>
      <c r="T963" s="256"/>
      <c r="U963" s="256"/>
      <c r="V963" s="256"/>
      <c r="W963" s="256"/>
      <c r="X963" s="256"/>
      <c r="Y963" s="256"/>
      <c r="Z963" s="256"/>
      <c r="AA963" s="256"/>
      <c r="AB963" s="256"/>
      <c r="AC963" s="256"/>
      <c r="AD963" s="256"/>
      <c r="AE963" s="363">
        <f>AE962</f>
        <v>0</v>
      </c>
      <c r="AF963" s="363">
        <f t="shared" ref="AF963" si="2874">AF962</f>
        <v>0</v>
      </c>
      <c r="AG963" s="363">
        <f t="shared" ref="AG963" si="2875">AG962</f>
        <v>0</v>
      </c>
      <c r="AH963" s="363">
        <f t="shared" ref="AH963" si="2876">AH962</f>
        <v>0</v>
      </c>
      <c r="AI963" s="363">
        <f t="shared" ref="AI963" si="2877">AI962</f>
        <v>0</v>
      </c>
      <c r="AJ963" s="363">
        <f t="shared" ref="AJ963" si="2878">AJ962</f>
        <v>0</v>
      </c>
      <c r="AK963" s="363">
        <f t="shared" ref="AK963" si="2879">AK962</f>
        <v>0</v>
      </c>
      <c r="AL963" s="363">
        <f t="shared" ref="AL963" si="2880">AL962</f>
        <v>0</v>
      </c>
      <c r="AM963" s="363">
        <f t="shared" ref="AM963" si="2881">AM962</f>
        <v>0</v>
      </c>
      <c r="AN963" s="363">
        <f t="shared" ref="AN963" si="2882">AN962</f>
        <v>0</v>
      </c>
      <c r="AO963" s="363">
        <f t="shared" ref="AO963" si="2883">AO962</f>
        <v>0</v>
      </c>
      <c r="AP963" s="363">
        <f t="shared" ref="AP963" si="2884">AP962</f>
        <v>0</v>
      </c>
      <c r="AQ963" s="363">
        <f t="shared" ref="AQ963" si="2885">AQ962</f>
        <v>0</v>
      </c>
      <c r="AR963" s="363">
        <f t="shared" ref="AR963" si="2886">AR962</f>
        <v>0</v>
      </c>
      <c r="AS963" s="267"/>
    </row>
    <row r="964" spans="1:45" hidden="1" outlineLevel="1">
      <c r="A964" s="465"/>
      <c r="B964" s="380"/>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c r="AA964" s="252"/>
      <c r="AB964" s="252"/>
      <c r="AC964" s="252"/>
      <c r="AD964" s="252"/>
      <c r="AE964" s="364"/>
      <c r="AF964" s="377"/>
      <c r="AG964" s="377"/>
      <c r="AH964" s="377"/>
      <c r="AI964" s="377"/>
      <c r="AJ964" s="377"/>
      <c r="AK964" s="377"/>
      <c r="AL964" s="377"/>
      <c r="AM964" s="377"/>
      <c r="AN964" s="377"/>
      <c r="AO964" s="377"/>
      <c r="AP964" s="377"/>
      <c r="AQ964" s="377"/>
      <c r="AR964" s="377"/>
      <c r="AS964" s="267"/>
    </row>
    <row r="965" spans="1:45" ht="30" hidden="1" outlineLevel="1">
      <c r="A965" s="465">
        <v>48</v>
      </c>
      <c r="B965" s="380" t="s">
        <v>140</v>
      </c>
      <c r="C965" s="252" t="s">
        <v>25</v>
      </c>
      <c r="D965" s="256"/>
      <c r="E965" s="256"/>
      <c r="F965" s="256"/>
      <c r="G965" s="256"/>
      <c r="H965" s="256"/>
      <c r="I965" s="256"/>
      <c r="J965" s="256"/>
      <c r="K965" s="256"/>
      <c r="L965" s="256"/>
      <c r="M965" s="256"/>
      <c r="N965" s="256"/>
      <c r="O965" s="256"/>
      <c r="P965" s="256"/>
      <c r="Q965" s="256">
        <v>12</v>
      </c>
      <c r="R965" s="256"/>
      <c r="S965" s="256"/>
      <c r="T965" s="256"/>
      <c r="U965" s="256"/>
      <c r="V965" s="256"/>
      <c r="W965" s="256"/>
      <c r="X965" s="256"/>
      <c r="Y965" s="256"/>
      <c r="Z965" s="256"/>
      <c r="AA965" s="256"/>
      <c r="AB965" s="256"/>
      <c r="AC965" s="256"/>
      <c r="AD965" s="256"/>
      <c r="AE965" s="378"/>
      <c r="AF965" s="367"/>
      <c r="AG965" s="367"/>
      <c r="AH965" s="367"/>
      <c r="AI965" s="367"/>
      <c r="AJ965" s="367"/>
      <c r="AK965" s="367"/>
      <c r="AL965" s="367"/>
      <c r="AM965" s="367"/>
      <c r="AN965" s="367"/>
      <c r="AO965" s="367"/>
      <c r="AP965" s="367"/>
      <c r="AQ965" s="367"/>
      <c r="AR965" s="367"/>
      <c r="AS965" s="257">
        <f>SUM(AE965:AR965)</f>
        <v>0</v>
      </c>
    </row>
    <row r="966" spans="1:45" hidden="1" outlineLevel="1">
      <c r="A966" s="465"/>
      <c r="B966" s="255" t="s">
        <v>341</v>
      </c>
      <c r="C966" s="252" t="s">
        <v>163</v>
      </c>
      <c r="D966" s="256"/>
      <c r="E966" s="256"/>
      <c r="F966" s="256"/>
      <c r="G966" s="256"/>
      <c r="H966" s="256"/>
      <c r="I966" s="256"/>
      <c r="J966" s="256"/>
      <c r="K966" s="256"/>
      <c r="L966" s="256"/>
      <c r="M966" s="256"/>
      <c r="N966" s="256"/>
      <c r="O966" s="256"/>
      <c r="P966" s="256"/>
      <c r="Q966" s="256">
        <f>Q965</f>
        <v>12</v>
      </c>
      <c r="R966" s="256"/>
      <c r="S966" s="256"/>
      <c r="T966" s="256"/>
      <c r="U966" s="256"/>
      <c r="V966" s="256"/>
      <c r="W966" s="256"/>
      <c r="X966" s="256"/>
      <c r="Y966" s="256"/>
      <c r="Z966" s="256"/>
      <c r="AA966" s="256"/>
      <c r="AB966" s="256"/>
      <c r="AC966" s="256"/>
      <c r="AD966" s="256"/>
      <c r="AE966" s="363">
        <f>AE965</f>
        <v>0</v>
      </c>
      <c r="AF966" s="363">
        <f t="shared" ref="AF966" si="2887">AF965</f>
        <v>0</v>
      </c>
      <c r="AG966" s="363">
        <f t="shared" ref="AG966" si="2888">AG965</f>
        <v>0</v>
      </c>
      <c r="AH966" s="363">
        <f t="shared" ref="AH966" si="2889">AH965</f>
        <v>0</v>
      </c>
      <c r="AI966" s="363">
        <f t="shared" ref="AI966" si="2890">AI965</f>
        <v>0</v>
      </c>
      <c r="AJ966" s="363">
        <f t="shared" ref="AJ966" si="2891">AJ965</f>
        <v>0</v>
      </c>
      <c r="AK966" s="363">
        <f t="shared" ref="AK966" si="2892">AK965</f>
        <v>0</v>
      </c>
      <c r="AL966" s="363">
        <f t="shared" ref="AL966" si="2893">AL965</f>
        <v>0</v>
      </c>
      <c r="AM966" s="363">
        <f t="shared" ref="AM966" si="2894">AM965</f>
        <v>0</v>
      </c>
      <c r="AN966" s="363">
        <f t="shared" ref="AN966" si="2895">AN965</f>
        <v>0</v>
      </c>
      <c r="AO966" s="363">
        <f t="shared" ref="AO966" si="2896">AO965</f>
        <v>0</v>
      </c>
      <c r="AP966" s="363">
        <f t="shared" ref="AP966" si="2897">AP965</f>
        <v>0</v>
      </c>
      <c r="AQ966" s="363">
        <f t="shared" ref="AQ966" si="2898">AQ965</f>
        <v>0</v>
      </c>
      <c r="AR966" s="363">
        <f t="shared" ref="AR966" si="2899">AR965</f>
        <v>0</v>
      </c>
      <c r="AS966" s="267"/>
    </row>
    <row r="967" spans="1:45" hidden="1" outlineLevel="1">
      <c r="A967" s="465"/>
      <c r="B967" s="380"/>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c r="AA967" s="252"/>
      <c r="AB967" s="252"/>
      <c r="AC967" s="252"/>
      <c r="AD967" s="252"/>
      <c r="AE967" s="364"/>
      <c r="AF967" s="377"/>
      <c r="AG967" s="377"/>
      <c r="AH967" s="377"/>
      <c r="AI967" s="377"/>
      <c r="AJ967" s="377"/>
      <c r="AK967" s="377"/>
      <c r="AL967" s="377"/>
      <c r="AM967" s="377"/>
      <c r="AN967" s="377"/>
      <c r="AO967" s="377"/>
      <c r="AP967" s="377"/>
      <c r="AQ967" s="377"/>
      <c r="AR967" s="377"/>
      <c r="AS967" s="267"/>
    </row>
    <row r="968" spans="1:45" ht="30" hidden="1" outlineLevel="1">
      <c r="A968" s="465">
        <v>49</v>
      </c>
      <c r="B968" s="380" t="s">
        <v>141</v>
      </c>
      <c r="C968" s="252" t="s">
        <v>25</v>
      </c>
      <c r="D968" s="256"/>
      <c r="E968" s="256"/>
      <c r="F968" s="256"/>
      <c r="G968" s="256"/>
      <c r="H968" s="256"/>
      <c r="I968" s="256"/>
      <c r="J968" s="256"/>
      <c r="K968" s="256"/>
      <c r="L968" s="256"/>
      <c r="M968" s="256"/>
      <c r="N968" s="256"/>
      <c r="O968" s="256"/>
      <c r="P968" s="256"/>
      <c r="Q968" s="256">
        <v>12</v>
      </c>
      <c r="R968" s="256"/>
      <c r="S968" s="256"/>
      <c r="T968" s="256"/>
      <c r="U968" s="256"/>
      <c r="V968" s="256"/>
      <c r="W968" s="256"/>
      <c r="X968" s="256"/>
      <c r="Y968" s="256"/>
      <c r="Z968" s="256"/>
      <c r="AA968" s="256"/>
      <c r="AB968" s="256"/>
      <c r="AC968" s="256"/>
      <c r="AD968" s="256"/>
      <c r="AE968" s="378"/>
      <c r="AF968" s="367"/>
      <c r="AG968" s="367"/>
      <c r="AH968" s="367"/>
      <c r="AI968" s="367"/>
      <c r="AJ968" s="367"/>
      <c r="AK968" s="367"/>
      <c r="AL968" s="367"/>
      <c r="AM968" s="367"/>
      <c r="AN968" s="367"/>
      <c r="AO968" s="367"/>
      <c r="AP968" s="367"/>
      <c r="AQ968" s="367"/>
      <c r="AR968" s="367"/>
      <c r="AS968" s="257">
        <f>SUM(AE968:AR968)</f>
        <v>0</v>
      </c>
    </row>
    <row r="969" spans="1:45" hidden="1" outlineLevel="1">
      <c r="A969" s="465"/>
      <c r="B969" s="255" t="s">
        <v>341</v>
      </c>
      <c r="C969" s="252" t="s">
        <v>163</v>
      </c>
      <c r="D969" s="256"/>
      <c r="E969" s="256"/>
      <c r="F969" s="256"/>
      <c r="G969" s="256"/>
      <c r="H969" s="256"/>
      <c r="I969" s="256"/>
      <c r="J969" s="256"/>
      <c r="K969" s="256"/>
      <c r="L969" s="256"/>
      <c r="M969" s="256"/>
      <c r="N969" s="256"/>
      <c r="O969" s="256"/>
      <c r="P969" s="256"/>
      <c r="Q969" s="256">
        <f>Q968</f>
        <v>12</v>
      </c>
      <c r="R969" s="256"/>
      <c r="S969" s="256"/>
      <c r="T969" s="256"/>
      <c r="U969" s="256"/>
      <c r="V969" s="256"/>
      <c r="W969" s="256"/>
      <c r="X969" s="256"/>
      <c r="Y969" s="256"/>
      <c r="Z969" s="256"/>
      <c r="AA969" s="256"/>
      <c r="AB969" s="256"/>
      <c r="AC969" s="256"/>
      <c r="AD969" s="256"/>
      <c r="AE969" s="363">
        <f>AE968</f>
        <v>0</v>
      </c>
      <c r="AF969" s="363">
        <f t="shared" ref="AF969" si="2900">AF968</f>
        <v>0</v>
      </c>
      <c r="AG969" s="363">
        <f t="shared" ref="AG969" si="2901">AG968</f>
        <v>0</v>
      </c>
      <c r="AH969" s="363">
        <f t="shared" ref="AH969" si="2902">AH968</f>
        <v>0</v>
      </c>
      <c r="AI969" s="363">
        <f t="shared" ref="AI969" si="2903">AI968</f>
        <v>0</v>
      </c>
      <c r="AJ969" s="363">
        <f t="shared" ref="AJ969" si="2904">AJ968</f>
        <v>0</v>
      </c>
      <c r="AK969" s="363">
        <f t="shared" ref="AK969" si="2905">AK968</f>
        <v>0</v>
      </c>
      <c r="AL969" s="363">
        <f t="shared" ref="AL969" si="2906">AL968</f>
        <v>0</v>
      </c>
      <c r="AM969" s="363">
        <f t="shared" ref="AM969" si="2907">AM968</f>
        <v>0</v>
      </c>
      <c r="AN969" s="363">
        <f t="shared" ref="AN969" si="2908">AN968</f>
        <v>0</v>
      </c>
      <c r="AO969" s="363">
        <f t="shared" ref="AO969" si="2909">AO968</f>
        <v>0</v>
      </c>
      <c r="AP969" s="363">
        <f t="shared" ref="AP969" si="2910">AP968</f>
        <v>0</v>
      </c>
      <c r="AQ969" s="363">
        <f t="shared" ref="AQ969" si="2911">AQ968</f>
        <v>0</v>
      </c>
      <c r="AR969" s="363">
        <f t="shared" ref="AR969" si="2912">AR968</f>
        <v>0</v>
      </c>
      <c r="AS969" s="267"/>
    </row>
    <row r="970" spans="1:45" ht="15.75" hidden="1" outlineLevel="1">
      <c r="A970" s="465"/>
      <c r="B970" s="283"/>
      <c r="C970" s="261"/>
      <c r="D970" s="252"/>
      <c r="E970" s="252"/>
      <c r="F970" s="252"/>
      <c r="G970" s="252"/>
      <c r="H970" s="252"/>
      <c r="I970" s="252"/>
      <c r="J970" s="252"/>
      <c r="K970" s="252"/>
      <c r="L970" s="252"/>
      <c r="M970" s="252"/>
      <c r="N970" s="252"/>
      <c r="O970" s="252"/>
      <c r="P970" s="252"/>
      <c r="Q970" s="261"/>
      <c r="R970" s="252"/>
      <c r="S970" s="252"/>
      <c r="T970" s="252"/>
      <c r="U970" s="252"/>
      <c r="V970" s="252"/>
      <c r="W970" s="252"/>
      <c r="X970" s="252"/>
      <c r="Y970" s="252"/>
      <c r="Z970" s="252"/>
      <c r="AA970" s="252"/>
      <c r="AB970" s="252"/>
      <c r="AC970" s="252"/>
      <c r="AD970" s="252"/>
      <c r="AE970" s="364"/>
      <c r="AF970" s="364"/>
      <c r="AG970" s="364"/>
      <c r="AH970" s="364"/>
      <c r="AI970" s="364"/>
      <c r="AJ970" s="364"/>
      <c r="AK970" s="364"/>
      <c r="AL970" s="364"/>
      <c r="AM970" s="364"/>
      <c r="AN970" s="364"/>
      <c r="AO970" s="364"/>
      <c r="AP970" s="364"/>
      <c r="AQ970" s="364"/>
      <c r="AR970" s="364"/>
      <c r="AS970" s="267"/>
    </row>
    <row r="971" spans="1:45" ht="15.75" hidden="1" outlineLevel="1">
      <c r="A971" s="465"/>
      <c r="B971" s="670" t="s">
        <v>913</v>
      </c>
      <c r="AS971" s="666"/>
    </row>
    <row r="972" spans="1:45" hidden="1" outlineLevel="1">
      <c r="A972" s="465">
        <v>50</v>
      </c>
      <c r="B972" s="255"/>
      <c r="AS972" s="666"/>
    </row>
    <row r="973" spans="1:45" ht="15.75" hidden="1" outlineLevel="1">
      <c r="A973" s="465"/>
      <c r="B973" s="380" t="s">
        <v>912</v>
      </c>
      <c r="C973" s="252" t="s">
        <v>25</v>
      </c>
      <c r="D973" s="256"/>
      <c r="E973" s="256"/>
      <c r="F973" s="256"/>
      <c r="G973" s="256"/>
      <c r="H973" s="256"/>
      <c r="I973" s="256"/>
      <c r="J973" s="256"/>
      <c r="K973" s="256"/>
      <c r="L973" s="256"/>
      <c r="M973" s="256"/>
      <c r="N973" s="256"/>
      <c r="O973" s="256"/>
      <c r="P973" s="256"/>
      <c r="Q973" s="256">
        <v>12</v>
      </c>
      <c r="R973" s="256"/>
      <c r="S973" s="256"/>
      <c r="T973" s="256"/>
      <c r="U973" s="256"/>
      <c r="V973" s="256"/>
      <c r="W973" s="256"/>
      <c r="X973" s="256"/>
      <c r="Y973" s="256"/>
      <c r="Z973" s="256"/>
      <c r="AA973" s="256"/>
      <c r="AB973" s="256"/>
      <c r="AC973" s="256"/>
      <c r="AD973" s="256"/>
      <c r="AE973" s="378"/>
      <c r="AF973" s="367"/>
      <c r="AG973" s="367"/>
      <c r="AH973" s="367"/>
      <c r="AI973" s="367"/>
      <c r="AJ973" s="367"/>
      <c r="AK973" s="367"/>
      <c r="AL973" s="367"/>
      <c r="AM973" s="367"/>
      <c r="AN973" s="367"/>
      <c r="AO973" s="367"/>
      <c r="AP973" s="367"/>
      <c r="AQ973" s="367"/>
      <c r="AR973" s="367"/>
      <c r="AS973" s="257">
        <f>SUM(AE973:AR973)</f>
        <v>0</v>
      </c>
    </row>
    <row r="974" spans="1:45" hidden="1" outlineLevel="1">
      <c r="A974" s="465"/>
      <c r="B974" s="255" t="s">
        <v>341</v>
      </c>
      <c r="C974" s="252" t="s">
        <v>163</v>
      </c>
      <c r="D974" s="256"/>
      <c r="E974" s="256"/>
      <c r="F974" s="256"/>
      <c r="G974" s="256"/>
      <c r="H974" s="256"/>
      <c r="I974" s="256"/>
      <c r="J974" s="256"/>
      <c r="K974" s="256"/>
      <c r="L974" s="256"/>
      <c r="M974" s="256"/>
      <c r="N974" s="256"/>
      <c r="O974" s="256"/>
      <c r="P974" s="256"/>
      <c r="Q974" s="256">
        <f>Q973</f>
        <v>12</v>
      </c>
      <c r="R974" s="256"/>
      <c r="S974" s="256"/>
      <c r="T974" s="256"/>
      <c r="U974" s="256"/>
      <c r="V974" s="256"/>
      <c r="W974" s="256"/>
      <c r="X974" s="256"/>
      <c r="Y974" s="256"/>
      <c r="Z974" s="256"/>
      <c r="AA974" s="256"/>
      <c r="AB974" s="256"/>
      <c r="AC974" s="256"/>
      <c r="AD974" s="256"/>
      <c r="AE974" s="363">
        <f>AE973</f>
        <v>0</v>
      </c>
      <c r="AF974" s="363">
        <f t="shared" ref="AF974:AR974" si="2913">AF973</f>
        <v>0</v>
      </c>
      <c r="AG974" s="363">
        <f t="shared" si="2913"/>
        <v>0</v>
      </c>
      <c r="AH974" s="363">
        <f t="shared" si="2913"/>
        <v>0</v>
      </c>
      <c r="AI974" s="363">
        <f t="shared" si="2913"/>
        <v>0</v>
      </c>
      <c r="AJ974" s="363">
        <f t="shared" si="2913"/>
        <v>0</v>
      </c>
      <c r="AK974" s="363">
        <f t="shared" si="2913"/>
        <v>0</v>
      </c>
      <c r="AL974" s="363">
        <f t="shared" si="2913"/>
        <v>0</v>
      </c>
      <c r="AM974" s="363">
        <f t="shared" si="2913"/>
        <v>0</v>
      </c>
      <c r="AN974" s="363">
        <f t="shared" si="2913"/>
        <v>0</v>
      </c>
      <c r="AO974" s="363">
        <f t="shared" si="2913"/>
        <v>0</v>
      </c>
      <c r="AP974" s="363">
        <f t="shared" si="2913"/>
        <v>0</v>
      </c>
      <c r="AQ974" s="363">
        <f t="shared" si="2913"/>
        <v>0</v>
      </c>
      <c r="AR974" s="363">
        <f t="shared" si="2913"/>
        <v>0</v>
      </c>
      <c r="AS974" s="267"/>
    </row>
    <row r="975" spans="1:45" hidden="1" outlineLevel="1">
      <c r="A975" s="465"/>
      <c r="B975" s="255"/>
      <c r="C975" s="266"/>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c r="AA975" s="252"/>
      <c r="AB975" s="252"/>
      <c r="AC975" s="252"/>
      <c r="AD975" s="252"/>
      <c r="AE975" s="262"/>
      <c r="AF975" s="262"/>
      <c r="AG975" s="262"/>
      <c r="AH975" s="262"/>
      <c r="AI975" s="262"/>
      <c r="AJ975" s="262"/>
      <c r="AK975" s="262"/>
      <c r="AL975" s="262"/>
      <c r="AM975" s="262"/>
      <c r="AN975" s="262"/>
      <c r="AO975" s="262"/>
      <c r="AP975" s="262"/>
      <c r="AQ975" s="262"/>
      <c r="AR975" s="262"/>
      <c r="AS975" s="267"/>
    </row>
    <row r="976" spans="1:45" ht="15.75">
      <c r="B976" s="287" t="s">
        <v>327</v>
      </c>
      <c r="C976" s="289"/>
      <c r="D976" s="289">
        <f>SUM(D814:D969)</f>
        <v>7177736.1853904445</v>
      </c>
      <c r="E976" s="289"/>
      <c r="F976" s="289"/>
      <c r="G976" s="289"/>
      <c r="H976" s="289"/>
      <c r="I976" s="289"/>
      <c r="J976" s="289"/>
      <c r="K976" s="289"/>
      <c r="L976" s="289"/>
      <c r="M976" s="289"/>
      <c r="N976" s="289"/>
      <c r="O976" s="289"/>
      <c r="P976" s="289"/>
      <c r="Q976" s="289"/>
      <c r="R976" s="289">
        <f>SUM(R814:R969)</f>
        <v>1273.7703752876844</v>
      </c>
      <c r="S976" s="289"/>
      <c r="T976" s="289"/>
      <c r="U976" s="289"/>
      <c r="V976" s="289"/>
      <c r="W976" s="289"/>
      <c r="X976" s="289"/>
      <c r="Y976" s="289"/>
      <c r="Z976" s="289"/>
      <c r="AA976" s="289"/>
      <c r="AB976" s="289"/>
      <c r="AC976" s="289"/>
      <c r="AD976" s="289"/>
      <c r="AE976" s="289">
        <f>IF(AE812="kWh",SUMPRODUCT(D814:D974,AE814:AE974))</f>
        <v>28269.803888456387</v>
      </c>
      <c r="AF976" s="763">
        <f>IF(AF812="kWh",SUMPRODUCT(D814:D974,AF814:AF974))</f>
        <v>1764150.9366752971</v>
      </c>
      <c r="AG976" s="289">
        <f>IF(AG812="kw",SUMPRODUCT($Q$814:$Q$974,$R$814:$R$974,AG814:AG974),SUMPRODUCT($D$814:$D$974,AG814:AG974))</f>
        <v>12245.018735286896</v>
      </c>
      <c r="AH976" s="289">
        <f t="shared" ref="AH976:AR976" si="2914">IF(AH812="kw",SUMPRODUCT($Q$814:$Q$974,$R$814:$R$974,AH814:AH974),SUMPRODUCT($D$814:$D$974,AH814:AH974))</f>
        <v>0</v>
      </c>
      <c r="AI976" s="289">
        <f>IF(AI812="kw",SUMPRODUCT($Q$814:$Q$974,$R$814:$R$974,AI814:AI974),SUMPRODUCT($D$814:$D$974,AI814:AI974))</f>
        <v>0</v>
      </c>
      <c r="AJ976" s="289">
        <f t="shared" si="2914"/>
        <v>0</v>
      </c>
      <c r="AK976" s="289">
        <f t="shared" si="2914"/>
        <v>0</v>
      </c>
      <c r="AL976" s="289">
        <f t="shared" si="2914"/>
        <v>0</v>
      </c>
      <c r="AM976" s="289">
        <f t="shared" si="2914"/>
        <v>0</v>
      </c>
      <c r="AN976" s="289">
        <f t="shared" si="2914"/>
        <v>0</v>
      </c>
      <c r="AO976" s="289">
        <f t="shared" si="2914"/>
        <v>0</v>
      </c>
      <c r="AP976" s="289">
        <f t="shared" si="2914"/>
        <v>0</v>
      </c>
      <c r="AQ976" s="289">
        <f t="shared" si="2914"/>
        <v>0</v>
      </c>
      <c r="AR976" s="289">
        <f t="shared" si="2914"/>
        <v>0</v>
      </c>
      <c r="AS976" s="290"/>
    </row>
    <row r="977" spans="2:45" ht="15.75">
      <c r="B977" s="344" t="s">
        <v>328</v>
      </c>
      <c r="C977" s="345"/>
      <c r="D977" s="345"/>
      <c r="E977" s="345"/>
      <c r="F977" s="345"/>
      <c r="G977" s="345"/>
      <c r="H977" s="345"/>
      <c r="I977" s="345"/>
      <c r="J977" s="345"/>
      <c r="K977" s="345"/>
      <c r="L977" s="345"/>
      <c r="M977" s="345"/>
      <c r="N977" s="345"/>
      <c r="O977" s="345"/>
      <c r="P977" s="345"/>
      <c r="Q977" s="345"/>
      <c r="R977" s="345"/>
      <c r="S977" s="345"/>
      <c r="T977" s="345"/>
      <c r="U977" s="345"/>
      <c r="V977" s="345"/>
      <c r="W977" s="345"/>
      <c r="X977" s="345"/>
      <c r="Y977" s="345"/>
      <c r="Z977" s="345"/>
      <c r="AA977" s="345"/>
      <c r="AB977" s="345"/>
      <c r="AC977" s="345"/>
      <c r="AD977" s="345"/>
      <c r="AE977" s="345">
        <f>HLOOKUP(AE811,'2. LRAMVA Threshold'!$B$42:$Q$60,11,FALSE)</f>
        <v>0</v>
      </c>
      <c r="AF977" s="345">
        <f>HLOOKUP(AF811,'2. LRAMVA Threshold'!$B$42:$Q$53,11,FALSE)</f>
        <v>0</v>
      </c>
      <c r="AG977" s="345">
        <f>HLOOKUP(AG618,'2. LRAMVA Threshold'!$B$42:$Q$53,11,FALSE)</f>
        <v>0</v>
      </c>
      <c r="AH977" s="345">
        <f>HLOOKUP(AH618,'2. LRAMVA Threshold'!$B$42:$Q$53,11,FALSE)</f>
        <v>0</v>
      </c>
      <c r="AI977" s="345">
        <f>HLOOKUP(AI618,'2. LRAMVA Threshold'!$B$42:$Q$53,11,FALSE)</f>
        <v>0</v>
      </c>
      <c r="AJ977" s="345">
        <f>HLOOKUP(AJ618,'2. LRAMVA Threshold'!$B$42:$Q$53,11,FALSE)</f>
        <v>0</v>
      </c>
      <c r="AK977" s="345">
        <f>HLOOKUP(AK618,'2. LRAMVA Threshold'!$B$42:$Q$53,11,FALSE)</f>
        <v>0</v>
      </c>
      <c r="AL977" s="345">
        <f>HLOOKUP(AL618,'2. LRAMVA Threshold'!$B$42:$Q$53,11,FALSE)</f>
        <v>0</v>
      </c>
      <c r="AM977" s="345">
        <f>HLOOKUP(AM618,'2. LRAMVA Threshold'!$B$42:$Q$53,11,FALSE)</f>
        <v>0</v>
      </c>
      <c r="AN977" s="345">
        <f>HLOOKUP(AN618,'2. LRAMVA Threshold'!$B$42:$Q$53,11,FALSE)</f>
        <v>0</v>
      </c>
      <c r="AO977" s="345">
        <f>HLOOKUP(AO618,'2. LRAMVA Threshold'!$B$42:$Q$53,11,FALSE)</f>
        <v>0</v>
      </c>
      <c r="AP977" s="345">
        <f>HLOOKUP(AP618,'2. LRAMVA Threshold'!$B$42:$Q$53,11,FALSE)</f>
        <v>0</v>
      </c>
      <c r="AQ977" s="345">
        <f>HLOOKUP(AQ618,'2. LRAMVA Threshold'!$B$42:$Q$53,11,FALSE)</f>
        <v>0</v>
      </c>
      <c r="AR977" s="345">
        <f>HLOOKUP(AR618,'2. LRAMVA Threshold'!$B$42:$Q$53,11,FALSE)</f>
        <v>0</v>
      </c>
      <c r="AS977" s="394"/>
    </row>
    <row r="978" spans="2:45">
      <c r="B978" s="347"/>
      <c r="C978" s="384"/>
      <c r="D978" s="385"/>
      <c r="E978" s="385"/>
      <c r="F978" s="385"/>
      <c r="G978" s="385"/>
      <c r="H978" s="385"/>
      <c r="I978" s="385"/>
      <c r="J978" s="385"/>
      <c r="K978" s="385"/>
      <c r="L978" s="385"/>
      <c r="M978" s="385"/>
      <c r="N978" s="349"/>
      <c r="O978" s="349"/>
      <c r="P978" s="349"/>
      <c r="Q978" s="385"/>
      <c r="R978" s="386"/>
      <c r="S978" s="385"/>
      <c r="T978" s="385"/>
      <c r="U978" s="385"/>
      <c r="V978" s="387"/>
      <c r="W978" s="387"/>
      <c r="X978" s="387"/>
      <c r="Y978" s="387"/>
      <c r="Z978" s="385"/>
      <c r="AA978" s="385"/>
      <c r="AB978" s="349"/>
      <c r="AC978" s="349"/>
      <c r="AD978" s="349"/>
      <c r="AE978" s="388"/>
      <c r="AF978" s="388"/>
      <c r="AG978" s="388"/>
      <c r="AH978" s="388"/>
      <c r="AI978" s="388"/>
      <c r="AJ978" s="388"/>
      <c r="AK978" s="388"/>
      <c r="AL978" s="352"/>
      <c r="AM978" s="352"/>
      <c r="AN978" s="352"/>
      <c r="AO978" s="352"/>
      <c r="AP978" s="352"/>
      <c r="AQ978" s="352"/>
      <c r="AR978" s="352"/>
      <c r="AS978" s="353"/>
    </row>
    <row r="979" spans="2:45">
      <c r="B979" s="284" t="s">
        <v>329</v>
      </c>
      <c r="C979" s="297"/>
      <c r="D979" s="297"/>
      <c r="E979" s="330"/>
      <c r="F979" s="330"/>
      <c r="G979" s="330"/>
      <c r="H979" s="330"/>
      <c r="I979" s="330"/>
      <c r="J979" s="330"/>
      <c r="K979" s="330"/>
      <c r="L979" s="330"/>
      <c r="M979" s="330"/>
      <c r="N979" s="330"/>
      <c r="O979" s="330"/>
      <c r="P979" s="330"/>
      <c r="Q979" s="330"/>
      <c r="R979" s="252"/>
      <c r="S979" s="299"/>
      <c r="T979" s="299"/>
      <c r="U979" s="299"/>
      <c r="V979" s="298"/>
      <c r="W979" s="298"/>
      <c r="X979" s="298"/>
      <c r="Y979" s="298"/>
      <c r="Z979" s="299"/>
      <c r="AA979" s="299"/>
      <c r="AB979" s="299"/>
      <c r="AC979" s="299"/>
      <c r="AD979" s="299"/>
      <c r="AE979" s="730">
        <f>HLOOKUP(AE$35,'3.  Distribution Rates'!$C$122:$P$135,11,FALSE)</f>
        <v>0</v>
      </c>
      <c r="AF979" s="730">
        <f>HLOOKUP(AF$35,'3.  Distribution Rates'!$C$122:$P$135,11,FALSE)</f>
        <v>0</v>
      </c>
      <c r="AG979" s="300">
        <f>HLOOKUP(AG$35,'3.  Distribution Rates'!$C$122:$P$135,11,FALSE)</f>
        <v>0</v>
      </c>
      <c r="AH979" s="300">
        <f>HLOOKUP(AH$35,'3.  Distribution Rates'!$C$122:$P$135,11,FALSE)</f>
        <v>0</v>
      </c>
      <c r="AI979" s="300">
        <f>HLOOKUP(AI$35,'3.  Distribution Rates'!$C$122:$P$135,11,FALSE)</f>
        <v>0</v>
      </c>
      <c r="AJ979" s="300">
        <f>HLOOKUP(AJ$35,'3.  Distribution Rates'!$C$122:$P$135,11,FALSE)</f>
        <v>0</v>
      </c>
      <c r="AK979" s="300">
        <f>HLOOKUP(AK$35,'3.  Distribution Rates'!$C$122:$P$135,11,FALSE)</f>
        <v>0</v>
      </c>
      <c r="AL979" s="300">
        <f>HLOOKUP(AL$35,'3.  Distribution Rates'!$C$122:$P$135,11,FALSE)</f>
        <v>0</v>
      </c>
      <c r="AM979" s="300">
        <f>HLOOKUP(AM$35,'3.  Distribution Rates'!$C$122:$P$135,11,FALSE)</f>
        <v>0</v>
      </c>
      <c r="AN979" s="300">
        <f>HLOOKUP(AN$35,'3.  Distribution Rates'!$C$122:$P$135,11,FALSE)</f>
        <v>0</v>
      </c>
      <c r="AO979" s="300">
        <f>HLOOKUP(AO$35,'3.  Distribution Rates'!$C$122:$P$135,11,FALSE)</f>
        <v>0</v>
      </c>
      <c r="AP979" s="300">
        <f>HLOOKUP(AP$35,'3.  Distribution Rates'!$C$122:$P$135,11,FALSE)</f>
        <v>0</v>
      </c>
      <c r="AQ979" s="300">
        <f>HLOOKUP(AQ$35,'3.  Distribution Rates'!$C$122:$P$135,11,FALSE)</f>
        <v>0</v>
      </c>
      <c r="AR979" s="300">
        <f>HLOOKUP(AR$35,'3.  Distribution Rates'!$C$122:$P$135,11,FALSE)</f>
        <v>0</v>
      </c>
      <c r="AS979" s="331"/>
    </row>
    <row r="980" spans="2:45">
      <c r="B980" s="284" t="s">
        <v>330</v>
      </c>
      <c r="C980" s="302"/>
      <c r="D980" s="244"/>
      <c r="E980" s="241"/>
      <c r="F980" s="241"/>
      <c r="G980" s="241"/>
      <c r="H980" s="241"/>
      <c r="I980" s="241"/>
      <c r="J980" s="241"/>
      <c r="K980" s="241"/>
      <c r="L980" s="241"/>
      <c r="M980" s="241"/>
      <c r="N980" s="241"/>
      <c r="O980" s="241"/>
      <c r="P980" s="241"/>
      <c r="Q980" s="241"/>
      <c r="R980" s="252"/>
      <c r="S980" s="241"/>
      <c r="T980" s="241"/>
      <c r="U980" s="241"/>
      <c r="V980" s="244"/>
      <c r="W980" s="244"/>
      <c r="X980" s="244"/>
      <c r="Y980" s="244"/>
      <c r="Z980" s="241"/>
      <c r="AA980" s="241"/>
      <c r="AB980" s="241"/>
      <c r="AC980" s="241"/>
      <c r="AD980" s="241"/>
      <c r="AE980" s="332">
        <f>'4.  2011-2014 LRAM'!AM142*AE979</f>
        <v>0</v>
      </c>
      <c r="AF980" s="332">
        <f>'4.  2011-2014 LRAM'!AN142*AF979</f>
        <v>0</v>
      </c>
      <c r="AG980" s="332">
        <f>'4.  2011-2014 LRAM'!AO142*AG979</f>
        <v>0</v>
      </c>
      <c r="AH980" s="332">
        <f>'4.  2011-2014 LRAM'!AP142*AH979</f>
        <v>0</v>
      </c>
      <c r="AI980" s="332">
        <f>'4.  2011-2014 LRAM'!AQ142*AI979</f>
        <v>0</v>
      </c>
      <c r="AJ980" s="332">
        <f>'4.  2011-2014 LRAM'!AR142*AJ979</f>
        <v>0</v>
      </c>
      <c r="AK980" s="332">
        <f>'4.  2011-2014 LRAM'!AS142*AK979</f>
        <v>0</v>
      </c>
      <c r="AL980" s="332">
        <f>'4.  2011-2014 LRAM'!AT142*AL979</f>
        <v>0</v>
      </c>
      <c r="AM980" s="332">
        <f>'4.  2011-2014 LRAM'!AU142*AM979</f>
        <v>0</v>
      </c>
      <c r="AN980" s="332">
        <f>'4.  2011-2014 LRAM'!AV142*AN979</f>
        <v>0</v>
      </c>
      <c r="AO980" s="332">
        <f>'4.  2011-2014 LRAM'!AW142*AO979</f>
        <v>0</v>
      </c>
      <c r="AP980" s="332">
        <f>'4.  2011-2014 LRAM'!AX142*AP979</f>
        <v>0</v>
      </c>
      <c r="AQ980" s="332">
        <f>'4.  2011-2014 LRAM'!AY142*AQ979</f>
        <v>0</v>
      </c>
      <c r="AR980" s="332">
        <f>'4.  2011-2014 LRAM'!AZ142*AR979</f>
        <v>0</v>
      </c>
      <c r="AS980" s="544">
        <f t="shared" ref="AS980:AS987" si="2915">SUM(AE980:AR980)</f>
        <v>0</v>
      </c>
    </row>
    <row r="981" spans="2:45">
      <c r="B981" s="284" t="s">
        <v>331</v>
      </c>
      <c r="C981" s="302"/>
      <c r="D981" s="244"/>
      <c r="E981" s="241"/>
      <c r="F981" s="241"/>
      <c r="G981" s="241"/>
      <c r="H981" s="241"/>
      <c r="I981" s="241"/>
      <c r="J981" s="241"/>
      <c r="K981" s="241"/>
      <c r="L981" s="241"/>
      <c r="M981" s="241"/>
      <c r="N981" s="241"/>
      <c r="O981" s="241"/>
      <c r="P981" s="241"/>
      <c r="Q981" s="241"/>
      <c r="R981" s="252"/>
      <c r="S981" s="241"/>
      <c r="T981" s="241"/>
      <c r="U981" s="241"/>
      <c r="V981" s="244"/>
      <c r="W981" s="244"/>
      <c r="X981" s="244"/>
      <c r="Y981" s="244"/>
      <c r="Z981" s="241"/>
      <c r="AA981" s="241"/>
      <c r="AB981" s="241"/>
      <c r="AC981" s="241"/>
      <c r="AD981" s="241"/>
      <c r="AE981" s="332">
        <f>'4.  2011-2014 LRAM'!AM281*AE979</f>
        <v>0</v>
      </c>
      <c r="AF981" s="332">
        <f>'4.  2011-2014 LRAM'!AN281*AF979</f>
        <v>0</v>
      </c>
      <c r="AG981" s="332">
        <f>'4.  2011-2014 LRAM'!AO281*AG979</f>
        <v>0</v>
      </c>
      <c r="AH981" s="332">
        <f>'4.  2011-2014 LRAM'!AP281*AH979</f>
        <v>0</v>
      </c>
      <c r="AI981" s="332">
        <f>'4.  2011-2014 LRAM'!AQ281*AI979</f>
        <v>0</v>
      </c>
      <c r="AJ981" s="332">
        <f>'4.  2011-2014 LRAM'!AR281*AJ979</f>
        <v>0</v>
      </c>
      <c r="AK981" s="332">
        <f>'4.  2011-2014 LRAM'!AS281*AK979</f>
        <v>0</v>
      </c>
      <c r="AL981" s="332">
        <f>'4.  2011-2014 LRAM'!AT281*AL979</f>
        <v>0</v>
      </c>
      <c r="AM981" s="332">
        <f>'4.  2011-2014 LRAM'!AU281*AM979</f>
        <v>0</v>
      </c>
      <c r="AN981" s="332">
        <f>'4.  2011-2014 LRAM'!AV281*AN979</f>
        <v>0</v>
      </c>
      <c r="AO981" s="332">
        <f>'4.  2011-2014 LRAM'!AW281*AO979</f>
        <v>0</v>
      </c>
      <c r="AP981" s="332">
        <f>'4.  2011-2014 LRAM'!AX281*AP979</f>
        <v>0</v>
      </c>
      <c r="AQ981" s="332">
        <f>'4.  2011-2014 LRAM'!AY281*AQ979</f>
        <v>0</v>
      </c>
      <c r="AR981" s="332">
        <f>'4.  2011-2014 LRAM'!AZ281*AR979</f>
        <v>0</v>
      </c>
      <c r="AS981" s="544">
        <f t="shared" si="2915"/>
        <v>0</v>
      </c>
    </row>
    <row r="982" spans="2:45">
      <c r="B982" s="284" t="s">
        <v>332</v>
      </c>
      <c r="C982" s="302"/>
      <c r="D982" s="244"/>
      <c r="E982" s="241"/>
      <c r="F982" s="241"/>
      <c r="G982" s="241"/>
      <c r="H982" s="241"/>
      <c r="I982" s="241"/>
      <c r="J982" s="241"/>
      <c r="K982" s="241"/>
      <c r="L982" s="241"/>
      <c r="M982" s="241"/>
      <c r="N982" s="241"/>
      <c r="O982" s="241"/>
      <c r="P982" s="241"/>
      <c r="Q982" s="241"/>
      <c r="R982" s="252"/>
      <c r="S982" s="241"/>
      <c r="T982" s="241"/>
      <c r="U982" s="241"/>
      <c r="V982" s="244"/>
      <c r="W982" s="244"/>
      <c r="X982" s="244"/>
      <c r="Y982" s="244"/>
      <c r="Z982" s="241"/>
      <c r="AA982" s="241"/>
      <c r="AB982" s="241"/>
      <c r="AC982" s="241"/>
      <c r="AD982" s="241"/>
      <c r="AE982" s="332">
        <f>'4.  2011-2014 LRAM'!AM417*AE979</f>
        <v>0</v>
      </c>
      <c r="AF982" s="332">
        <f>'4.  2011-2014 LRAM'!AN417*AF979</f>
        <v>0</v>
      </c>
      <c r="AG982" s="332">
        <f>'4.  2011-2014 LRAM'!AO417*AG979</f>
        <v>0</v>
      </c>
      <c r="AH982" s="332">
        <f>'4.  2011-2014 LRAM'!AP417*AH979</f>
        <v>0</v>
      </c>
      <c r="AI982" s="332">
        <f>'4.  2011-2014 LRAM'!AQ417*AI979</f>
        <v>0</v>
      </c>
      <c r="AJ982" s="332">
        <f>'4.  2011-2014 LRAM'!AR417*AJ979</f>
        <v>0</v>
      </c>
      <c r="AK982" s="332">
        <f>'4.  2011-2014 LRAM'!AS417*AK979</f>
        <v>0</v>
      </c>
      <c r="AL982" s="332">
        <f>'4.  2011-2014 LRAM'!AT417*AL979</f>
        <v>0</v>
      </c>
      <c r="AM982" s="332">
        <f>'4.  2011-2014 LRAM'!AU417*AM979</f>
        <v>0</v>
      </c>
      <c r="AN982" s="332">
        <f>'4.  2011-2014 LRAM'!AV417*AN979</f>
        <v>0</v>
      </c>
      <c r="AO982" s="332">
        <f>'4.  2011-2014 LRAM'!AW417*AO979</f>
        <v>0</v>
      </c>
      <c r="AP982" s="332">
        <f>'4.  2011-2014 LRAM'!AX417*AP979</f>
        <v>0</v>
      </c>
      <c r="AQ982" s="332">
        <f>'4.  2011-2014 LRAM'!AY417*AQ979</f>
        <v>0</v>
      </c>
      <c r="AR982" s="332">
        <f>'4.  2011-2014 LRAM'!AZ417*AR979</f>
        <v>0</v>
      </c>
      <c r="AS982" s="544">
        <f t="shared" si="2915"/>
        <v>0</v>
      </c>
    </row>
    <row r="983" spans="2:45">
      <c r="B983" s="284" t="s">
        <v>333</v>
      </c>
      <c r="C983" s="302"/>
      <c r="D983" s="244"/>
      <c r="E983" s="241"/>
      <c r="F983" s="241"/>
      <c r="G983" s="241"/>
      <c r="H983" s="241"/>
      <c r="I983" s="241"/>
      <c r="J983" s="241"/>
      <c r="K983" s="241"/>
      <c r="L983" s="241"/>
      <c r="M983" s="241"/>
      <c r="N983" s="241"/>
      <c r="O983" s="241"/>
      <c r="P983" s="241"/>
      <c r="Q983" s="241"/>
      <c r="R983" s="252"/>
      <c r="S983" s="241"/>
      <c r="T983" s="241"/>
      <c r="U983" s="241"/>
      <c r="V983" s="244"/>
      <c r="W983" s="244"/>
      <c r="X983" s="244"/>
      <c r="Y983" s="244"/>
      <c r="Z983" s="241"/>
      <c r="AA983" s="241"/>
      <c r="AB983" s="241"/>
      <c r="AC983" s="241"/>
      <c r="AD983" s="241"/>
      <c r="AE983" s="332">
        <f>'4.  2011-2014 LRAM'!AM554*AE979</f>
        <v>0</v>
      </c>
      <c r="AF983" s="332">
        <f>'4.  2011-2014 LRAM'!AN554*AF979</f>
        <v>0</v>
      </c>
      <c r="AG983" s="332">
        <f>'4.  2011-2014 LRAM'!AO554*AG979</f>
        <v>0</v>
      </c>
      <c r="AH983" s="332">
        <f>'4.  2011-2014 LRAM'!AP554*AH979</f>
        <v>0</v>
      </c>
      <c r="AI983" s="332">
        <f>'4.  2011-2014 LRAM'!AQ554*AI979</f>
        <v>0</v>
      </c>
      <c r="AJ983" s="332">
        <f>'4.  2011-2014 LRAM'!AR554*AJ979</f>
        <v>0</v>
      </c>
      <c r="AK983" s="332">
        <f>'4.  2011-2014 LRAM'!AS554*AK979</f>
        <v>0</v>
      </c>
      <c r="AL983" s="332">
        <f>'4.  2011-2014 LRAM'!AT554*AL979</f>
        <v>0</v>
      </c>
      <c r="AM983" s="332">
        <f>'4.  2011-2014 LRAM'!AU554*AM979</f>
        <v>0</v>
      </c>
      <c r="AN983" s="332">
        <f>'4.  2011-2014 LRAM'!AV554*AN979</f>
        <v>0</v>
      </c>
      <c r="AO983" s="332">
        <f>'4.  2011-2014 LRAM'!AW554*AO979</f>
        <v>0</v>
      </c>
      <c r="AP983" s="332">
        <f>'4.  2011-2014 LRAM'!AX554*AP979</f>
        <v>0</v>
      </c>
      <c r="AQ983" s="332">
        <f>'4.  2011-2014 LRAM'!AY554*AQ979</f>
        <v>0</v>
      </c>
      <c r="AR983" s="332">
        <f>'4.  2011-2014 LRAM'!AZ554*AR979</f>
        <v>0</v>
      </c>
      <c r="AS983" s="544">
        <f t="shared" si="2915"/>
        <v>0</v>
      </c>
    </row>
    <row r="984" spans="2:45">
      <c r="B984" s="284" t="s">
        <v>334</v>
      </c>
      <c r="C984" s="302"/>
      <c r="D984" s="244"/>
      <c r="E984" s="241"/>
      <c r="F984" s="241"/>
      <c r="G984" s="241"/>
      <c r="H984" s="241"/>
      <c r="I984" s="241"/>
      <c r="J984" s="241"/>
      <c r="K984" s="241"/>
      <c r="L984" s="241"/>
      <c r="M984" s="241"/>
      <c r="N984" s="241"/>
      <c r="O984" s="241"/>
      <c r="P984" s="241"/>
      <c r="Q984" s="241"/>
      <c r="R984" s="252"/>
      <c r="S984" s="241"/>
      <c r="T984" s="241"/>
      <c r="U984" s="241"/>
      <c r="V984" s="244"/>
      <c r="W984" s="244"/>
      <c r="X984" s="244"/>
      <c r="Y984" s="244"/>
      <c r="Z984" s="241"/>
      <c r="AA984" s="241"/>
      <c r="AB984" s="241"/>
      <c r="AC984" s="241"/>
      <c r="AD984" s="241"/>
      <c r="AE984" s="332">
        <f>AE214*AE979</f>
        <v>0</v>
      </c>
      <c r="AF984" s="332">
        <f t="shared" ref="AF984:AR984" si="2916">AF214*AF979</f>
        <v>0</v>
      </c>
      <c r="AG984" s="332">
        <f t="shared" si="2916"/>
        <v>0</v>
      </c>
      <c r="AH984" s="332">
        <f t="shared" si="2916"/>
        <v>0</v>
      </c>
      <c r="AI984" s="332">
        <f t="shared" si="2916"/>
        <v>0</v>
      </c>
      <c r="AJ984" s="332">
        <f t="shared" si="2916"/>
        <v>0</v>
      </c>
      <c r="AK984" s="332">
        <f t="shared" si="2916"/>
        <v>0</v>
      </c>
      <c r="AL984" s="332">
        <f t="shared" si="2916"/>
        <v>0</v>
      </c>
      <c r="AM984" s="332">
        <f t="shared" si="2916"/>
        <v>0</v>
      </c>
      <c r="AN984" s="332">
        <f t="shared" si="2916"/>
        <v>0</v>
      </c>
      <c r="AO984" s="332">
        <f t="shared" si="2916"/>
        <v>0</v>
      </c>
      <c r="AP984" s="332">
        <f t="shared" si="2916"/>
        <v>0</v>
      </c>
      <c r="AQ984" s="332">
        <f t="shared" si="2916"/>
        <v>0</v>
      </c>
      <c r="AR984" s="332">
        <f t="shared" si="2916"/>
        <v>0</v>
      </c>
      <c r="AS984" s="544">
        <f t="shared" si="2915"/>
        <v>0</v>
      </c>
    </row>
    <row r="985" spans="2:45">
      <c r="B985" s="284" t="s">
        <v>335</v>
      </c>
      <c r="C985" s="302"/>
      <c r="D985" s="244"/>
      <c r="E985" s="241"/>
      <c r="F985" s="241"/>
      <c r="G985" s="241"/>
      <c r="H985" s="241"/>
      <c r="I985" s="241"/>
      <c r="J985" s="241"/>
      <c r="K985" s="241"/>
      <c r="L985" s="241"/>
      <c r="M985" s="241"/>
      <c r="N985" s="241"/>
      <c r="O985" s="241"/>
      <c r="P985" s="241"/>
      <c r="Q985" s="241"/>
      <c r="R985" s="252"/>
      <c r="S985" s="241"/>
      <c r="T985" s="241"/>
      <c r="U985" s="241"/>
      <c r="V985" s="244"/>
      <c r="W985" s="244"/>
      <c r="X985" s="244"/>
      <c r="Y985" s="244"/>
      <c r="Z985" s="241"/>
      <c r="AA985" s="241"/>
      <c r="AB985" s="241"/>
      <c r="AC985" s="241"/>
      <c r="AD985" s="241"/>
      <c r="AE985" s="332">
        <f>AE405*AE979</f>
        <v>0</v>
      </c>
      <c r="AF985" s="332">
        <f t="shared" ref="AF985:AR985" si="2917">AF405*AF979</f>
        <v>0</v>
      </c>
      <c r="AG985" s="332">
        <f t="shared" si="2917"/>
        <v>0</v>
      </c>
      <c r="AH985" s="332">
        <f t="shared" si="2917"/>
        <v>0</v>
      </c>
      <c r="AI985" s="332">
        <f t="shared" si="2917"/>
        <v>0</v>
      </c>
      <c r="AJ985" s="332">
        <f t="shared" si="2917"/>
        <v>0</v>
      </c>
      <c r="AK985" s="332">
        <f t="shared" si="2917"/>
        <v>0</v>
      </c>
      <c r="AL985" s="332">
        <f t="shared" si="2917"/>
        <v>0</v>
      </c>
      <c r="AM985" s="332">
        <f t="shared" si="2917"/>
        <v>0</v>
      </c>
      <c r="AN985" s="332">
        <f t="shared" si="2917"/>
        <v>0</v>
      </c>
      <c r="AO985" s="332">
        <f t="shared" si="2917"/>
        <v>0</v>
      </c>
      <c r="AP985" s="332">
        <f t="shared" si="2917"/>
        <v>0</v>
      </c>
      <c r="AQ985" s="332">
        <f t="shared" si="2917"/>
        <v>0</v>
      </c>
      <c r="AR985" s="332">
        <f t="shared" si="2917"/>
        <v>0</v>
      </c>
      <c r="AS985" s="544">
        <f t="shared" si="2915"/>
        <v>0</v>
      </c>
    </row>
    <row r="986" spans="2:45">
      <c r="B986" s="284" t="s">
        <v>336</v>
      </c>
      <c r="C986" s="302"/>
      <c r="D986" s="244"/>
      <c r="E986" s="241"/>
      <c r="F986" s="241"/>
      <c r="G986" s="241"/>
      <c r="H986" s="241"/>
      <c r="I986" s="241"/>
      <c r="J986" s="241"/>
      <c r="K986" s="241"/>
      <c r="L986" s="241"/>
      <c r="M986" s="241"/>
      <c r="N986" s="241"/>
      <c r="O986" s="241"/>
      <c r="P986" s="241"/>
      <c r="Q986" s="241"/>
      <c r="R986" s="252"/>
      <c r="S986" s="241"/>
      <c r="T986" s="241"/>
      <c r="U986" s="241"/>
      <c r="V986" s="244"/>
      <c r="W986" s="244"/>
      <c r="X986" s="244"/>
      <c r="Y986" s="244"/>
      <c r="Z986" s="241"/>
      <c r="AA986" s="241"/>
      <c r="AB986" s="241"/>
      <c r="AC986" s="241"/>
      <c r="AD986" s="241"/>
      <c r="AE986" s="332">
        <f>AE604*AE979</f>
        <v>0</v>
      </c>
      <c r="AF986" s="332">
        <f t="shared" ref="AF986:AR986" si="2918">AF604*AF979</f>
        <v>0</v>
      </c>
      <c r="AG986" s="332">
        <f t="shared" si="2918"/>
        <v>0</v>
      </c>
      <c r="AH986" s="332">
        <f t="shared" si="2918"/>
        <v>0</v>
      </c>
      <c r="AI986" s="332">
        <f t="shared" si="2918"/>
        <v>0</v>
      </c>
      <c r="AJ986" s="332">
        <f t="shared" si="2918"/>
        <v>0</v>
      </c>
      <c r="AK986" s="332">
        <f t="shared" si="2918"/>
        <v>0</v>
      </c>
      <c r="AL986" s="332">
        <f t="shared" si="2918"/>
        <v>0</v>
      </c>
      <c r="AM986" s="332">
        <f t="shared" si="2918"/>
        <v>0</v>
      </c>
      <c r="AN986" s="332">
        <f t="shared" si="2918"/>
        <v>0</v>
      </c>
      <c r="AO986" s="332">
        <f t="shared" si="2918"/>
        <v>0</v>
      </c>
      <c r="AP986" s="332">
        <f t="shared" si="2918"/>
        <v>0</v>
      </c>
      <c r="AQ986" s="332">
        <f t="shared" si="2918"/>
        <v>0</v>
      </c>
      <c r="AR986" s="332">
        <f t="shared" si="2918"/>
        <v>0</v>
      </c>
      <c r="AS986" s="544">
        <f t="shared" si="2915"/>
        <v>0</v>
      </c>
    </row>
    <row r="987" spans="2:45">
      <c r="B987" s="284" t="s">
        <v>337</v>
      </c>
      <c r="C987" s="302"/>
      <c r="D987" s="244"/>
      <c r="E987" s="241"/>
      <c r="F987" s="241"/>
      <c r="G987" s="241"/>
      <c r="H987" s="241"/>
      <c r="I987" s="241"/>
      <c r="J987" s="241"/>
      <c r="K987" s="241"/>
      <c r="L987" s="241"/>
      <c r="M987" s="241"/>
      <c r="N987" s="241"/>
      <c r="O987" s="241"/>
      <c r="P987" s="241"/>
      <c r="Q987" s="241"/>
      <c r="R987" s="252"/>
      <c r="S987" s="241"/>
      <c r="T987" s="241"/>
      <c r="U987" s="241"/>
      <c r="V987" s="244"/>
      <c r="W987" s="244"/>
      <c r="X987" s="244"/>
      <c r="Y987" s="244"/>
      <c r="Z987" s="241"/>
      <c r="AA987" s="241"/>
      <c r="AB987" s="241"/>
      <c r="AC987" s="241"/>
      <c r="AD987" s="241"/>
      <c r="AE987" s="332">
        <f>AE797*AE979</f>
        <v>0</v>
      </c>
      <c r="AF987" s="332">
        <f t="shared" ref="AF987:AR987" si="2919">AF797*AF979</f>
        <v>0</v>
      </c>
      <c r="AG987" s="332">
        <f t="shared" si="2919"/>
        <v>0</v>
      </c>
      <c r="AH987" s="332">
        <f t="shared" si="2919"/>
        <v>0</v>
      </c>
      <c r="AI987" s="332">
        <f t="shared" si="2919"/>
        <v>0</v>
      </c>
      <c r="AJ987" s="332">
        <f t="shared" si="2919"/>
        <v>0</v>
      </c>
      <c r="AK987" s="332">
        <f t="shared" si="2919"/>
        <v>0</v>
      </c>
      <c r="AL987" s="332">
        <f t="shared" si="2919"/>
        <v>0</v>
      </c>
      <c r="AM987" s="332">
        <f t="shared" si="2919"/>
        <v>0</v>
      </c>
      <c r="AN987" s="332">
        <f t="shared" si="2919"/>
        <v>0</v>
      </c>
      <c r="AO987" s="332">
        <f t="shared" si="2919"/>
        <v>0</v>
      </c>
      <c r="AP987" s="332">
        <f t="shared" si="2919"/>
        <v>0</v>
      </c>
      <c r="AQ987" s="332">
        <f t="shared" si="2919"/>
        <v>0</v>
      </c>
      <c r="AR987" s="332">
        <f t="shared" si="2919"/>
        <v>0</v>
      </c>
      <c r="AS987" s="544">
        <f t="shared" si="2915"/>
        <v>0</v>
      </c>
    </row>
    <row r="988" spans="2:45">
      <c r="B988" s="284" t="s">
        <v>338</v>
      </c>
      <c r="C988" s="302"/>
      <c r="D988" s="244"/>
      <c r="E988" s="241"/>
      <c r="F988" s="241"/>
      <c r="G988" s="241"/>
      <c r="H988" s="241"/>
      <c r="I988" s="241"/>
      <c r="J988" s="241"/>
      <c r="K988" s="241"/>
      <c r="L988" s="241"/>
      <c r="M988" s="241"/>
      <c r="N988" s="241"/>
      <c r="O988" s="241"/>
      <c r="P988" s="241"/>
      <c r="Q988" s="241"/>
      <c r="R988" s="252"/>
      <c r="S988" s="241"/>
      <c r="T988" s="241"/>
      <c r="U988" s="241"/>
      <c r="V988" s="244"/>
      <c r="W988" s="244"/>
      <c r="X988" s="244"/>
      <c r="Y988" s="244"/>
      <c r="Z988" s="241"/>
      <c r="AA988" s="241"/>
      <c r="AB988" s="241"/>
      <c r="AC988" s="241"/>
      <c r="AD988" s="241"/>
      <c r="AE988" s="332">
        <f>AE976*AE979</f>
        <v>0</v>
      </c>
      <c r="AF988" s="332">
        <f t="shared" ref="AF988:AR988" si="2920">AF976*AF979</f>
        <v>0</v>
      </c>
      <c r="AG988" s="332">
        <f t="shared" si="2920"/>
        <v>0</v>
      </c>
      <c r="AH988" s="332">
        <f t="shared" si="2920"/>
        <v>0</v>
      </c>
      <c r="AI988" s="332">
        <f t="shared" si="2920"/>
        <v>0</v>
      </c>
      <c r="AJ988" s="332">
        <f t="shared" si="2920"/>
        <v>0</v>
      </c>
      <c r="AK988" s="332">
        <f t="shared" si="2920"/>
        <v>0</v>
      </c>
      <c r="AL988" s="332">
        <f t="shared" si="2920"/>
        <v>0</v>
      </c>
      <c r="AM988" s="332">
        <f t="shared" si="2920"/>
        <v>0</v>
      </c>
      <c r="AN988" s="332">
        <f t="shared" si="2920"/>
        <v>0</v>
      </c>
      <c r="AO988" s="332">
        <f t="shared" si="2920"/>
        <v>0</v>
      </c>
      <c r="AP988" s="332">
        <f t="shared" si="2920"/>
        <v>0</v>
      </c>
      <c r="AQ988" s="332">
        <f t="shared" si="2920"/>
        <v>0</v>
      </c>
      <c r="AR988" s="332">
        <f t="shared" si="2920"/>
        <v>0</v>
      </c>
      <c r="AS988" s="544">
        <f>SUM(AE988:AR988)</f>
        <v>0</v>
      </c>
    </row>
    <row r="989" spans="2:45" ht="15.75">
      <c r="B989" s="306" t="s">
        <v>342</v>
      </c>
      <c r="C989" s="302"/>
      <c r="D989" s="264"/>
      <c r="E989" s="294"/>
      <c r="F989" s="294"/>
      <c r="G989" s="294"/>
      <c r="H989" s="294"/>
      <c r="I989" s="294"/>
      <c r="J989" s="294"/>
      <c r="K989" s="294"/>
      <c r="L989" s="294"/>
      <c r="M989" s="294"/>
      <c r="N989" s="294"/>
      <c r="O989" s="294"/>
      <c r="P989" s="294"/>
      <c r="Q989" s="294"/>
      <c r="R989" s="261"/>
      <c r="S989" s="294"/>
      <c r="T989" s="294"/>
      <c r="U989" s="294"/>
      <c r="V989" s="264"/>
      <c r="W989" s="264"/>
      <c r="X989" s="264"/>
      <c r="Y989" s="264"/>
      <c r="Z989" s="294"/>
      <c r="AA989" s="294"/>
      <c r="AB989" s="294"/>
      <c r="AC989" s="294"/>
      <c r="AD989" s="294"/>
      <c r="AE989" s="303">
        <f>SUM(AE980:AE988)</f>
        <v>0</v>
      </c>
      <c r="AF989" s="303">
        <f t="shared" ref="AF989:AK989" si="2921">SUM(AF980:AF988)</f>
        <v>0</v>
      </c>
      <c r="AG989" s="303">
        <f t="shared" si="2921"/>
        <v>0</v>
      </c>
      <c r="AH989" s="303">
        <f t="shared" si="2921"/>
        <v>0</v>
      </c>
      <c r="AI989" s="303">
        <f t="shared" si="2921"/>
        <v>0</v>
      </c>
      <c r="AJ989" s="303">
        <f t="shared" si="2921"/>
        <v>0</v>
      </c>
      <c r="AK989" s="303">
        <f t="shared" si="2921"/>
        <v>0</v>
      </c>
      <c r="AL989" s="303">
        <f>SUM(AL980:AL988)</f>
        <v>0</v>
      </c>
      <c r="AM989" s="303">
        <f t="shared" ref="AM989:AR989" si="2922">SUM(AM980:AM988)</f>
        <v>0</v>
      </c>
      <c r="AN989" s="303">
        <f t="shared" si="2922"/>
        <v>0</v>
      </c>
      <c r="AO989" s="303">
        <f t="shared" si="2922"/>
        <v>0</v>
      </c>
      <c r="AP989" s="303">
        <f t="shared" si="2922"/>
        <v>0</v>
      </c>
      <c r="AQ989" s="303">
        <f t="shared" si="2922"/>
        <v>0</v>
      </c>
      <c r="AR989" s="303">
        <f t="shared" si="2922"/>
        <v>0</v>
      </c>
      <c r="AS989" s="360">
        <f>SUM(AS980:AS988)</f>
        <v>0</v>
      </c>
    </row>
    <row r="990" spans="2:45" ht="15.75">
      <c r="B990" s="306" t="s">
        <v>343</v>
      </c>
      <c r="C990" s="302"/>
      <c r="D990" s="307"/>
      <c r="E990" s="294"/>
      <c r="F990" s="294"/>
      <c r="G990" s="294"/>
      <c r="H990" s="294"/>
      <c r="I990" s="294"/>
      <c r="J990" s="294"/>
      <c r="K990" s="294"/>
      <c r="L990" s="294"/>
      <c r="M990" s="294"/>
      <c r="N990" s="294"/>
      <c r="O990" s="294"/>
      <c r="P990" s="294"/>
      <c r="Q990" s="294"/>
      <c r="R990" s="261"/>
      <c r="S990" s="294"/>
      <c r="T990" s="294"/>
      <c r="U990" s="294"/>
      <c r="V990" s="264"/>
      <c r="W990" s="264"/>
      <c r="X990" s="264"/>
      <c r="Y990" s="264"/>
      <c r="Z990" s="294"/>
      <c r="AA990" s="294"/>
      <c r="AB990" s="294"/>
      <c r="AC990" s="294"/>
      <c r="AD990" s="294"/>
      <c r="AE990" s="304">
        <f>AE977*AE979</f>
        <v>0</v>
      </c>
      <c r="AF990" s="304">
        <f t="shared" ref="AF990:AK990" si="2923">AF977*AF979</f>
        <v>0</v>
      </c>
      <c r="AG990" s="304">
        <f t="shared" si="2923"/>
        <v>0</v>
      </c>
      <c r="AH990" s="304">
        <f t="shared" si="2923"/>
        <v>0</v>
      </c>
      <c r="AI990" s="304">
        <f t="shared" si="2923"/>
        <v>0</v>
      </c>
      <c r="AJ990" s="304">
        <f t="shared" si="2923"/>
        <v>0</v>
      </c>
      <c r="AK990" s="304">
        <f t="shared" si="2923"/>
        <v>0</v>
      </c>
      <c r="AL990" s="304">
        <f>AL977*AL979</f>
        <v>0</v>
      </c>
      <c r="AM990" s="304">
        <f t="shared" ref="AM990:AR990" si="2924">AM977*AM979</f>
        <v>0</v>
      </c>
      <c r="AN990" s="304">
        <f t="shared" si="2924"/>
        <v>0</v>
      </c>
      <c r="AO990" s="304">
        <f t="shared" si="2924"/>
        <v>0</v>
      </c>
      <c r="AP990" s="304">
        <f t="shared" si="2924"/>
        <v>0</v>
      </c>
      <c r="AQ990" s="304">
        <f t="shared" si="2924"/>
        <v>0</v>
      </c>
      <c r="AR990" s="304">
        <f t="shared" si="2924"/>
        <v>0</v>
      </c>
      <c r="AS990" s="360">
        <f>SUM(AE990:AR990)</f>
        <v>0</v>
      </c>
    </row>
    <row r="991" spans="2:45" ht="15.75">
      <c r="B991" s="306" t="s">
        <v>344</v>
      </c>
      <c r="C991" s="302"/>
      <c r="D991" s="307"/>
      <c r="E991" s="294"/>
      <c r="F991" s="294"/>
      <c r="G991" s="294"/>
      <c r="H991" s="294"/>
      <c r="I991" s="294"/>
      <c r="J991" s="294"/>
      <c r="K991" s="294"/>
      <c r="L991" s="294"/>
      <c r="M991" s="294"/>
      <c r="N991" s="294"/>
      <c r="O991" s="294"/>
      <c r="P991" s="294"/>
      <c r="Q991" s="294"/>
      <c r="R991" s="261"/>
      <c r="S991" s="294"/>
      <c r="T991" s="294"/>
      <c r="U991" s="294"/>
      <c r="V991" s="307"/>
      <c r="W991" s="307"/>
      <c r="X991" s="307"/>
      <c r="Y991" s="307"/>
      <c r="Z991" s="294"/>
      <c r="AA991" s="294"/>
      <c r="AB991" s="294"/>
      <c r="AC991" s="294"/>
      <c r="AD991" s="294"/>
      <c r="AE991" s="308"/>
      <c r="AF991" s="308"/>
      <c r="AG991" s="308"/>
      <c r="AH991" s="308"/>
      <c r="AI991" s="308"/>
      <c r="AJ991" s="308"/>
      <c r="AK991" s="308"/>
      <c r="AL991" s="308"/>
      <c r="AM991" s="308"/>
      <c r="AN991" s="308"/>
      <c r="AO991" s="308"/>
      <c r="AP991" s="308"/>
      <c r="AQ991" s="308"/>
      <c r="AR991" s="308"/>
      <c r="AS991" s="360">
        <f>AS989-AS990</f>
        <v>0</v>
      </c>
    </row>
    <row r="992" spans="2:45">
      <c r="B992" s="284"/>
      <c r="C992" s="307"/>
      <c r="D992" s="307"/>
      <c r="E992" s="294"/>
      <c r="F992" s="294"/>
      <c r="G992" s="294"/>
      <c r="H992" s="294"/>
      <c r="I992" s="294"/>
      <c r="J992" s="294"/>
      <c r="K992" s="294"/>
      <c r="L992" s="294"/>
      <c r="M992" s="294"/>
      <c r="N992" s="294"/>
      <c r="O992" s="294"/>
      <c r="P992" s="294"/>
      <c r="Q992" s="294"/>
      <c r="R992" s="261"/>
      <c r="S992" s="294"/>
      <c r="T992" s="294"/>
      <c r="U992" s="294"/>
      <c r="V992" s="307"/>
      <c r="W992" s="302"/>
      <c r="X992" s="307"/>
      <c r="Y992" s="307"/>
      <c r="Z992" s="294"/>
      <c r="AA992" s="294"/>
      <c r="AB992" s="294"/>
      <c r="AC992" s="294"/>
      <c r="AD992" s="294"/>
      <c r="AE992" s="309"/>
      <c r="AF992" s="309"/>
      <c r="AG992" s="309"/>
      <c r="AH992" s="309"/>
      <c r="AI992" s="309"/>
      <c r="AJ992" s="309"/>
      <c r="AK992" s="309"/>
      <c r="AL992" s="309"/>
      <c r="AM992" s="309"/>
      <c r="AN992" s="309"/>
      <c r="AO992" s="309"/>
      <c r="AP992" s="309"/>
      <c r="AQ992" s="309"/>
      <c r="AR992" s="309"/>
      <c r="AS992" s="296"/>
    </row>
    <row r="993" spans="1:45">
      <c r="B993" s="284" t="s">
        <v>339</v>
      </c>
      <c r="C993" s="307"/>
      <c r="D993" s="307"/>
      <c r="E993" s="294"/>
      <c r="F993" s="294"/>
      <c r="G993" s="294"/>
      <c r="H993" s="294"/>
      <c r="I993" s="294"/>
      <c r="J993" s="294"/>
      <c r="K993" s="294"/>
      <c r="L993" s="294"/>
      <c r="M993" s="294"/>
      <c r="N993" s="294"/>
      <c r="O993" s="294"/>
      <c r="P993" s="294"/>
      <c r="Q993" s="294"/>
      <c r="R993" s="261"/>
      <c r="S993" s="294"/>
      <c r="T993" s="294"/>
      <c r="U993" s="294"/>
      <c r="V993" s="307"/>
      <c r="W993" s="302"/>
      <c r="X993" s="307"/>
      <c r="Y993" s="307"/>
      <c r="Z993" s="294"/>
      <c r="AA993" s="294"/>
      <c r="AB993" s="294"/>
      <c r="AC993" s="294"/>
      <c r="AD993" s="294"/>
      <c r="AE993" s="677">
        <f>SUMPRODUCT($E$814:$E$974,AE814:AE974)</f>
        <v>28269.803888456387</v>
      </c>
      <c r="AF993" s="677">
        <f>SUMPRODUCT($E$814:$E$974,AF814:AF974)</f>
        <v>1723689.5776103172</v>
      </c>
      <c r="AG993" s="252">
        <f>IF($AG$812="kw",SUMPRODUCT($Q$814:$Q$974,$S$814:$S$974,AG814:AG974),SUMPRODUCT($E$814:$E$974,AG814:AG974))</f>
        <v>12198.946155616066</v>
      </c>
      <c r="AH993" s="252">
        <f>IF($AG$812="kw",SUMPRODUCT($Q$814:$Q$974,$S$814:$S$974,AH814:AH974),SUMPRODUCT($E$814:$E$974,AH814:AH974))</f>
        <v>0</v>
      </c>
      <c r="AI993" s="252">
        <f t="shared" ref="AI993:AR993" si="2925">IF(AI812="kw",SUMPRODUCT($Q$814:$Q$974,$S$814:$S$974,AI814:AI974),SUMPRODUCT($E$814:$E$974,AI814:AI974))</f>
        <v>0</v>
      </c>
      <c r="AJ993" s="252">
        <f t="shared" si="2925"/>
        <v>0</v>
      </c>
      <c r="AK993" s="252">
        <f t="shared" si="2925"/>
        <v>0</v>
      </c>
      <c r="AL993" s="252">
        <f t="shared" si="2925"/>
        <v>0</v>
      </c>
      <c r="AM993" s="252">
        <f t="shared" si="2925"/>
        <v>0</v>
      </c>
      <c r="AN993" s="252">
        <f t="shared" si="2925"/>
        <v>0</v>
      </c>
      <c r="AO993" s="252">
        <f t="shared" si="2925"/>
        <v>0</v>
      </c>
      <c r="AP993" s="252">
        <f t="shared" si="2925"/>
        <v>0</v>
      </c>
      <c r="AQ993" s="252">
        <f t="shared" si="2925"/>
        <v>0</v>
      </c>
      <c r="AR993" s="252">
        <f t="shared" si="2925"/>
        <v>0</v>
      </c>
      <c r="AS993" s="296"/>
    </row>
    <row r="994" spans="1:45">
      <c r="B994" s="284" t="s">
        <v>824</v>
      </c>
      <c r="C994" s="307"/>
      <c r="D994" s="307"/>
      <c r="E994" s="294"/>
      <c r="F994" s="294"/>
      <c r="G994" s="294"/>
      <c r="H994" s="294"/>
      <c r="I994" s="294"/>
      <c r="J994" s="294"/>
      <c r="K994" s="294"/>
      <c r="L994" s="294"/>
      <c r="M994" s="294"/>
      <c r="N994" s="294"/>
      <c r="O994" s="294"/>
      <c r="P994" s="294"/>
      <c r="Q994" s="294"/>
      <c r="R994" s="261"/>
      <c r="S994" s="294"/>
      <c r="T994" s="294"/>
      <c r="U994" s="294"/>
      <c r="V994" s="307"/>
      <c r="W994" s="302"/>
      <c r="X994" s="307"/>
      <c r="Y994" s="307"/>
      <c r="Z994" s="294"/>
      <c r="AA994" s="294"/>
      <c r="AB994" s="294"/>
      <c r="AC994" s="294"/>
      <c r="AD994" s="294"/>
      <c r="AE994" s="677">
        <f>SUMPRODUCT($F$814:$F$974,AE814:AE974)</f>
        <v>28269.803888456387</v>
      </c>
      <c r="AF994" s="677">
        <f>SUMPRODUCT($F$814:$F$974,AF814:AF974)</f>
        <v>1723689.5776103172</v>
      </c>
      <c r="AG994" s="252">
        <f>IF(AG812="kw",SUMPRODUCT($Q$814:$Q$974,$T$814:$T$974,AG814:AG974),SUMPRODUCT($F$814:$F$974,AG814:AG974))</f>
        <v>12198.946155616066</v>
      </c>
      <c r="AH994" s="252">
        <f t="shared" ref="AH994:AR994" si="2926">IF(AH812="kw",SUMPRODUCT($Q$814:$Q$974,$T$814:$T$974,AH814:AH974),SUMPRODUCT($F$814:$F$974,AH814:AH974))</f>
        <v>0</v>
      </c>
      <c r="AI994" s="252">
        <f t="shared" si="2926"/>
        <v>0</v>
      </c>
      <c r="AJ994" s="252">
        <f t="shared" si="2926"/>
        <v>0</v>
      </c>
      <c r="AK994" s="252">
        <f t="shared" si="2926"/>
        <v>0</v>
      </c>
      <c r="AL994" s="252">
        <f t="shared" si="2926"/>
        <v>0</v>
      </c>
      <c r="AM994" s="252">
        <f t="shared" si="2926"/>
        <v>0</v>
      </c>
      <c r="AN994" s="252">
        <f t="shared" si="2926"/>
        <v>0</v>
      </c>
      <c r="AO994" s="252">
        <f t="shared" si="2926"/>
        <v>0</v>
      </c>
      <c r="AP994" s="252">
        <f t="shared" si="2926"/>
        <v>0</v>
      </c>
      <c r="AQ994" s="252">
        <f t="shared" si="2926"/>
        <v>0</v>
      </c>
      <c r="AR994" s="252">
        <f t="shared" si="2926"/>
        <v>0</v>
      </c>
      <c r="AS994" s="296"/>
    </row>
    <row r="995" spans="1:45">
      <c r="B995" s="284" t="s">
        <v>849</v>
      </c>
      <c r="C995" s="307"/>
      <c r="D995" s="307"/>
      <c r="E995" s="294"/>
      <c r="F995" s="294"/>
      <c r="G995" s="294"/>
      <c r="H995" s="294"/>
      <c r="I995" s="294"/>
      <c r="J995" s="294"/>
      <c r="K995" s="294"/>
      <c r="L995" s="294"/>
      <c r="M995" s="294"/>
      <c r="N995" s="294"/>
      <c r="O995" s="294"/>
      <c r="P995" s="294"/>
      <c r="Q995" s="294"/>
      <c r="R995" s="261"/>
      <c r="S995" s="294"/>
      <c r="T995" s="294"/>
      <c r="U995" s="294"/>
      <c r="V995" s="307"/>
      <c r="W995" s="302"/>
      <c r="X995" s="307"/>
      <c r="Y995" s="307"/>
      <c r="Z995" s="294"/>
      <c r="AA995" s="294"/>
      <c r="AB995" s="294"/>
      <c r="AC995" s="294"/>
      <c r="AD995" s="294"/>
      <c r="AE995" s="677">
        <f>SUMPRODUCT($G$814:$G$974,AE814:AE974)</f>
        <v>28269.803888456387</v>
      </c>
      <c r="AF995" s="677">
        <f>SUMPRODUCT($G$814:$G$974,AF814:AF974)</f>
        <v>1671363.2446937412</v>
      </c>
      <c r="AG995" s="252">
        <f>IF(AG812="kw",SUMPRODUCT($Q$814:$Q$974,$U$814:$U$974,AG814:AG974),SUMPRODUCT($G$814:$G$974,AG814:AG974))</f>
        <v>12198.946155616066</v>
      </c>
      <c r="AH995" s="252">
        <f t="shared" ref="AH995:AR995" si="2927">IF(AH812="kw",SUMPRODUCT($Q$814:$Q$974,$U$814:$U$974,AH814:AH974),SUMPRODUCT($G$814:$G$974,AH814:AH974))</f>
        <v>0</v>
      </c>
      <c r="AI995" s="252">
        <f t="shared" si="2927"/>
        <v>0</v>
      </c>
      <c r="AJ995" s="252">
        <f t="shared" si="2927"/>
        <v>0</v>
      </c>
      <c r="AK995" s="252">
        <f t="shared" si="2927"/>
        <v>0</v>
      </c>
      <c r="AL995" s="252">
        <f t="shared" si="2927"/>
        <v>0</v>
      </c>
      <c r="AM995" s="252">
        <f t="shared" si="2927"/>
        <v>0</v>
      </c>
      <c r="AN995" s="252">
        <f t="shared" si="2927"/>
        <v>0</v>
      </c>
      <c r="AO995" s="252">
        <f t="shared" si="2927"/>
        <v>0</v>
      </c>
      <c r="AP995" s="252">
        <f t="shared" si="2927"/>
        <v>0</v>
      </c>
      <c r="AQ995" s="252">
        <f t="shared" si="2927"/>
        <v>0</v>
      </c>
      <c r="AR995" s="252">
        <f t="shared" si="2927"/>
        <v>0</v>
      </c>
      <c r="AS995" s="296"/>
    </row>
    <row r="996" spans="1:45">
      <c r="B996" s="284" t="s">
        <v>850</v>
      </c>
      <c r="C996" s="307"/>
      <c r="D996" s="307"/>
      <c r="E996" s="294"/>
      <c r="F996" s="294"/>
      <c r="G996" s="294"/>
      <c r="H996" s="294"/>
      <c r="I996" s="294"/>
      <c r="J996" s="294"/>
      <c r="K996" s="294"/>
      <c r="L996" s="294"/>
      <c r="M996" s="294"/>
      <c r="N996" s="294"/>
      <c r="O996" s="294"/>
      <c r="P996" s="294"/>
      <c r="Q996" s="294"/>
      <c r="R996" s="261"/>
      <c r="S996" s="294"/>
      <c r="T996" s="294"/>
      <c r="U996" s="294"/>
      <c r="V996" s="307"/>
      <c r="W996" s="302"/>
      <c r="X996" s="307"/>
      <c r="Y996" s="307"/>
      <c r="Z996" s="294"/>
      <c r="AA996" s="294"/>
      <c r="AB996" s="294"/>
      <c r="AC996" s="294"/>
      <c r="AD996" s="294"/>
      <c r="AE996" s="677">
        <f>SUMPRODUCT($H$814:$H$974,AE814:AE974)</f>
        <v>28269.803888456387</v>
      </c>
      <c r="AF996" s="677">
        <f>SUMPRODUCT($H$814:$H$974,AF814:AF974)</f>
        <v>1614508.7445645481</v>
      </c>
      <c r="AG996" s="252">
        <f>IF(AG812="kw",SUMPRODUCT($Q$814:$Q$974,$V$814:$V$974,AG814:AG974),SUMPRODUCT($H$814:$H$974,AG814:AG974))</f>
        <v>12198.946155616066</v>
      </c>
      <c r="AH996" s="252">
        <f t="shared" ref="AH996:AR996" si="2928">IF(AH812="kw",SUMPRODUCT($Q$814:$Q$974,$V$814:$V$974,AH814:AH974),SUMPRODUCT($H$814:$H$974,AH814:AH974))</f>
        <v>0</v>
      </c>
      <c r="AI996" s="252">
        <f t="shared" si="2928"/>
        <v>0</v>
      </c>
      <c r="AJ996" s="252">
        <f t="shared" si="2928"/>
        <v>0</v>
      </c>
      <c r="AK996" s="252">
        <f t="shared" si="2928"/>
        <v>0</v>
      </c>
      <c r="AL996" s="252">
        <f t="shared" si="2928"/>
        <v>0</v>
      </c>
      <c r="AM996" s="252">
        <f t="shared" si="2928"/>
        <v>0</v>
      </c>
      <c r="AN996" s="252">
        <f t="shared" si="2928"/>
        <v>0</v>
      </c>
      <c r="AO996" s="252">
        <f t="shared" si="2928"/>
        <v>0</v>
      </c>
      <c r="AP996" s="252">
        <f t="shared" si="2928"/>
        <v>0</v>
      </c>
      <c r="AQ996" s="252">
        <f t="shared" si="2928"/>
        <v>0</v>
      </c>
      <c r="AR996" s="252">
        <f t="shared" si="2928"/>
        <v>0</v>
      </c>
      <c r="AS996" s="296"/>
    </row>
    <row r="997" spans="1:45">
      <c r="B997" s="284" t="s">
        <v>851</v>
      </c>
      <c r="C997" s="307"/>
      <c r="D997" s="307"/>
      <c r="E997" s="294"/>
      <c r="F997" s="294"/>
      <c r="G997" s="294"/>
      <c r="H997" s="294"/>
      <c r="I997" s="294"/>
      <c r="J997" s="294"/>
      <c r="K997" s="294"/>
      <c r="L997" s="294"/>
      <c r="M997" s="294"/>
      <c r="N997" s="294"/>
      <c r="O997" s="294"/>
      <c r="P997" s="294"/>
      <c r="Q997" s="294"/>
      <c r="R997" s="261"/>
      <c r="S997" s="294"/>
      <c r="T997" s="294"/>
      <c r="U997" s="294"/>
      <c r="V997" s="307"/>
      <c r="W997" s="302"/>
      <c r="X997" s="307"/>
      <c r="Y997" s="307"/>
      <c r="Z997" s="294"/>
      <c r="AA997" s="294"/>
      <c r="AB997" s="294"/>
      <c r="AC997" s="294"/>
      <c r="AD997" s="294"/>
      <c r="AE997" s="677">
        <f>SUMPRODUCT($I$814:$I$974,AE814:AE974)</f>
        <v>28269.803888456387</v>
      </c>
      <c r="AF997" s="677">
        <f>SUMPRODUCT($I$814:$I$974,AF814:AF974)</f>
        <v>1563755.9500172357</v>
      </c>
      <c r="AG997" s="252">
        <f>IF(AG812="kw",SUMPRODUCT($Q$814:$Q$974,$W$814:$W$974,AG814:AG974),SUMPRODUCT($I$814:$I$974,AG814:AG974))</f>
        <v>11663.622969946768</v>
      </c>
      <c r="AH997" s="252">
        <f t="shared" ref="AH997:AR997" si="2929">IF(AH812="kw",SUMPRODUCT($Q$814:$Q$974,$W$814:$W$974,AH814:AH974),SUMPRODUCT($I$814:$I$974,AH814:AH974))</f>
        <v>0</v>
      </c>
      <c r="AI997" s="252">
        <f t="shared" si="2929"/>
        <v>0</v>
      </c>
      <c r="AJ997" s="252">
        <f t="shared" si="2929"/>
        <v>0</v>
      </c>
      <c r="AK997" s="252">
        <f t="shared" si="2929"/>
        <v>0</v>
      </c>
      <c r="AL997" s="252">
        <f t="shared" si="2929"/>
        <v>0</v>
      </c>
      <c r="AM997" s="252">
        <f t="shared" si="2929"/>
        <v>0</v>
      </c>
      <c r="AN997" s="252">
        <f t="shared" si="2929"/>
        <v>0</v>
      </c>
      <c r="AO997" s="252">
        <f t="shared" si="2929"/>
        <v>0</v>
      </c>
      <c r="AP997" s="252">
        <f t="shared" si="2929"/>
        <v>0</v>
      </c>
      <c r="AQ997" s="252">
        <f t="shared" si="2929"/>
        <v>0</v>
      </c>
      <c r="AR997" s="252">
        <f t="shared" si="2929"/>
        <v>0</v>
      </c>
      <c r="AS997" s="296"/>
    </row>
    <row r="998" spans="1:45">
      <c r="B998" s="284" t="s">
        <v>852</v>
      </c>
      <c r="C998" s="307"/>
      <c r="D998" s="307"/>
      <c r="E998" s="294"/>
      <c r="F998" s="294"/>
      <c r="G998" s="294"/>
      <c r="H998" s="294"/>
      <c r="I998" s="294"/>
      <c r="J998" s="294"/>
      <c r="K998" s="294"/>
      <c r="L998" s="294"/>
      <c r="M998" s="294"/>
      <c r="N998" s="294"/>
      <c r="O998" s="294"/>
      <c r="P998" s="294"/>
      <c r="Q998" s="294"/>
      <c r="R998" s="261"/>
      <c r="S998" s="294"/>
      <c r="T998" s="294"/>
      <c r="U998" s="294"/>
      <c r="V998" s="307"/>
      <c r="W998" s="302"/>
      <c r="X998" s="307"/>
      <c r="Y998" s="307"/>
      <c r="Z998" s="294"/>
      <c r="AA998" s="294"/>
      <c r="AB998" s="294"/>
      <c r="AC998" s="294"/>
      <c r="AD998" s="294"/>
      <c r="AE998" s="677">
        <f>SUMPRODUCT($J$814:$J$974,AE814:AE974)</f>
        <v>28269.803888456387</v>
      </c>
      <c r="AF998" s="677">
        <f>SUMPRODUCT($J$814:$J$974,AF814:AF974)</f>
        <v>1526987.7190366625</v>
      </c>
      <c r="AG998" s="252">
        <f>IF(AG812="kw",SUMPRODUCT($Q$814:$Q$974,$X$814:$X$974,AG814:AG974),SUMPRODUCT($J$814:$J$974,AG814:AG974))</f>
        <v>11192.782793911943</v>
      </c>
      <c r="AH998" s="252">
        <f t="shared" ref="AH998:AR998" si="2930">IF(AH812="kw",SUMPRODUCT($Q$814:$Q$974,$X$814:$X$974,AH814:AH974),SUMPRODUCT($J$814:$J$974,AH814:AH974))</f>
        <v>0</v>
      </c>
      <c r="AI998" s="252">
        <f t="shared" si="2930"/>
        <v>0</v>
      </c>
      <c r="AJ998" s="252">
        <f t="shared" si="2930"/>
        <v>0</v>
      </c>
      <c r="AK998" s="252">
        <f t="shared" si="2930"/>
        <v>0</v>
      </c>
      <c r="AL998" s="252">
        <f t="shared" si="2930"/>
        <v>0</v>
      </c>
      <c r="AM998" s="252">
        <f t="shared" si="2930"/>
        <v>0</v>
      </c>
      <c r="AN998" s="252">
        <f t="shared" si="2930"/>
        <v>0</v>
      </c>
      <c r="AO998" s="252">
        <f t="shared" si="2930"/>
        <v>0</v>
      </c>
      <c r="AP998" s="252">
        <f t="shared" si="2930"/>
        <v>0</v>
      </c>
      <c r="AQ998" s="252">
        <f t="shared" si="2930"/>
        <v>0</v>
      </c>
      <c r="AR998" s="252">
        <f t="shared" si="2930"/>
        <v>0</v>
      </c>
      <c r="AS998" s="296"/>
    </row>
    <row r="999" spans="1:45">
      <c r="B999" s="284" t="s">
        <v>853</v>
      </c>
      <c r="C999" s="307"/>
      <c r="D999" s="307"/>
      <c r="E999" s="294"/>
      <c r="F999" s="294"/>
      <c r="G999" s="294"/>
      <c r="H999" s="294"/>
      <c r="I999" s="294"/>
      <c r="J999" s="294"/>
      <c r="K999" s="294"/>
      <c r="L999" s="294"/>
      <c r="M999" s="294"/>
      <c r="N999" s="294"/>
      <c r="O999" s="294"/>
      <c r="P999" s="294"/>
      <c r="Q999" s="294"/>
      <c r="R999" s="261"/>
      <c r="S999" s="294"/>
      <c r="T999" s="294"/>
      <c r="U999" s="294"/>
      <c r="V999" s="307"/>
      <c r="W999" s="302"/>
      <c r="X999" s="307"/>
      <c r="Y999" s="307"/>
      <c r="Z999" s="294"/>
      <c r="AA999" s="294"/>
      <c r="AB999" s="294"/>
      <c r="AC999" s="294"/>
      <c r="AD999" s="294"/>
      <c r="AE999" s="677">
        <f>SUMPRODUCT($K$814:$K$974,AE814:AE974)</f>
        <v>28269.803888456387</v>
      </c>
      <c r="AF999" s="677">
        <f>SUMPRODUCT($K$814:$K$974,AF814:AF974)</f>
        <v>1491951.0831881166</v>
      </c>
      <c r="AG999" s="252">
        <f>IF(AG812="kw",SUMPRODUCT($Q$814:$Q$974,$Y$814:$Y$974,AG814:AG974),SUMPRODUCT($K$814:$K$974,AG814:AG974))</f>
        <v>10744.116775704171</v>
      </c>
      <c r="AH999" s="252">
        <f t="shared" ref="AH999:AR999" si="2931">IF(AH812="kw",SUMPRODUCT($Q$814:$Q$974,$Y$814:$Y$974,AH814:AH974),SUMPRODUCT($K$814:$K$974,AH814:AH974))</f>
        <v>0</v>
      </c>
      <c r="AI999" s="252">
        <f t="shared" si="2931"/>
        <v>0</v>
      </c>
      <c r="AJ999" s="252">
        <f t="shared" si="2931"/>
        <v>0</v>
      </c>
      <c r="AK999" s="252">
        <f t="shared" si="2931"/>
        <v>0</v>
      </c>
      <c r="AL999" s="252">
        <f t="shared" si="2931"/>
        <v>0</v>
      </c>
      <c r="AM999" s="252">
        <f t="shared" si="2931"/>
        <v>0</v>
      </c>
      <c r="AN999" s="252">
        <f t="shared" si="2931"/>
        <v>0</v>
      </c>
      <c r="AO999" s="252">
        <f t="shared" si="2931"/>
        <v>0</v>
      </c>
      <c r="AP999" s="252">
        <f t="shared" si="2931"/>
        <v>0</v>
      </c>
      <c r="AQ999" s="252">
        <f t="shared" si="2931"/>
        <v>0</v>
      </c>
      <c r="AR999" s="252">
        <f t="shared" si="2931"/>
        <v>0</v>
      </c>
      <c r="AS999" s="296"/>
    </row>
    <row r="1000" spans="1:45">
      <c r="B1000" s="392" t="s">
        <v>854</v>
      </c>
      <c r="C1000" s="320"/>
      <c r="D1000" s="338"/>
      <c r="E1000" s="338"/>
      <c r="F1000" s="338"/>
      <c r="G1000" s="338"/>
      <c r="H1000" s="338"/>
      <c r="I1000" s="338"/>
      <c r="J1000" s="338"/>
      <c r="K1000" s="338"/>
      <c r="L1000" s="338"/>
      <c r="M1000" s="338"/>
      <c r="N1000" s="338"/>
      <c r="O1000" s="338"/>
      <c r="P1000" s="338"/>
      <c r="Q1000" s="338"/>
      <c r="R1000" s="337"/>
      <c r="S1000" s="338"/>
      <c r="T1000" s="338"/>
      <c r="U1000" s="338"/>
      <c r="V1000" s="320"/>
      <c r="W1000" s="339"/>
      <c r="X1000" s="339"/>
      <c r="Y1000" s="338"/>
      <c r="Z1000" s="338"/>
      <c r="AA1000" s="339"/>
      <c r="AB1000" s="339"/>
      <c r="AC1000" s="339"/>
      <c r="AD1000" s="339"/>
      <c r="AE1000" s="678">
        <f>SUMPRODUCT($L$814:$L$974,AE814:AE974)</f>
        <v>28269.803888456387</v>
      </c>
      <c r="AF1000" s="678">
        <f>SUMPRODUCT($L$814:$L$974,AF814:AF974)</f>
        <v>1455367.5939236754</v>
      </c>
      <c r="AG1000" s="286">
        <f>IF(AG812="kw",SUMPRODUCT($Q$814:$Q$974,$Z$814:$Z$974,AG814:AG974),SUMPRODUCT($L$814:$L$974,AG814:AG974))</f>
        <v>10251.161057372605</v>
      </c>
      <c r="AH1000" s="286">
        <f t="shared" ref="AH1000:AR1000" si="2932">IF(AH812="kw",SUMPRODUCT($Q$814:$Q$974,$Z$814:$Z$974,AH814:AH974),SUMPRODUCT($L$814:$L$974,AH814:AH974))</f>
        <v>0</v>
      </c>
      <c r="AI1000" s="286">
        <f t="shared" si="2932"/>
        <v>0</v>
      </c>
      <c r="AJ1000" s="286">
        <f t="shared" si="2932"/>
        <v>0</v>
      </c>
      <c r="AK1000" s="286">
        <f t="shared" si="2932"/>
        <v>0</v>
      </c>
      <c r="AL1000" s="286">
        <f t="shared" si="2932"/>
        <v>0</v>
      </c>
      <c r="AM1000" s="286">
        <f t="shared" si="2932"/>
        <v>0</v>
      </c>
      <c r="AN1000" s="286">
        <f t="shared" si="2932"/>
        <v>0</v>
      </c>
      <c r="AO1000" s="286">
        <f t="shared" si="2932"/>
        <v>0</v>
      </c>
      <c r="AP1000" s="286">
        <f t="shared" si="2932"/>
        <v>0</v>
      </c>
      <c r="AQ1000" s="286">
        <f t="shared" si="2932"/>
        <v>0</v>
      </c>
      <c r="AR1000" s="286">
        <f t="shared" si="2932"/>
        <v>0</v>
      </c>
      <c r="AS1000" s="340"/>
    </row>
    <row r="1001" spans="1:45" ht="18.75" customHeight="1">
      <c r="B1001" s="323" t="s">
        <v>1243</v>
      </c>
      <c r="C1001" s="341"/>
      <c r="D1001" s="342"/>
      <c r="E1001" s="342"/>
      <c r="F1001" s="342"/>
      <c r="G1001" s="342"/>
      <c r="H1001" s="342"/>
      <c r="I1001" s="342"/>
      <c r="J1001" s="342"/>
      <c r="K1001" s="342"/>
      <c r="L1001" s="342"/>
      <c r="M1001" s="342"/>
      <c r="N1001" s="342"/>
      <c r="O1001" s="342"/>
      <c r="P1001" s="342"/>
      <c r="Q1001" s="342"/>
      <c r="R1001" s="342"/>
      <c r="S1001" s="342"/>
      <c r="T1001" s="342"/>
      <c r="U1001" s="342"/>
      <c r="V1001" s="326"/>
      <c r="W1001" s="327"/>
      <c r="X1001" s="342"/>
      <c r="Y1001" s="342"/>
      <c r="Z1001" s="342"/>
      <c r="AA1001" s="342"/>
      <c r="AB1001" s="342"/>
      <c r="AC1001" s="342"/>
      <c r="AD1001" s="342"/>
      <c r="AE1001" s="343"/>
      <c r="AF1001" s="343"/>
      <c r="AG1001" s="343"/>
      <c r="AH1001" s="343"/>
      <c r="AI1001" s="343"/>
      <c r="AJ1001" s="343"/>
      <c r="AK1001" s="343"/>
      <c r="AL1001" s="343"/>
      <c r="AM1001" s="343"/>
      <c r="AN1001" s="343"/>
      <c r="AO1001" s="343"/>
      <c r="AP1001" s="343"/>
      <c r="AQ1001" s="343"/>
      <c r="AR1001" s="343"/>
      <c r="AS1001" s="343"/>
    </row>
    <row r="1002" spans="1:45" collapsed="1"/>
    <row r="1004" spans="1:45" ht="15.75">
      <c r="B1004" s="242" t="s">
        <v>340</v>
      </c>
      <c r="C1004" s="243"/>
      <c r="D1004" s="512" t="s">
        <v>522</v>
      </c>
      <c r="E1004" s="218"/>
      <c r="F1004" s="512"/>
      <c r="G1004" s="218"/>
      <c r="H1004" s="218"/>
      <c r="I1004" s="218"/>
      <c r="J1004" s="218"/>
      <c r="K1004" s="218"/>
      <c r="L1004" s="218"/>
      <c r="M1004" s="218"/>
      <c r="N1004" s="218"/>
      <c r="O1004" s="218"/>
      <c r="P1004" s="218"/>
      <c r="Q1004" s="218"/>
      <c r="R1004" s="243"/>
      <c r="S1004" s="218"/>
      <c r="T1004" s="218"/>
      <c r="U1004" s="218"/>
      <c r="V1004" s="218"/>
      <c r="W1004" s="218"/>
      <c r="X1004" s="218"/>
      <c r="Y1004" s="218"/>
      <c r="Z1004" s="218"/>
      <c r="AA1004" s="218"/>
      <c r="AB1004" s="218"/>
      <c r="AC1004" s="218"/>
      <c r="AD1004" s="218"/>
      <c r="AE1004" s="232"/>
      <c r="AF1004" s="230"/>
      <c r="AG1004" s="230"/>
      <c r="AH1004" s="230"/>
      <c r="AI1004" s="230"/>
      <c r="AJ1004" s="230"/>
      <c r="AK1004" s="230"/>
      <c r="AL1004" s="230"/>
      <c r="AM1004" s="230"/>
      <c r="AN1004" s="230"/>
      <c r="AO1004" s="230"/>
      <c r="AP1004" s="230"/>
      <c r="AQ1004" s="230"/>
      <c r="AR1004" s="230"/>
    </row>
    <row r="1005" spans="1:45" ht="39.75" customHeight="1">
      <c r="B1005" s="941" t="s">
        <v>211</v>
      </c>
      <c r="C1005" s="943" t="s">
        <v>33</v>
      </c>
      <c r="D1005" s="245" t="s">
        <v>420</v>
      </c>
      <c r="E1005" s="952" t="s">
        <v>209</v>
      </c>
      <c r="F1005" s="953"/>
      <c r="G1005" s="953"/>
      <c r="H1005" s="953"/>
      <c r="I1005" s="953"/>
      <c r="J1005" s="953"/>
      <c r="K1005" s="953"/>
      <c r="L1005" s="953"/>
      <c r="M1005" s="953"/>
      <c r="N1005" s="953"/>
      <c r="O1005" s="953"/>
      <c r="P1005" s="954"/>
      <c r="Q1005" s="950" t="s">
        <v>213</v>
      </c>
      <c r="R1005" s="245" t="s">
        <v>421</v>
      </c>
      <c r="S1005" s="947" t="s">
        <v>212</v>
      </c>
      <c r="T1005" s="948"/>
      <c r="U1005" s="948"/>
      <c r="V1005" s="948"/>
      <c r="W1005" s="948"/>
      <c r="X1005" s="948"/>
      <c r="Y1005" s="948"/>
      <c r="Z1005" s="948"/>
      <c r="AA1005" s="948"/>
      <c r="AB1005" s="948"/>
      <c r="AC1005" s="948"/>
      <c r="AD1005" s="955"/>
      <c r="AE1005" s="947" t="s">
        <v>242</v>
      </c>
      <c r="AF1005" s="948"/>
      <c r="AG1005" s="948"/>
      <c r="AH1005" s="948"/>
      <c r="AI1005" s="948"/>
      <c r="AJ1005" s="948"/>
      <c r="AK1005" s="948"/>
      <c r="AL1005" s="948"/>
      <c r="AM1005" s="948"/>
      <c r="AN1005" s="948"/>
      <c r="AO1005" s="948"/>
      <c r="AP1005" s="948"/>
      <c r="AQ1005" s="948"/>
      <c r="AR1005" s="948"/>
      <c r="AS1005" s="949"/>
    </row>
    <row r="1006" spans="1:45" ht="65.25" customHeight="1">
      <c r="B1006" s="942"/>
      <c r="C1006" s="944"/>
      <c r="D1006" s="246">
        <v>2020</v>
      </c>
      <c r="E1006" s="246">
        <v>2021</v>
      </c>
      <c r="F1006" s="246">
        <v>2022</v>
      </c>
      <c r="G1006" s="246">
        <v>2023</v>
      </c>
      <c r="H1006" s="246">
        <v>2024</v>
      </c>
      <c r="I1006" s="246">
        <v>2025</v>
      </c>
      <c r="J1006" s="246">
        <v>2026</v>
      </c>
      <c r="K1006" s="246">
        <v>2027</v>
      </c>
      <c r="L1006" s="246">
        <v>2028</v>
      </c>
      <c r="M1006" s="246">
        <v>2029</v>
      </c>
      <c r="N1006" s="246">
        <v>2030</v>
      </c>
      <c r="O1006" s="246">
        <v>2031</v>
      </c>
      <c r="P1006" s="246">
        <v>2032</v>
      </c>
      <c r="Q1006" s="951"/>
      <c r="R1006" s="246">
        <v>2020</v>
      </c>
      <c r="S1006" s="246">
        <v>2021</v>
      </c>
      <c r="T1006" s="246">
        <v>2022</v>
      </c>
      <c r="U1006" s="246">
        <v>2023</v>
      </c>
      <c r="V1006" s="246">
        <v>2024</v>
      </c>
      <c r="W1006" s="246">
        <v>2025</v>
      </c>
      <c r="X1006" s="246">
        <v>2026</v>
      </c>
      <c r="Y1006" s="246">
        <v>2027</v>
      </c>
      <c r="Z1006" s="246">
        <v>2028</v>
      </c>
      <c r="AA1006" s="246">
        <v>2029</v>
      </c>
      <c r="AB1006" s="246">
        <v>2030</v>
      </c>
      <c r="AC1006" s="246">
        <v>2031</v>
      </c>
      <c r="AD1006" s="246">
        <v>2032</v>
      </c>
      <c r="AE1006" s="246" t="str">
        <f>'1.  LRAMVA Summary'!$D$53</f>
        <v>Residential</v>
      </c>
      <c r="AF1006" s="246" t="str">
        <f>'1.  LRAMVA Summary'!$E$53</f>
        <v>GS&lt;50 kW</v>
      </c>
      <c r="AG1006" s="246" t="str">
        <f>'1.  LRAMVA Summary'!$F$53</f>
        <v>GS&gt;50 kW</v>
      </c>
      <c r="AH1006" s="246" t="str">
        <f>'1.  LRAMVA Summary'!$G$53</f>
        <v>Unmetered Scattered Load</v>
      </c>
      <c r="AI1006" s="246" t="str">
        <f>'1.  LRAMVA Summary'!$H$53</f>
        <v>Streetlighting</v>
      </c>
      <c r="AJ1006" s="246" t="str">
        <f>'1.  LRAMVA Summary'!$I$53</f>
        <v/>
      </c>
      <c r="AK1006" s="246" t="str">
        <f>'1.  LRAMVA Summary'!$J$53</f>
        <v/>
      </c>
      <c r="AL1006" s="246" t="str">
        <f>'1.  LRAMVA Summary'!$K$53</f>
        <v/>
      </c>
      <c r="AM1006" s="246" t="str">
        <f>'1.  LRAMVA Summary'!$L$53</f>
        <v/>
      </c>
      <c r="AN1006" s="246" t="str">
        <f>'1.  LRAMVA Summary'!$M$53</f>
        <v/>
      </c>
      <c r="AO1006" s="246" t="str">
        <f>'1.  LRAMVA Summary'!$N$53</f>
        <v/>
      </c>
      <c r="AP1006" s="246" t="str">
        <f>'1.  LRAMVA Summary'!$O$53</f>
        <v/>
      </c>
      <c r="AQ1006" s="246" t="str">
        <f>'1.  LRAMVA Summary'!$P$53</f>
        <v/>
      </c>
      <c r="AR1006" s="246" t="str">
        <f>'1.  LRAMVA Summary'!$Q$53</f>
        <v/>
      </c>
      <c r="AS1006" s="248" t="str">
        <f>'1.  LRAMVA Summary'!$R$53</f>
        <v>Total</v>
      </c>
    </row>
    <row r="1007" spans="1:45" ht="15" hidden="1" customHeight="1">
      <c r="A1007" s="465"/>
      <c r="B1007" s="455" t="s">
        <v>500</v>
      </c>
      <c r="C1007" s="250"/>
      <c r="D1007" s="250"/>
      <c r="E1007" s="250"/>
      <c r="F1007" s="250"/>
      <c r="G1007" s="250"/>
      <c r="H1007" s="250"/>
      <c r="I1007" s="250"/>
      <c r="J1007" s="250"/>
      <c r="K1007" s="250"/>
      <c r="L1007" s="250"/>
      <c r="M1007" s="250"/>
      <c r="N1007" s="250"/>
      <c r="O1007" s="250"/>
      <c r="P1007" s="250"/>
      <c r="Q1007" s="251"/>
      <c r="R1007" s="250"/>
      <c r="S1007" s="250"/>
      <c r="T1007" s="250"/>
      <c r="U1007" s="250"/>
      <c r="V1007" s="250"/>
      <c r="W1007" s="250"/>
      <c r="X1007" s="250"/>
      <c r="Y1007" s="250"/>
      <c r="Z1007" s="250"/>
      <c r="AA1007" s="250"/>
      <c r="AB1007" s="250"/>
      <c r="AC1007" s="250"/>
      <c r="AD1007" s="250"/>
      <c r="AE1007" s="252" t="str">
        <f>'1.  LRAMVA Summary'!$D$54</f>
        <v>kWh</v>
      </c>
      <c r="AF1007" s="252" t="str">
        <f>'1.  LRAMVA Summary'!$E$54</f>
        <v>kWh</v>
      </c>
      <c r="AG1007" s="252" t="str">
        <f>'1.  LRAMVA Summary'!$F$54</f>
        <v>kW</v>
      </c>
      <c r="AH1007" s="252" t="str">
        <f>'1.  LRAMVA Summary'!$G$54</f>
        <v>kWh</v>
      </c>
      <c r="AI1007" s="252" t="str">
        <f>'1.  LRAMVA Summary'!$H$54</f>
        <v>kW</v>
      </c>
      <c r="AJ1007" s="252">
        <f>'1.  LRAMVA Summary'!$I$54</f>
        <v>0</v>
      </c>
      <c r="AK1007" s="252">
        <f>'1.  LRAMVA Summary'!$J$54</f>
        <v>0</v>
      </c>
      <c r="AL1007" s="252">
        <f>'1.  LRAMVA Summary'!$K$54</f>
        <v>0</v>
      </c>
      <c r="AM1007" s="252">
        <f>'1.  LRAMVA Summary'!$L$54</f>
        <v>0</v>
      </c>
      <c r="AN1007" s="252">
        <f>'1.  LRAMVA Summary'!$M$54</f>
        <v>0</v>
      </c>
      <c r="AO1007" s="252">
        <f>'1.  LRAMVA Summary'!$N$54</f>
        <v>0</v>
      </c>
      <c r="AP1007" s="252">
        <f>'1.  LRAMVA Summary'!$O$54</f>
        <v>0</v>
      </c>
      <c r="AQ1007" s="252">
        <f>'1.  LRAMVA Summary'!$P$54</f>
        <v>0</v>
      </c>
      <c r="AR1007" s="252">
        <f>'1.  LRAMVA Summary'!$Q$54</f>
        <v>0</v>
      </c>
      <c r="AS1007" s="253"/>
    </row>
    <row r="1008" spans="1:45" ht="15" hidden="1" customHeight="1" outlineLevel="1">
      <c r="A1008" s="465"/>
      <c r="B1008" s="444" t="s">
        <v>493</v>
      </c>
      <c r="C1008" s="250"/>
      <c r="D1008" s="250"/>
      <c r="E1008" s="250"/>
      <c r="F1008" s="250"/>
      <c r="G1008" s="250"/>
      <c r="H1008" s="250"/>
      <c r="I1008" s="250"/>
      <c r="J1008" s="250"/>
      <c r="K1008" s="250"/>
      <c r="L1008" s="250"/>
      <c r="M1008" s="250"/>
      <c r="N1008" s="250"/>
      <c r="O1008" s="250"/>
      <c r="P1008" s="250"/>
      <c r="Q1008" s="251"/>
      <c r="R1008" s="250"/>
      <c r="S1008" s="250"/>
      <c r="T1008" s="250"/>
      <c r="U1008" s="250"/>
      <c r="V1008" s="250"/>
      <c r="W1008" s="250"/>
      <c r="X1008" s="250"/>
      <c r="Y1008" s="250"/>
      <c r="Z1008" s="250"/>
      <c r="AA1008" s="250"/>
      <c r="AB1008" s="250"/>
      <c r="AC1008" s="250"/>
      <c r="AD1008" s="250"/>
      <c r="AE1008" s="252"/>
      <c r="AF1008" s="252"/>
      <c r="AG1008" s="252"/>
      <c r="AH1008" s="252"/>
      <c r="AI1008" s="252"/>
      <c r="AJ1008" s="252"/>
      <c r="AK1008" s="252"/>
      <c r="AL1008" s="252"/>
      <c r="AM1008" s="252"/>
      <c r="AN1008" s="252"/>
      <c r="AO1008" s="252"/>
      <c r="AP1008" s="252"/>
      <c r="AQ1008" s="252"/>
      <c r="AR1008" s="252"/>
      <c r="AS1008" s="253"/>
    </row>
    <row r="1009" spans="1:45" ht="15" hidden="1" customHeight="1" outlineLevel="1">
      <c r="A1009" s="465">
        <v>1</v>
      </c>
      <c r="B1009" s="380" t="s">
        <v>95</v>
      </c>
      <c r="C1009" s="252" t="s">
        <v>25</v>
      </c>
      <c r="D1009" s="256"/>
      <c r="E1009" s="256"/>
      <c r="F1009" s="256"/>
      <c r="G1009" s="256"/>
      <c r="H1009" s="256"/>
      <c r="I1009" s="256"/>
      <c r="J1009" s="256"/>
      <c r="K1009" s="256"/>
      <c r="L1009" s="256"/>
      <c r="M1009" s="256"/>
      <c r="N1009" s="256"/>
      <c r="O1009" s="256"/>
      <c r="P1009" s="256"/>
      <c r="Q1009" s="252"/>
      <c r="R1009" s="256"/>
      <c r="S1009" s="256"/>
      <c r="T1009" s="256"/>
      <c r="U1009" s="256"/>
      <c r="V1009" s="256"/>
      <c r="W1009" s="256"/>
      <c r="X1009" s="256"/>
      <c r="Y1009" s="256"/>
      <c r="Z1009" s="256"/>
      <c r="AA1009" s="256"/>
      <c r="AB1009" s="256"/>
      <c r="AC1009" s="256"/>
      <c r="AD1009" s="256"/>
      <c r="AE1009" s="367"/>
      <c r="AF1009" s="367"/>
      <c r="AG1009" s="367"/>
      <c r="AH1009" s="367"/>
      <c r="AI1009" s="367"/>
      <c r="AJ1009" s="367"/>
      <c r="AK1009" s="367"/>
      <c r="AL1009" s="362"/>
      <c r="AM1009" s="362"/>
      <c r="AN1009" s="362"/>
      <c r="AO1009" s="362"/>
      <c r="AP1009" s="362"/>
      <c r="AQ1009" s="362"/>
      <c r="AR1009" s="362"/>
      <c r="AS1009" s="257">
        <f>SUM(AE1009:AR1009)</f>
        <v>0</v>
      </c>
    </row>
    <row r="1010" spans="1:45" ht="15" hidden="1" customHeight="1" outlineLevel="1">
      <c r="A1010" s="465"/>
      <c r="B1010" s="255" t="s">
        <v>345</v>
      </c>
      <c r="C1010" s="252" t="s">
        <v>163</v>
      </c>
      <c r="D1010" s="256"/>
      <c r="E1010" s="256"/>
      <c r="F1010" s="256"/>
      <c r="G1010" s="256"/>
      <c r="H1010" s="256"/>
      <c r="I1010" s="256"/>
      <c r="J1010" s="256"/>
      <c r="K1010" s="256"/>
      <c r="L1010" s="256"/>
      <c r="M1010" s="256"/>
      <c r="N1010" s="256"/>
      <c r="O1010" s="256"/>
      <c r="P1010" s="256"/>
      <c r="Q1010" s="415"/>
      <c r="R1010" s="256"/>
      <c r="S1010" s="256"/>
      <c r="T1010" s="256"/>
      <c r="U1010" s="256"/>
      <c r="V1010" s="256"/>
      <c r="W1010" s="256"/>
      <c r="X1010" s="256"/>
      <c r="Y1010" s="256"/>
      <c r="Z1010" s="256"/>
      <c r="AA1010" s="256"/>
      <c r="AB1010" s="256"/>
      <c r="AC1010" s="256"/>
      <c r="AD1010" s="256"/>
      <c r="AE1010" s="363">
        <f>AE1009</f>
        <v>0</v>
      </c>
      <c r="AF1010" s="363">
        <f t="shared" ref="AF1010" si="2933">AF1009</f>
        <v>0</v>
      </c>
      <c r="AG1010" s="363">
        <f t="shared" ref="AG1010" si="2934">AG1009</f>
        <v>0</v>
      </c>
      <c r="AH1010" s="363">
        <f t="shared" ref="AH1010" si="2935">AH1009</f>
        <v>0</v>
      </c>
      <c r="AI1010" s="363">
        <f t="shared" ref="AI1010" si="2936">AI1009</f>
        <v>0</v>
      </c>
      <c r="AJ1010" s="363">
        <f t="shared" ref="AJ1010" si="2937">AJ1009</f>
        <v>0</v>
      </c>
      <c r="AK1010" s="363">
        <f t="shared" ref="AK1010" si="2938">AK1009</f>
        <v>0</v>
      </c>
      <c r="AL1010" s="363">
        <f t="shared" ref="AL1010" si="2939">AL1009</f>
        <v>0</v>
      </c>
      <c r="AM1010" s="363">
        <f t="shared" ref="AM1010" si="2940">AM1009</f>
        <v>0</v>
      </c>
      <c r="AN1010" s="363">
        <f t="shared" ref="AN1010" si="2941">AN1009</f>
        <v>0</v>
      </c>
      <c r="AO1010" s="363">
        <f t="shared" ref="AO1010" si="2942">AO1009</f>
        <v>0</v>
      </c>
      <c r="AP1010" s="363">
        <f t="shared" ref="AP1010" si="2943">AP1009</f>
        <v>0</v>
      </c>
      <c r="AQ1010" s="363">
        <f t="shared" ref="AQ1010" si="2944">AQ1009</f>
        <v>0</v>
      </c>
      <c r="AR1010" s="363">
        <f t="shared" ref="AR1010" si="2945">AR1009</f>
        <v>0</v>
      </c>
      <c r="AS1010" s="258"/>
    </row>
    <row r="1011" spans="1:45" ht="15" hidden="1" customHeight="1" outlineLevel="1">
      <c r="A1011" s="465"/>
      <c r="B1011" s="259"/>
      <c r="C1011" s="260"/>
      <c r="D1011" s="260"/>
      <c r="E1011" s="260"/>
      <c r="F1011" s="260"/>
      <c r="G1011" s="260"/>
      <c r="H1011" s="260"/>
      <c r="I1011" s="260"/>
      <c r="J1011" s="654"/>
      <c r="K1011" s="260"/>
      <c r="L1011" s="260"/>
      <c r="M1011" s="260"/>
      <c r="N1011" s="260"/>
      <c r="O1011" s="260"/>
      <c r="P1011" s="260"/>
      <c r="Q1011" s="261"/>
      <c r="R1011" s="260"/>
      <c r="S1011" s="260"/>
      <c r="T1011" s="260"/>
      <c r="U1011" s="260"/>
      <c r="V1011" s="260"/>
      <c r="W1011" s="260"/>
      <c r="X1011" s="260"/>
      <c r="Y1011" s="260"/>
      <c r="Z1011" s="260"/>
      <c r="AA1011" s="260"/>
      <c r="AB1011" s="260"/>
      <c r="AC1011" s="260"/>
      <c r="AD1011" s="260"/>
      <c r="AE1011" s="364"/>
      <c r="AF1011" s="365"/>
      <c r="AG1011" s="365"/>
      <c r="AH1011" s="365"/>
      <c r="AI1011" s="365"/>
      <c r="AJ1011" s="365"/>
      <c r="AK1011" s="365"/>
      <c r="AL1011" s="365"/>
      <c r="AM1011" s="365"/>
      <c r="AN1011" s="365"/>
      <c r="AO1011" s="365"/>
      <c r="AP1011" s="365"/>
      <c r="AQ1011" s="365"/>
      <c r="AR1011" s="365"/>
      <c r="AS1011" s="263"/>
    </row>
    <row r="1012" spans="1:45" ht="15" hidden="1" customHeight="1" outlineLevel="1">
      <c r="A1012" s="465">
        <v>2</v>
      </c>
      <c r="B1012" s="380" t="s">
        <v>96</v>
      </c>
      <c r="C1012" s="252" t="s">
        <v>25</v>
      </c>
      <c r="D1012" s="256"/>
      <c r="E1012" s="256"/>
      <c r="F1012" s="256"/>
      <c r="G1012" s="256"/>
      <c r="H1012" s="256"/>
      <c r="I1012" s="256"/>
      <c r="J1012" s="256"/>
      <c r="K1012" s="256"/>
      <c r="L1012" s="256"/>
      <c r="M1012" s="256"/>
      <c r="N1012" s="256"/>
      <c r="O1012" s="256"/>
      <c r="P1012" s="256"/>
      <c r="Q1012" s="252"/>
      <c r="R1012" s="256"/>
      <c r="S1012" s="256"/>
      <c r="T1012" s="256"/>
      <c r="U1012" s="256"/>
      <c r="V1012" s="256"/>
      <c r="W1012" s="256"/>
      <c r="X1012" s="256"/>
      <c r="Y1012" s="256"/>
      <c r="Z1012" s="256"/>
      <c r="AA1012" s="256"/>
      <c r="AB1012" s="256"/>
      <c r="AC1012" s="256"/>
      <c r="AD1012" s="256"/>
      <c r="AE1012" s="367"/>
      <c r="AF1012" s="367"/>
      <c r="AG1012" s="367"/>
      <c r="AH1012" s="367"/>
      <c r="AI1012" s="367"/>
      <c r="AJ1012" s="367"/>
      <c r="AK1012" s="367"/>
      <c r="AL1012" s="362"/>
      <c r="AM1012" s="362"/>
      <c r="AN1012" s="362"/>
      <c r="AO1012" s="362"/>
      <c r="AP1012" s="362"/>
      <c r="AQ1012" s="362"/>
      <c r="AR1012" s="362"/>
      <c r="AS1012" s="257">
        <f>SUM(AE1012:AR1012)</f>
        <v>0</v>
      </c>
    </row>
    <row r="1013" spans="1:45" ht="15" hidden="1" customHeight="1" outlineLevel="1">
      <c r="A1013" s="465"/>
      <c r="B1013" s="255" t="s">
        <v>345</v>
      </c>
      <c r="C1013" s="252" t="s">
        <v>163</v>
      </c>
      <c r="D1013" s="256"/>
      <c r="E1013" s="256"/>
      <c r="F1013" s="256"/>
      <c r="G1013" s="256"/>
      <c r="H1013" s="256"/>
      <c r="I1013" s="256"/>
      <c r="J1013" s="256"/>
      <c r="K1013" s="256"/>
      <c r="L1013" s="256"/>
      <c r="M1013" s="256"/>
      <c r="N1013" s="256"/>
      <c r="O1013" s="256"/>
      <c r="P1013" s="256"/>
      <c r="Q1013" s="415"/>
      <c r="R1013" s="256"/>
      <c r="S1013" s="256"/>
      <c r="T1013" s="256"/>
      <c r="U1013" s="256"/>
      <c r="V1013" s="256"/>
      <c r="W1013" s="256"/>
      <c r="X1013" s="256"/>
      <c r="Y1013" s="256"/>
      <c r="Z1013" s="256"/>
      <c r="AA1013" s="256"/>
      <c r="AB1013" s="256"/>
      <c r="AC1013" s="256"/>
      <c r="AD1013" s="256"/>
      <c r="AE1013" s="363">
        <f>AE1012</f>
        <v>0</v>
      </c>
      <c r="AF1013" s="363">
        <f t="shared" ref="AF1013" si="2946">AF1012</f>
        <v>0</v>
      </c>
      <c r="AG1013" s="363">
        <f t="shared" ref="AG1013" si="2947">AG1012</f>
        <v>0</v>
      </c>
      <c r="AH1013" s="363">
        <f t="shared" ref="AH1013" si="2948">AH1012</f>
        <v>0</v>
      </c>
      <c r="AI1013" s="363">
        <f t="shared" ref="AI1013" si="2949">AI1012</f>
        <v>0</v>
      </c>
      <c r="AJ1013" s="363">
        <f t="shared" ref="AJ1013" si="2950">AJ1012</f>
        <v>0</v>
      </c>
      <c r="AK1013" s="363">
        <f t="shared" ref="AK1013" si="2951">AK1012</f>
        <v>0</v>
      </c>
      <c r="AL1013" s="363">
        <f t="shared" ref="AL1013" si="2952">AL1012</f>
        <v>0</v>
      </c>
      <c r="AM1013" s="363">
        <f t="shared" ref="AM1013" si="2953">AM1012</f>
        <v>0</v>
      </c>
      <c r="AN1013" s="363">
        <f t="shared" ref="AN1013" si="2954">AN1012</f>
        <v>0</v>
      </c>
      <c r="AO1013" s="363">
        <f t="shared" ref="AO1013" si="2955">AO1012</f>
        <v>0</v>
      </c>
      <c r="AP1013" s="363">
        <f t="shared" ref="AP1013" si="2956">AP1012</f>
        <v>0</v>
      </c>
      <c r="AQ1013" s="363">
        <f t="shared" ref="AQ1013" si="2957">AQ1012</f>
        <v>0</v>
      </c>
      <c r="AR1013" s="363">
        <f t="shared" ref="AR1013" si="2958">AR1012</f>
        <v>0</v>
      </c>
      <c r="AS1013" s="258"/>
    </row>
    <row r="1014" spans="1:45" ht="15" hidden="1" customHeight="1" outlineLevel="1">
      <c r="A1014" s="465"/>
      <c r="B1014" s="259"/>
      <c r="C1014" s="260"/>
      <c r="D1014" s="265"/>
      <c r="E1014" s="265"/>
      <c r="F1014" s="265"/>
      <c r="G1014" s="265"/>
      <c r="H1014" s="265"/>
      <c r="I1014" s="265"/>
      <c r="J1014" s="265"/>
      <c r="K1014" s="265"/>
      <c r="L1014" s="265"/>
      <c r="M1014" s="265"/>
      <c r="N1014" s="265"/>
      <c r="O1014" s="265"/>
      <c r="P1014" s="265"/>
      <c r="Q1014" s="261"/>
      <c r="R1014" s="265"/>
      <c r="S1014" s="265"/>
      <c r="T1014" s="265"/>
      <c r="U1014" s="265"/>
      <c r="V1014" s="265"/>
      <c r="W1014" s="265"/>
      <c r="X1014" s="265"/>
      <c r="Y1014" s="265"/>
      <c r="Z1014" s="265"/>
      <c r="AA1014" s="265"/>
      <c r="AB1014" s="265"/>
      <c r="AC1014" s="265"/>
      <c r="AD1014" s="265"/>
      <c r="AE1014" s="364"/>
      <c r="AF1014" s="365"/>
      <c r="AG1014" s="365"/>
      <c r="AH1014" s="365"/>
      <c r="AI1014" s="365"/>
      <c r="AJ1014" s="365"/>
      <c r="AK1014" s="365"/>
      <c r="AL1014" s="365"/>
      <c r="AM1014" s="365"/>
      <c r="AN1014" s="365"/>
      <c r="AO1014" s="365"/>
      <c r="AP1014" s="365"/>
      <c r="AQ1014" s="365"/>
      <c r="AR1014" s="365"/>
      <c r="AS1014" s="263"/>
    </row>
    <row r="1015" spans="1:45" ht="15" hidden="1" customHeight="1" outlineLevel="1">
      <c r="A1015" s="465">
        <v>3</v>
      </c>
      <c r="B1015" s="380" t="s">
        <v>97</v>
      </c>
      <c r="C1015" s="252" t="s">
        <v>25</v>
      </c>
      <c r="D1015" s="256"/>
      <c r="E1015" s="256"/>
      <c r="F1015" s="256"/>
      <c r="G1015" s="256"/>
      <c r="H1015" s="256"/>
      <c r="I1015" s="256"/>
      <c r="J1015" s="256"/>
      <c r="K1015" s="256"/>
      <c r="L1015" s="256"/>
      <c r="M1015" s="256"/>
      <c r="N1015" s="256"/>
      <c r="O1015" s="256"/>
      <c r="P1015" s="256"/>
      <c r="Q1015" s="252"/>
      <c r="R1015" s="256"/>
      <c r="S1015" s="256"/>
      <c r="T1015" s="256"/>
      <c r="U1015" s="256"/>
      <c r="V1015" s="256"/>
      <c r="W1015" s="256"/>
      <c r="X1015" s="256"/>
      <c r="Y1015" s="256"/>
      <c r="Z1015" s="256"/>
      <c r="AA1015" s="256"/>
      <c r="AB1015" s="256"/>
      <c r="AC1015" s="256"/>
      <c r="AD1015" s="256"/>
      <c r="AE1015" s="367"/>
      <c r="AF1015" s="367"/>
      <c r="AG1015" s="367"/>
      <c r="AH1015" s="367"/>
      <c r="AI1015" s="367"/>
      <c r="AJ1015" s="367"/>
      <c r="AK1015" s="367"/>
      <c r="AL1015" s="362"/>
      <c r="AM1015" s="362"/>
      <c r="AN1015" s="362"/>
      <c r="AO1015" s="362"/>
      <c r="AP1015" s="362"/>
      <c r="AQ1015" s="362"/>
      <c r="AR1015" s="362"/>
      <c r="AS1015" s="257">
        <f>SUM(AE1015:AR1015)</f>
        <v>0</v>
      </c>
    </row>
    <row r="1016" spans="1:45" ht="15" hidden="1" customHeight="1" outlineLevel="1">
      <c r="A1016" s="465"/>
      <c r="B1016" s="255" t="s">
        <v>345</v>
      </c>
      <c r="C1016" s="252" t="s">
        <v>163</v>
      </c>
      <c r="D1016" s="256"/>
      <c r="E1016" s="256"/>
      <c r="F1016" s="256"/>
      <c r="G1016" s="256"/>
      <c r="H1016" s="256"/>
      <c r="I1016" s="256"/>
      <c r="J1016" s="256"/>
      <c r="K1016" s="256"/>
      <c r="L1016" s="256"/>
      <c r="M1016" s="256"/>
      <c r="N1016" s="256"/>
      <c r="O1016" s="256"/>
      <c r="P1016" s="256"/>
      <c r="Q1016" s="415"/>
      <c r="R1016" s="256"/>
      <c r="S1016" s="256"/>
      <c r="T1016" s="256"/>
      <c r="U1016" s="256"/>
      <c r="V1016" s="256"/>
      <c r="W1016" s="256"/>
      <c r="X1016" s="256"/>
      <c r="Y1016" s="256"/>
      <c r="Z1016" s="256"/>
      <c r="AA1016" s="256"/>
      <c r="AB1016" s="256"/>
      <c r="AC1016" s="256"/>
      <c r="AD1016" s="256"/>
      <c r="AE1016" s="363">
        <f>AE1015</f>
        <v>0</v>
      </c>
      <c r="AF1016" s="363">
        <f t="shared" ref="AF1016" si="2959">AF1015</f>
        <v>0</v>
      </c>
      <c r="AG1016" s="363">
        <f t="shared" ref="AG1016" si="2960">AG1015</f>
        <v>0</v>
      </c>
      <c r="AH1016" s="363">
        <f t="shared" ref="AH1016" si="2961">AH1015</f>
        <v>0</v>
      </c>
      <c r="AI1016" s="363">
        <f t="shared" ref="AI1016" si="2962">AI1015</f>
        <v>0</v>
      </c>
      <c r="AJ1016" s="363">
        <f t="shared" ref="AJ1016" si="2963">AJ1015</f>
        <v>0</v>
      </c>
      <c r="AK1016" s="363">
        <f t="shared" ref="AK1016" si="2964">AK1015</f>
        <v>0</v>
      </c>
      <c r="AL1016" s="363">
        <f t="shared" ref="AL1016" si="2965">AL1015</f>
        <v>0</v>
      </c>
      <c r="AM1016" s="363">
        <f t="shared" ref="AM1016" si="2966">AM1015</f>
        <v>0</v>
      </c>
      <c r="AN1016" s="363">
        <f t="shared" ref="AN1016" si="2967">AN1015</f>
        <v>0</v>
      </c>
      <c r="AO1016" s="363">
        <f t="shared" ref="AO1016" si="2968">AO1015</f>
        <v>0</v>
      </c>
      <c r="AP1016" s="363">
        <f t="shared" ref="AP1016" si="2969">AP1015</f>
        <v>0</v>
      </c>
      <c r="AQ1016" s="363">
        <f t="shared" ref="AQ1016" si="2970">AQ1015</f>
        <v>0</v>
      </c>
      <c r="AR1016" s="363">
        <f t="shared" ref="AR1016" si="2971">AR1015</f>
        <v>0</v>
      </c>
      <c r="AS1016" s="258"/>
    </row>
    <row r="1017" spans="1:45" ht="15" hidden="1" customHeight="1" outlineLevel="1">
      <c r="A1017" s="465"/>
      <c r="B1017" s="255"/>
      <c r="C1017" s="266"/>
      <c r="D1017" s="252"/>
      <c r="E1017" s="252"/>
      <c r="F1017" s="252"/>
      <c r="G1017" s="252"/>
      <c r="H1017" s="252"/>
      <c r="I1017" s="252"/>
      <c r="J1017" s="252"/>
      <c r="K1017" s="252"/>
      <c r="L1017" s="252"/>
      <c r="M1017" s="252"/>
      <c r="N1017" s="252"/>
      <c r="O1017" s="252"/>
      <c r="P1017" s="252"/>
      <c r="Q1017" s="252"/>
      <c r="R1017" s="252"/>
      <c r="S1017" s="252"/>
      <c r="T1017" s="252"/>
      <c r="U1017" s="252"/>
      <c r="V1017" s="252"/>
      <c r="W1017" s="252"/>
      <c r="X1017" s="252"/>
      <c r="Y1017" s="252"/>
      <c r="Z1017" s="252"/>
      <c r="AA1017" s="252"/>
      <c r="AB1017" s="252"/>
      <c r="AC1017" s="252"/>
      <c r="AD1017" s="252"/>
      <c r="AE1017" s="364"/>
      <c r="AF1017" s="364"/>
      <c r="AG1017" s="364"/>
      <c r="AH1017" s="364"/>
      <c r="AI1017" s="364"/>
      <c r="AJ1017" s="364"/>
      <c r="AK1017" s="364"/>
      <c r="AL1017" s="364"/>
      <c r="AM1017" s="364"/>
      <c r="AN1017" s="364"/>
      <c r="AO1017" s="364"/>
      <c r="AP1017" s="364"/>
      <c r="AQ1017" s="364"/>
      <c r="AR1017" s="364"/>
      <c r="AS1017" s="267"/>
    </row>
    <row r="1018" spans="1:45" ht="15" hidden="1" customHeight="1" outlineLevel="1">
      <c r="A1018" s="465">
        <v>4</v>
      </c>
      <c r="B1018" s="274" t="s">
        <v>660</v>
      </c>
      <c r="C1018" s="252" t="s">
        <v>25</v>
      </c>
      <c r="D1018" s="256"/>
      <c r="E1018" s="256"/>
      <c r="F1018" s="256"/>
      <c r="G1018" s="256"/>
      <c r="H1018" s="256"/>
      <c r="I1018" s="256"/>
      <c r="J1018" s="256"/>
      <c r="K1018" s="256"/>
      <c r="L1018" s="256"/>
      <c r="M1018" s="256"/>
      <c r="N1018" s="256"/>
      <c r="O1018" s="256"/>
      <c r="P1018" s="256"/>
      <c r="Q1018" s="252"/>
      <c r="R1018" s="256"/>
      <c r="S1018" s="256"/>
      <c r="T1018" s="256"/>
      <c r="U1018" s="256"/>
      <c r="V1018" s="256"/>
      <c r="W1018" s="256"/>
      <c r="X1018" s="256"/>
      <c r="Y1018" s="256"/>
      <c r="Z1018" s="256"/>
      <c r="AA1018" s="256"/>
      <c r="AB1018" s="256"/>
      <c r="AC1018" s="256"/>
      <c r="AD1018" s="256"/>
      <c r="AE1018" s="367"/>
      <c r="AF1018" s="367"/>
      <c r="AG1018" s="367"/>
      <c r="AH1018" s="367"/>
      <c r="AI1018" s="367"/>
      <c r="AJ1018" s="367"/>
      <c r="AK1018" s="367"/>
      <c r="AL1018" s="362"/>
      <c r="AM1018" s="362"/>
      <c r="AN1018" s="362"/>
      <c r="AO1018" s="362"/>
      <c r="AP1018" s="362"/>
      <c r="AQ1018" s="362"/>
      <c r="AR1018" s="362"/>
      <c r="AS1018" s="257">
        <f>SUM(AE1018:AR1018)</f>
        <v>0</v>
      </c>
    </row>
    <row r="1019" spans="1:45" ht="15" hidden="1" customHeight="1" outlineLevel="1">
      <c r="A1019" s="465"/>
      <c r="B1019" s="255" t="s">
        <v>345</v>
      </c>
      <c r="C1019" s="252" t="s">
        <v>163</v>
      </c>
      <c r="D1019" s="256"/>
      <c r="E1019" s="256"/>
      <c r="F1019" s="256"/>
      <c r="G1019" s="256"/>
      <c r="H1019" s="256"/>
      <c r="I1019" s="256"/>
      <c r="J1019" s="256"/>
      <c r="K1019" s="256"/>
      <c r="L1019" s="256"/>
      <c r="M1019" s="256"/>
      <c r="N1019" s="256"/>
      <c r="O1019" s="256"/>
      <c r="P1019" s="256"/>
      <c r="Q1019" s="415"/>
      <c r="R1019" s="256"/>
      <c r="S1019" s="256"/>
      <c r="T1019" s="256"/>
      <c r="U1019" s="256"/>
      <c r="V1019" s="256"/>
      <c r="W1019" s="256"/>
      <c r="X1019" s="256"/>
      <c r="Y1019" s="256"/>
      <c r="Z1019" s="256"/>
      <c r="AA1019" s="256"/>
      <c r="AB1019" s="256"/>
      <c r="AC1019" s="256"/>
      <c r="AD1019" s="256"/>
      <c r="AE1019" s="363">
        <f>AE1018</f>
        <v>0</v>
      </c>
      <c r="AF1019" s="363">
        <f t="shared" ref="AF1019" si="2972">AF1018</f>
        <v>0</v>
      </c>
      <c r="AG1019" s="363">
        <f t="shared" ref="AG1019" si="2973">AG1018</f>
        <v>0</v>
      </c>
      <c r="AH1019" s="363">
        <f t="shared" ref="AH1019" si="2974">AH1018</f>
        <v>0</v>
      </c>
      <c r="AI1019" s="363">
        <f t="shared" ref="AI1019" si="2975">AI1018</f>
        <v>0</v>
      </c>
      <c r="AJ1019" s="363">
        <f t="shared" ref="AJ1019" si="2976">AJ1018</f>
        <v>0</v>
      </c>
      <c r="AK1019" s="363">
        <f t="shared" ref="AK1019" si="2977">AK1018</f>
        <v>0</v>
      </c>
      <c r="AL1019" s="363">
        <f t="shared" ref="AL1019" si="2978">AL1018</f>
        <v>0</v>
      </c>
      <c r="AM1019" s="363">
        <f t="shared" ref="AM1019" si="2979">AM1018</f>
        <v>0</v>
      </c>
      <c r="AN1019" s="363">
        <f t="shared" ref="AN1019" si="2980">AN1018</f>
        <v>0</v>
      </c>
      <c r="AO1019" s="363">
        <f t="shared" ref="AO1019" si="2981">AO1018</f>
        <v>0</v>
      </c>
      <c r="AP1019" s="363">
        <f t="shared" ref="AP1019" si="2982">AP1018</f>
        <v>0</v>
      </c>
      <c r="AQ1019" s="363">
        <f t="shared" ref="AQ1019" si="2983">AQ1018</f>
        <v>0</v>
      </c>
      <c r="AR1019" s="363">
        <f t="shared" ref="AR1019" si="2984">AR1018</f>
        <v>0</v>
      </c>
      <c r="AS1019" s="258"/>
    </row>
    <row r="1020" spans="1:45" ht="15" hidden="1" customHeight="1" outlineLevel="1">
      <c r="A1020" s="465"/>
      <c r="B1020" s="255"/>
      <c r="C1020" s="266"/>
      <c r="D1020" s="265"/>
      <c r="E1020" s="265"/>
      <c r="F1020" s="265"/>
      <c r="G1020" s="265"/>
      <c r="H1020" s="265"/>
      <c r="I1020" s="265"/>
      <c r="J1020" s="265"/>
      <c r="K1020" s="265"/>
      <c r="L1020" s="265"/>
      <c r="M1020" s="265"/>
      <c r="N1020" s="265"/>
      <c r="O1020" s="265"/>
      <c r="P1020" s="265"/>
      <c r="Q1020" s="252"/>
      <c r="R1020" s="265"/>
      <c r="S1020" s="265"/>
      <c r="T1020" s="265"/>
      <c r="U1020" s="265"/>
      <c r="V1020" s="265"/>
      <c r="W1020" s="265"/>
      <c r="X1020" s="265"/>
      <c r="Y1020" s="265"/>
      <c r="Z1020" s="265"/>
      <c r="AA1020" s="265"/>
      <c r="AB1020" s="265"/>
      <c r="AC1020" s="265"/>
      <c r="AD1020" s="265"/>
      <c r="AE1020" s="364"/>
      <c r="AF1020" s="364"/>
      <c r="AG1020" s="364"/>
      <c r="AH1020" s="364"/>
      <c r="AI1020" s="364"/>
      <c r="AJ1020" s="364"/>
      <c r="AK1020" s="364"/>
      <c r="AL1020" s="364"/>
      <c r="AM1020" s="364"/>
      <c r="AN1020" s="364"/>
      <c r="AO1020" s="364"/>
      <c r="AP1020" s="364"/>
      <c r="AQ1020" s="364"/>
      <c r="AR1020" s="364"/>
      <c r="AS1020" s="267"/>
    </row>
    <row r="1021" spans="1:45" ht="15" hidden="1" customHeight="1" outlineLevel="1">
      <c r="A1021" s="465">
        <v>5</v>
      </c>
      <c r="B1021" s="380" t="s">
        <v>98</v>
      </c>
      <c r="C1021" s="252" t="s">
        <v>25</v>
      </c>
      <c r="D1021" s="256"/>
      <c r="E1021" s="256"/>
      <c r="F1021" s="256"/>
      <c r="G1021" s="256"/>
      <c r="H1021" s="256"/>
      <c r="I1021" s="256"/>
      <c r="J1021" s="256"/>
      <c r="K1021" s="256"/>
      <c r="L1021" s="256"/>
      <c r="M1021" s="256"/>
      <c r="N1021" s="256"/>
      <c r="O1021" s="256"/>
      <c r="P1021" s="256"/>
      <c r="Q1021" s="252"/>
      <c r="R1021" s="256"/>
      <c r="S1021" s="256"/>
      <c r="T1021" s="256"/>
      <c r="U1021" s="256"/>
      <c r="V1021" s="256"/>
      <c r="W1021" s="256"/>
      <c r="X1021" s="256"/>
      <c r="Y1021" s="256"/>
      <c r="Z1021" s="256"/>
      <c r="AA1021" s="256"/>
      <c r="AB1021" s="256"/>
      <c r="AC1021" s="256"/>
      <c r="AD1021" s="256"/>
      <c r="AE1021" s="367"/>
      <c r="AF1021" s="367"/>
      <c r="AG1021" s="367"/>
      <c r="AH1021" s="367"/>
      <c r="AI1021" s="367"/>
      <c r="AJ1021" s="367"/>
      <c r="AK1021" s="367"/>
      <c r="AL1021" s="362"/>
      <c r="AM1021" s="362"/>
      <c r="AN1021" s="362"/>
      <c r="AO1021" s="362"/>
      <c r="AP1021" s="362"/>
      <c r="AQ1021" s="362"/>
      <c r="AR1021" s="362"/>
      <c r="AS1021" s="257">
        <f>SUM(AE1021:AR1021)</f>
        <v>0</v>
      </c>
    </row>
    <row r="1022" spans="1:45" ht="15" hidden="1" customHeight="1" outlineLevel="1">
      <c r="A1022" s="465"/>
      <c r="B1022" s="255" t="s">
        <v>345</v>
      </c>
      <c r="C1022" s="252" t="s">
        <v>163</v>
      </c>
      <c r="D1022" s="256"/>
      <c r="E1022" s="256"/>
      <c r="F1022" s="256"/>
      <c r="G1022" s="256"/>
      <c r="H1022" s="256"/>
      <c r="I1022" s="256"/>
      <c r="J1022" s="256"/>
      <c r="K1022" s="256"/>
      <c r="L1022" s="256"/>
      <c r="M1022" s="256"/>
      <c r="N1022" s="256"/>
      <c r="O1022" s="256"/>
      <c r="P1022" s="256"/>
      <c r="Q1022" s="415"/>
      <c r="R1022" s="256"/>
      <c r="S1022" s="256"/>
      <c r="T1022" s="256"/>
      <c r="U1022" s="256"/>
      <c r="V1022" s="256"/>
      <c r="W1022" s="256"/>
      <c r="X1022" s="256"/>
      <c r="Y1022" s="256"/>
      <c r="Z1022" s="256"/>
      <c r="AA1022" s="256"/>
      <c r="AB1022" s="256"/>
      <c r="AC1022" s="256"/>
      <c r="AD1022" s="256"/>
      <c r="AE1022" s="363">
        <f>AE1021</f>
        <v>0</v>
      </c>
      <c r="AF1022" s="363">
        <f t="shared" ref="AF1022" si="2985">AF1021</f>
        <v>0</v>
      </c>
      <c r="AG1022" s="363">
        <f t="shared" ref="AG1022" si="2986">AG1021</f>
        <v>0</v>
      </c>
      <c r="AH1022" s="363">
        <f t="shared" ref="AH1022" si="2987">AH1021</f>
        <v>0</v>
      </c>
      <c r="AI1022" s="363">
        <f t="shared" ref="AI1022" si="2988">AI1021</f>
        <v>0</v>
      </c>
      <c r="AJ1022" s="363">
        <f t="shared" ref="AJ1022" si="2989">AJ1021</f>
        <v>0</v>
      </c>
      <c r="AK1022" s="363">
        <f t="shared" ref="AK1022" si="2990">AK1021</f>
        <v>0</v>
      </c>
      <c r="AL1022" s="363">
        <f t="shared" ref="AL1022" si="2991">AL1021</f>
        <v>0</v>
      </c>
      <c r="AM1022" s="363">
        <f t="shared" ref="AM1022" si="2992">AM1021</f>
        <v>0</v>
      </c>
      <c r="AN1022" s="363">
        <f t="shared" ref="AN1022" si="2993">AN1021</f>
        <v>0</v>
      </c>
      <c r="AO1022" s="363">
        <f t="shared" ref="AO1022" si="2994">AO1021</f>
        <v>0</v>
      </c>
      <c r="AP1022" s="363">
        <f t="shared" ref="AP1022" si="2995">AP1021</f>
        <v>0</v>
      </c>
      <c r="AQ1022" s="363">
        <f t="shared" ref="AQ1022" si="2996">AQ1021</f>
        <v>0</v>
      </c>
      <c r="AR1022" s="363">
        <f t="shared" ref="AR1022" si="2997">AR1021</f>
        <v>0</v>
      </c>
      <c r="AS1022" s="258"/>
    </row>
    <row r="1023" spans="1:45" ht="15" hidden="1" customHeight="1" outlineLevel="1">
      <c r="A1023" s="465"/>
      <c r="B1023" s="255"/>
      <c r="C1023" s="252"/>
      <c r="D1023" s="252"/>
      <c r="E1023" s="252"/>
      <c r="F1023" s="252"/>
      <c r="G1023" s="252"/>
      <c r="H1023" s="252"/>
      <c r="I1023" s="252"/>
      <c r="J1023" s="252"/>
      <c r="K1023" s="252"/>
      <c r="L1023" s="252"/>
      <c r="M1023" s="252"/>
      <c r="N1023" s="252"/>
      <c r="O1023" s="252"/>
      <c r="P1023" s="252"/>
      <c r="Q1023" s="252"/>
      <c r="R1023" s="252"/>
      <c r="S1023" s="252"/>
      <c r="T1023" s="252"/>
      <c r="U1023" s="252"/>
      <c r="V1023" s="252"/>
      <c r="W1023" s="252"/>
      <c r="X1023" s="252"/>
      <c r="Y1023" s="252"/>
      <c r="Z1023" s="252"/>
      <c r="AA1023" s="252"/>
      <c r="AB1023" s="252"/>
      <c r="AC1023" s="252"/>
      <c r="AD1023" s="252"/>
      <c r="AE1023" s="374"/>
      <c r="AF1023" s="375"/>
      <c r="AG1023" s="375"/>
      <c r="AH1023" s="375"/>
      <c r="AI1023" s="375"/>
      <c r="AJ1023" s="375"/>
      <c r="AK1023" s="375"/>
      <c r="AL1023" s="375"/>
      <c r="AM1023" s="375"/>
      <c r="AN1023" s="375"/>
      <c r="AO1023" s="375"/>
      <c r="AP1023" s="375"/>
      <c r="AQ1023" s="375"/>
      <c r="AR1023" s="375"/>
      <c r="AS1023" s="258"/>
    </row>
    <row r="1024" spans="1:45" ht="15.75" hidden="1" outlineLevel="1">
      <c r="A1024" s="465"/>
      <c r="B1024" s="279" t="s">
        <v>494</v>
      </c>
      <c r="C1024" s="250"/>
      <c r="D1024" s="250"/>
      <c r="E1024" s="250"/>
      <c r="F1024" s="250"/>
      <c r="G1024" s="250"/>
      <c r="H1024" s="250"/>
      <c r="I1024" s="250"/>
      <c r="J1024" s="250"/>
      <c r="K1024" s="250"/>
      <c r="L1024" s="250"/>
      <c r="M1024" s="250"/>
      <c r="N1024" s="250"/>
      <c r="O1024" s="250"/>
      <c r="P1024" s="250"/>
      <c r="Q1024" s="251"/>
      <c r="R1024" s="250"/>
      <c r="S1024" s="250"/>
      <c r="T1024" s="250"/>
      <c r="U1024" s="250"/>
      <c r="V1024" s="250"/>
      <c r="W1024" s="250"/>
      <c r="X1024" s="250"/>
      <c r="Y1024" s="250"/>
      <c r="Z1024" s="250"/>
      <c r="AA1024" s="250"/>
      <c r="AB1024" s="250"/>
      <c r="AC1024" s="250"/>
      <c r="AD1024" s="250"/>
      <c r="AE1024" s="366"/>
      <c r="AF1024" s="366"/>
      <c r="AG1024" s="366"/>
      <c r="AH1024" s="366"/>
      <c r="AI1024" s="366"/>
      <c r="AJ1024" s="366"/>
      <c r="AK1024" s="366"/>
      <c r="AL1024" s="366"/>
      <c r="AM1024" s="366"/>
      <c r="AN1024" s="366"/>
      <c r="AO1024" s="366"/>
      <c r="AP1024" s="366"/>
      <c r="AQ1024" s="366"/>
      <c r="AR1024" s="366"/>
      <c r="AS1024" s="253"/>
    </row>
    <row r="1025" spans="1:45" ht="15" hidden="1" customHeight="1" outlineLevel="1">
      <c r="A1025" s="465">
        <v>6</v>
      </c>
      <c r="B1025" s="380" t="s">
        <v>99</v>
      </c>
      <c r="C1025" s="252" t="s">
        <v>25</v>
      </c>
      <c r="D1025" s="256"/>
      <c r="E1025" s="256"/>
      <c r="F1025" s="256"/>
      <c r="G1025" s="256"/>
      <c r="H1025" s="256"/>
      <c r="I1025" s="256"/>
      <c r="J1025" s="256"/>
      <c r="K1025" s="256"/>
      <c r="L1025" s="256"/>
      <c r="M1025" s="256"/>
      <c r="N1025" s="256"/>
      <c r="O1025" s="256"/>
      <c r="P1025" s="256"/>
      <c r="Q1025" s="256">
        <v>12</v>
      </c>
      <c r="R1025" s="256"/>
      <c r="S1025" s="256"/>
      <c r="T1025" s="256"/>
      <c r="U1025" s="256"/>
      <c r="V1025" s="256"/>
      <c r="W1025" s="256"/>
      <c r="X1025" s="256"/>
      <c r="Y1025" s="256"/>
      <c r="Z1025" s="256"/>
      <c r="AA1025" s="256"/>
      <c r="AB1025" s="256"/>
      <c r="AC1025" s="256"/>
      <c r="AD1025" s="256"/>
      <c r="AE1025" s="367"/>
      <c r="AF1025" s="367"/>
      <c r="AG1025" s="367"/>
      <c r="AH1025" s="367"/>
      <c r="AI1025" s="367"/>
      <c r="AJ1025" s="367"/>
      <c r="AK1025" s="367"/>
      <c r="AL1025" s="367"/>
      <c r="AM1025" s="367"/>
      <c r="AN1025" s="367"/>
      <c r="AO1025" s="367"/>
      <c r="AP1025" s="367"/>
      <c r="AQ1025" s="367"/>
      <c r="AR1025" s="367"/>
      <c r="AS1025" s="257">
        <f>SUM(AE1025:AR1025)</f>
        <v>0</v>
      </c>
    </row>
    <row r="1026" spans="1:45" ht="15" hidden="1" customHeight="1" outlineLevel="1">
      <c r="A1026" s="465"/>
      <c r="B1026" s="255" t="s">
        <v>345</v>
      </c>
      <c r="C1026" s="252" t="s">
        <v>163</v>
      </c>
      <c r="D1026" s="256"/>
      <c r="E1026" s="256"/>
      <c r="F1026" s="256"/>
      <c r="G1026" s="256"/>
      <c r="H1026" s="256"/>
      <c r="I1026" s="256"/>
      <c r="J1026" s="256"/>
      <c r="K1026" s="256"/>
      <c r="L1026" s="256"/>
      <c r="M1026" s="256"/>
      <c r="N1026" s="256"/>
      <c r="O1026" s="256"/>
      <c r="P1026" s="256"/>
      <c r="Q1026" s="256">
        <f>Q1025</f>
        <v>12</v>
      </c>
      <c r="R1026" s="256"/>
      <c r="S1026" s="256"/>
      <c r="T1026" s="256"/>
      <c r="U1026" s="256"/>
      <c r="V1026" s="256"/>
      <c r="W1026" s="256"/>
      <c r="X1026" s="256"/>
      <c r="Y1026" s="256"/>
      <c r="Z1026" s="256"/>
      <c r="AA1026" s="256"/>
      <c r="AB1026" s="256"/>
      <c r="AC1026" s="256"/>
      <c r="AD1026" s="256"/>
      <c r="AE1026" s="363">
        <f>AE1025</f>
        <v>0</v>
      </c>
      <c r="AF1026" s="363">
        <f t="shared" ref="AF1026" si="2998">AF1025</f>
        <v>0</v>
      </c>
      <c r="AG1026" s="363">
        <f t="shared" ref="AG1026" si="2999">AG1025</f>
        <v>0</v>
      </c>
      <c r="AH1026" s="363">
        <f t="shared" ref="AH1026" si="3000">AH1025</f>
        <v>0</v>
      </c>
      <c r="AI1026" s="363">
        <f t="shared" ref="AI1026" si="3001">AI1025</f>
        <v>0</v>
      </c>
      <c r="AJ1026" s="363">
        <f t="shared" ref="AJ1026" si="3002">AJ1025</f>
        <v>0</v>
      </c>
      <c r="AK1026" s="363">
        <f t="shared" ref="AK1026" si="3003">AK1025</f>
        <v>0</v>
      </c>
      <c r="AL1026" s="363">
        <f t="shared" ref="AL1026" si="3004">AL1025</f>
        <v>0</v>
      </c>
      <c r="AM1026" s="363">
        <f t="shared" ref="AM1026" si="3005">AM1025</f>
        <v>0</v>
      </c>
      <c r="AN1026" s="363">
        <f t="shared" ref="AN1026" si="3006">AN1025</f>
        <v>0</v>
      </c>
      <c r="AO1026" s="363">
        <f t="shared" ref="AO1026" si="3007">AO1025</f>
        <v>0</v>
      </c>
      <c r="AP1026" s="363">
        <f t="shared" ref="AP1026" si="3008">AP1025</f>
        <v>0</v>
      </c>
      <c r="AQ1026" s="363">
        <f t="shared" ref="AQ1026" si="3009">AQ1025</f>
        <v>0</v>
      </c>
      <c r="AR1026" s="363">
        <f t="shared" ref="AR1026" si="3010">AR1025</f>
        <v>0</v>
      </c>
      <c r="AS1026" s="271"/>
    </row>
    <row r="1027" spans="1:45" ht="15" hidden="1" customHeight="1" outlineLevel="1">
      <c r="A1027" s="465"/>
      <c r="B1027" s="270"/>
      <c r="C1027" s="272"/>
      <c r="D1027" s="252"/>
      <c r="E1027" s="252"/>
      <c r="F1027" s="252"/>
      <c r="G1027" s="252"/>
      <c r="H1027" s="252"/>
      <c r="I1027" s="252"/>
      <c r="J1027" s="252"/>
      <c r="K1027" s="252"/>
      <c r="L1027" s="252"/>
      <c r="M1027" s="252"/>
      <c r="N1027" s="252"/>
      <c r="O1027" s="252"/>
      <c r="P1027" s="252"/>
      <c r="Q1027" s="252"/>
      <c r="R1027" s="252"/>
      <c r="S1027" s="252"/>
      <c r="T1027" s="252"/>
      <c r="U1027" s="252"/>
      <c r="V1027" s="252"/>
      <c r="W1027" s="252"/>
      <c r="X1027" s="252"/>
      <c r="Y1027" s="252"/>
      <c r="Z1027" s="252"/>
      <c r="AA1027" s="252"/>
      <c r="AB1027" s="252"/>
      <c r="AC1027" s="252"/>
      <c r="AD1027" s="252"/>
      <c r="AE1027" s="368"/>
      <c r="AF1027" s="368"/>
      <c r="AG1027" s="368"/>
      <c r="AH1027" s="368"/>
      <c r="AI1027" s="368"/>
      <c r="AJ1027" s="368"/>
      <c r="AK1027" s="368"/>
      <c r="AL1027" s="368"/>
      <c r="AM1027" s="368"/>
      <c r="AN1027" s="368"/>
      <c r="AO1027" s="368"/>
      <c r="AP1027" s="368"/>
      <c r="AQ1027" s="368"/>
      <c r="AR1027" s="368"/>
      <c r="AS1027" s="273"/>
    </row>
    <row r="1028" spans="1:45" ht="15" hidden="1" customHeight="1" outlineLevel="1">
      <c r="A1028" s="465">
        <v>7</v>
      </c>
      <c r="B1028" s="380" t="s">
        <v>100</v>
      </c>
      <c r="C1028" s="252" t="s">
        <v>25</v>
      </c>
      <c r="D1028" s="256"/>
      <c r="E1028" s="256"/>
      <c r="F1028" s="256"/>
      <c r="G1028" s="256"/>
      <c r="H1028" s="256"/>
      <c r="I1028" s="256"/>
      <c r="J1028" s="256"/>
      <c r="K1028" s="256"/>
      <c r="L1028" s="256"/>
      <c r="M1028" s="256"/>
      <c r="N1028" s="256"/>
      <c r="O1028" s="256"/>
      <c r="P1028" s="256"/>
      <c r="Q1028" s="256">
        <v>12</v>
      </c>
      <c r="R1028" s="256"/>
      <c r="S1028" s="256"/>
      <c r="T1028" s="256"/>
      <c r="U1028" s="256"/>
      <c r="V1028" s="256"/>
      <c r="W1028" s="256"/>
      <c r="X1028" s="256"/>
      <c r="Y1028" s="256"/>
      <c r="Z1028" s="256"/>
      <c r="AA1028" s="256"/>
      <c r="AB1028" s="256"/>
      <c r="AC1028" s="256"/>
      <c r="AD1028" s="256"/>
      <c r="AE1028" s="367"/>
      <c r="AF1028" s="367"/>
      <c r="AG1028" s="367"/>
      <c r="AH1028" s="367"/>
      <c r="AI1028" s="367"/>
      <c r="AJ1028" s="367"/>
      <c r="AK1028" s="367"/>
      <c r="AL1028" s="367"/>
      <c r="AM1028" s="367"/>
      <c r="AN1028" s="367"/>
      <c r="AO1028" s="367"/>
      <c r="AP1028" s="367"/>
      <c r="AQ1028" s="367"/>
      <c r="AR1028" s="367"/>
      <c r="AS1028" s="257">
        <f>SUM(AE1028:AR1028)</f>
        <v>0</v>
      </c>
    </row>
    <row r="1029" spans="1:45" ht="15" hidden="1" customHeight="1" outlineLevel="1">
      <c r="A1029" s="465"/>
      <c r="B1029" s="255" t="s">
        <v>345</v>
      </c>
      <c r="C1029" s="252" t="s">
        <v>163</v>
      </c>
      <c r="D1029" s="256"/>
      <c r="E1029" s="256"/>
      <c r="F1029" s="256"/>
      <c r="G1029" s="256"/>
      <c r="H1029" s="256"/>
      <c r="I1029" s="256"/>
      <c r="J1029" s="256"/>
      <c r="K1029" s="256"/>
      <c r="L1029" s="256"/>
      <c r="M1029" s="256"/>
      <c r="N1029" s="256"/>
      <c r="O1029" s="256"/>
      <c r="P1029" s="256"/>
      <c r="Q1029" s="256">
        <f>Q1028</f>
        <v>12</v>
      </c>
      <c r="R1029" s="256"/>
      <c r="S1029" s="256"/>
      <c r="T1029" s="256"/>
      <c r="U1029" s="256"/>
      <c r="V1029" s="256"/>
      <c r="W1029" s="256"/>
      <c r="X1029" s="256"/>
      <c r="Y1029" s="256"/>
      <c r="Z1029" s="256"/>
      <c r="AA1029" s="256"/>
      <c r="AB1029" s="256"/>
      <c r="AC1029" s="256"/>
      <c r="AD1029" s="256"/>
      <c r="AE1029" s="363">
        <f>AE1028</f>
        <v>0</v>
      </c>
      <c r="AF1029" s="363">
        <f t="shared" ref="AF1029" si="3011">AF1028</f>
        <v>0</v>
      </c>
      <c r="AG1029" s="363">
        <f t="shared" ref="AG1029" si="3012">AG1028</f>
        <v>0</v>
      </c>
      <c r="AH1029" s="363">
        <f t="shared" ref="AH1029" si="3013">AH1028</f>
        <v>0</v>
      </c>
      <c r="AI1029" s="363">
        <f t="shared" ref="AI1029" si="3014">AI1028</f>
        <v>0</v>
      </c>
      <c r="AJ1029" s="363">
        <f t="shared" ref="AJ1029" si="3015">AJ1028</f>
        <v>0</v>
      </c>
      <c r="AK1029" s="363">
        <f t="shared" ref="AK1029" si="3016">AK1028</f>
        <v>0</v>
      </c>
      <c r="AL1029" s="363">
        <f t="shared" ref="AL1029" si="3017">AL1028</f>
        <v>0</v>
      </c>
      <c r="AM1029" s="363">
        <f t="shared" ref="AM1029" si="3018">AM1028</f>
        <v>0</v>
      </c>
      <c r="AN1029" s="363">
        <f t="shared" ref="AN1029" si="3019">AN1028</f>
        <v>0</v>
      </c>
      <c r="AO1029" s="363">
        <f t="shared" ref="AO1029" si="3020">AO1028</f>
        <v>0</v>
      </c>
      <c r="AP1029" s="363">
        <f t="shared" ref="AP1029" si="3021">AP1028</f>
        <v>0</v>
      </c>
      <c r="AQ1029" s="363">
        <f t="shared" ref="AQ1029" si="3022">AQ1028</f>
        <v>0</v>
      </c>
      <c r="AR1029" s="363">
        <f t="shared" ref="AR1029" si="3023">AR1028</f>
        <v>0</v>
      </c>
      <c r="AS1029" s="271"/>
    </row>
    <row r="1030" spans="1:45" ht="15" hidden="1" customHeight="1" outlineLevel="1">
      <c r="A1030" s="465"/>
      <c r="B1030" s="274"/>
      <c r="C1030" s="272"/>
      <c r="D1030" s="252"/>
      <c r="E1030" s="252"/>
      <c r="F1030" s="252"/>
      <c r="G1030" s="252"/>
      <c r="H1030" s="252"/>
      <c r="I1030" s="252"/>
      <c r="J1030" s="252"/>
      <c r="K1030" s="252"/>
      <c r="L1030" s="252"/>
      <c r="M1030" s="252"/>
      <c r="N1030" s="252"/>
      <c r="O1030" s="252"/>
      <c r="P1030" s="252"/>
      <c r="Q1030" s="252"/>
      <c r="R1030" s="252"/>
      <c r="S1030" s="252"/>
      <c r="T1030" s="252"/>
      <c r="U1030" s="252"/>
      <c r="V1030" s="252"/>
      <c r="W1030" s="252"/>
      <c r="X1030" s="252"/>
      <c r="Y1030" s="252"/>
      <c r="Z1030" s="252"/>
      <c r="AA1030" s="252"/>
      <c r="AB1030" s="252"/>
      <c r="AC1030" s="252"/>
      <c r="AD1030" s="252"/>
      <c r="AE1030" s="368"/>
      <c r="AF1030" s="369"/>
      <c r="AG1030" s="368"/>
      <c r="AH1030" s="368"/>
      <c r="AI1030" s="368"/>
      <c r="AJ1030" s="368"/>
      <c r="AK1030" s="368"/>
      <c r="AL1030" s="368"/>
      <c r="AM1030" s="368"/>
      <c r="AN1030" s="368"/>
      <c r="AO1030" s="368"/>
      <c r="AP1030" s="368"/>
      <c r="AQ1030" s="368"/>
      <c r="AR1030" s="368"/>
      <c r="AS1030" s="273"/>
    </row>
    <row r="1031" spans="1:45" ht="15" hidden="1" customHeight="1" outlineLevel="1">
      <c r="A1031" s="465">
        <v>8</v>
      </c>
      <c r="B1031" s="380" t="s">
        <v>101</v>
      </c>
      <c r="C1031" s="252" t="s">
        <v>25</v>
      </c>
      <c r="D1031" s="256"/>
      <c r="E1031" s="256"/>
      <c r="F1031" s="256"/>
      <c r="G1031" s="256"/>
      <c r="H1031" s="256"/>
      <c r="I1031" s="256"/>
      <c r="J1031" s="256"/>
      <c r="K1031" s="256"/>
      <c r="L1031" s="256"/>
      <c r="M1031" s="256"/>
      <c r="N1031" s="256"/>
      <c r="O1031" s="256"/>
      <c r="P1031" s="256"/>
      <c r="Q1031" s="256">
        <v>12</v>
      </c>
      <c r="R1031" s="256"/>
      <c r="S1031" s="256"/>
      <c r="T1031" s="256"/>
      <c r="U1031" s="256"/>
      <c r="V1031" s="256"/>
      <c r="W1031" s="256"/>
      <c r="X1031" s="256"/>
      <c r="Y1031" s="256"/>
      <c r="Z1031" s="256"/>
      <c r="AA1031" s="256"/>
      <c r="AB1031" s="256"/>
      <c r="AC1031" s="256"/>
      <c r="AD1031" s="256"/>
      <c r="AE1031" s="367"/>
      <c r="AF1031" s="367"/>
      <c r="AG1031" s="367"/>
      <c r="AH1031" s="367"/>
      <c r="AI1031" s="367"/>
      <c r="AJ1031" s="367"/>
      <c r="AK1031" s="367"/>
      <c r="AL1031" s="367"/>
      <c r="AM1031" s="367"/>
      <c r="AN1031" s="367"/>
      <c r="AO1031" s="367"/>
      <c r="AP1031" s="367"/>
      <c r="AQ1031" s="367"/>
      <c r="AR1031" s="367"/>
      <c r="AS1031" s="257">
        <f>SUM(AE1031:AR1031)</f>
        <v>0</v>
      </c>
    </row>
    <row r="1032" spans="1:45" ht="15" hidden="1" customHeight="1" outlineLevel="1">
      <c r="A1032" s="465"/>
      <c r="B1032" s="255" t="s">
        <v>345</v>
      </c>
      <c r="C1032" s="252" t="s">
        <v>163</v>
      </c>
      <c r="D1032" s="256"/>
      <c r="E1032" s="256"/>
      <c r="F1032" s="256"/>
      <c r="G1032" s="256"/>
      <c r="H1032" s="256"/>
      <c r="I1032" s="256"/>
      <c r="J1032" s="256"/>
      <c r="K1032" s="256"/>
      <c r="L1032" s="256"/>
      <c r="M1032" s="256"/>
      <c r="N1032" s="256"/>
      <c r="O1032" s="256"/>
      <c r="P1032" s="256"/>
      <c r="Q1032" s="256">
        <f>Q1031</f>
        <v>12</v>
      </c>
      <c r="R1032" s="256"/>
      <c r="S1032" s="256"/>
      <c r="T1032" s="256"/>
      <c r="U1032" s="256"/>
      <c r="V1032" s="256"/>
      <c r="W1032" s="256"/>
      <c r="X1032" s="256"/>
      <c r="Y1032" s="256"/>
      <c r="Z1032" s="256"/>
      <c r="AA1032" s="256"/>
      <c r="AB1032" s="256"/>
      <c r="AC1032" s="256"/>
      <c r="AD1032" s="256"/>
      <c r="AE1032" s="363">
        <f>AE1031</f>
        <v>0</v>
      </c>
      <c r="AF1032" s="363">
        <f t="shared" ref="AF1032" si="3024">AF1031</f>
        <v>0</v>
      </c>
      <c r="AG1032" s="363">
        <f t="shared" ref="AG1032" si="3025">AG1031</f>
        <v>0</v>
      </c>
      <c r="AH1032" s="363">
        <f t="shared" ref="AH1032" si="3026">AH1031</f>
        <v>0</v>
      </c>
      <c r="AI1032" s="363">
        <f t="shared" ref="AI1032" si="3027">AI1031</f>
        <v>0</v>
      </c>
      <c r="AJ1032" s="363">
        <f t="shared" ref="AJ1032" si="3028">AJ1031</f>
        <v>0</v>
      </c>
      <c r="AK1032" s="363">
        <f t="shared" ref="AK1032" si="3029">AK1031</f>
        <v>0</v>
      </c>
      <c r="AL1032" s="363">
        <f t="shared" ref="AL1032" si="3030">AL1031</f>
        <v>0</v>
      </c>
      <c r="AM1032" s="363">
        <f t="shared" ref="AM1032" si="3031">AM1031</f>
        <v>0</v>
      </c>
      <c r="AN1032" s="363">
        <f t="shared" ref="AN1032" si="3032">AN1031</f>
        <v>0</v>
      </c>
      <c r="AO1032" s="363">
        <f t="shared" ref="AO1032" si="3033">AO1031</f>
        <v>0</v>
      </c>
      <c r="AP1032" s="363">
        <f t="shared" ref="AP1032" si="3034">AP1031</f>
        <v>0</v>
      </c>
      <c r="AQ1032" s="363">
        <f t="shared" ref="AQ1032" si="3035">AQ1031</f>
        <v>0</v>
      </c>
      <c r="AR1032" s="363">
        <f t="shared" ref="AR1032" si="3036">AR1031</f>
        <v>0</v>
      </c>
      <c r="AS1032" s="271"/>
    </row>
    <row r="1033" spans="1:45" ht="15" hidden="1" customHeight="1" outlineLevel="1">
      <c r="A1033" s="465"/>
      <c r="B1033" s="274"/>
      <c r="C1033" s="272"/>
      <c r="D1033" s="276"/>
      <c r="E1033" s="276"/>
      <c r="F1033" s="276"/>
      <c r="G1033" s="276"/>
      <c r="H1033" s="276"/>
      <c r="I1033" s="276"/>
      <c r="J1033" s="276"/>
      <c r="K1033" s="276"/>
      <c r="L1033" s="276"/>
      <c r="M1033" s="276"/>
      <c r="N1033" s="276"/>
      <c r="O1033" s="276"/>
      <c r="P1033" s="276"/>
      <c r="Q1033" s="252"/>
      <c r="R1033" s="276"/>
      <c r="S1033" s="276"/>
      <c r="T1033" s="276"/>
      <c r="U1033" s="276"/>
      <c r="V1033" s="276"/>
      <c r="W1033" s="276"/>
      <c r="X1033" s="276"/>
      <c r="Y1033" s="276"/>
      <c r="Z1033" s="276"/>
      <c r="AA1033" s="276"/>
      <c r="AB1033" s="276"/>
      <c r="AC1033" s="276"/>
      <c r="AD1033" s="276"/>
      <c r="AE1033" s="368"/>
      <c r="AF1033" s="369"/>
      <c r="AG1033" s="368"/>
      <c r="AH1033" s="368"/>
      <c r="AI1033" s="368"/>
      <c r="AJ1033" s="368"/>
      <c r="AK1033" s="368"/>
      <c r="AL1033" s="368"/>
      <c r="AM1033" s="368"/>
      <c r="AN1033" s="368"/>
      <c r="AO1033" s="368"/>
      <c r="AP1033" s="368"/>
      <c r="AQ1033" s="368"/>
      <c r="AR1033" s="368"/>
      <c r="AS1033" s="273"/>
    </row>
    <row r="1034" spans="1:45" ht="15" hidden="1" customHeight="1" outlineLevel="1">
      <c r="A1034" s="465">
        <v>9</v>
      </c>
      <c r="B1034" s="380" t="s">
        <v>102</v>
      </c>
      <c r="C1034" s="252" t="s">
        <v>25</v>
      </c>
      <c r="D1034" s="256"/>
      <c r="E1034" s="256"/>
      <c r="F1034" s="256"/>
      <c r="G1034" s="256"/>
      <c r="H1034" s="256"/>
      <c r="I1034" s="256"/>
      <c r="J1034" s="256"/>
      <c r="K1034" s="256"/>
      <c r="L1034" s="256"/>
      <c r="M1034" s="256"/>
      <c r="N1034" s="256"/>
      <c r="O1034" s="256"/>
      <c r="P1034" s="256"/>
      <c r="Q1034" s="256">
        <v>12</v>
      </c>
      <c r="R1034" s="256"/>
      <c r="S1034" s="256"/>
      <c r="T1034" s="256"/>
      <c r="U1034" s="256"/>
      <c r="V1034" s="256"/>
      <c r="W1034" s="256"/>
      <c r="X1034" s="256"/>
      <c r="Y1034" s="256"/>
      <c r="Z1034" s="256"/>
      <c r="AA1034" s="256"/>
      <c r="AB1034" s="256"/>
      <c r="AC1034" s="256"/>
      <c r="AD1034" s="256"/>
      <c r="AE1034" s="367"/>
      <c r="AF1034" s="367"/>
      <c r="AG1034" s="367"/>
      <c r="AH1034" s="367"/>
      <c r="AI1034" s="367"/>
      <c r="AJ1034" s="367"/>
      <c r="AK1034" s="367"/>
      <c r="AL1034" s="367"/>
      <c r="AM1034" s="367"/>
      <c r="AN1034" s="367"/>
      <c r="AO1034" s="367"/>
      <c r="AP1034" s="367"/>
      <c r="AQ1034" s="367"/>
      <c r="AR1034" s="367"/>
      <c r="AS1034" s="257">
        <f>SUM(AE1034:AR1034)</f>
        <v>0</v>
      </c>
    </row>
    <row r="1035" spans="1:45" ht="15" hidden="1" customHeight="1" outlineLevel="1">
      <c r="A1035" s="465"/>
      <c r="B1035" s="255" t="s">
        <v>345</v>
      </c>
      <c r="C1035" s="252" t="s">
        <v>163</v>
      </c>
      <c r="D1035" s="256"/>
      <c r="E1035" s="256"/>
      <c r="F1035" s="256"/>
      <c r="G1035" s="256"/>
      <c r="H1035" s="256"/>
      <c r="I1035" s="256"/>
      <c r="J1035" s="256"/>
      <c r="K1035" s="256"/>
      <c r="L1035" s="256"/>
      <c r="M1035" s="256"/>
      <c r="N1035" s="256"/>
      <c r="O1035" s="256"/>
      <c r="P1035" s="256"/>
      <c r="Q1035" s="256">
        <f>Q1034</f>
        <v>12</v>
      </c>
      <c r="R1035" s="256"/>
      <c r="S1035" s="256"/>
      <c r="T1035" s="256"/>
      <c r="U1035" s="256"/>
      <c r="V1035" s="256"/>
      <c r="W1035" s="256"/>
      <c r="X1035" s="256"/>
      <c r="Y1035" s="256"/>
      <c r="Z1035" s="256"/>
      <c r="AA1035" s="256"/>
      <c r="AB1035" s="256"/>
      <c r="AC1035" s="256"/>
      <c r="AD1035" s="256"/>
      <c r="AE1035" s="363">
        <f>AE1034</f>
        <v>0</v>
      </c>
      <c r="AF1035" s="363">
        <f t="shared" ref="AF1035" si="3037">AF1034</f>
        <v>0</v>
      </c>
      <c r="AG1035" s="363">
        <f t="shared" ref="AG1035" si="3038">AG1034</f>
        <v>0</v>
      </c>
      <c r="AH1035" s="363">
        <f t="shared" ref="AH1035" si="3039">AH1034</f>
        <v>0</v>
      </c>
      <c r="AI1035" s="363">
        <f t="shared" ref="AI1035" si="3040">AI1034</f>
        <v>0</v>
      </c>
      <c r="AJ1035" s="363">
        <f t="shared" ref="AJ1035" si="3041">AJ1034</f>
        <v>0</v>
      </c>
      <c r="AK1035" s="363">
        <f t="shared" ref="AK1035" si="3042">AK1034</f>
        <v>0</v>
      </c>
      <c r="AL1035" s="363">
        <f t="shared" ref="AL1035" si="3043">AL1034</f>
        <v>0</v>
      </c>
      <c r="AM1035" s="363">
        <f t="shared" ref="AM1035" si="3044">AM1034</f>
        <v>0</v>
      </c>
      <c r="AN1035" s="363">
        <f t="shared" ref="AN1035" si="3045">AN1034</f>
        <v>0</v>
      </c>
      <c r="AO1035" s="363">
        <f t="shared" ref="AO1035" si="3046">AO1034</f>
        <v>0</v>
      </c>
      <c r="AP1035" s="363">
        <f t="shared" ref="AP1035" si="3047">AP1034</f>
        <v>0</v>
      </c>
      <c r="AQ1035" s="363">
        <f t="shared" ref="AQ1035" si="3048">AQ1034</f>
        <v>0</v>
      </c>
      <c r="AR1035" s="363">
        <f t="shared" ref="AR1035" si="3049">AR1034</f>
        <v>0</v>
      </c>
      <c r="AS1035" s="271"/>
    </row>
    <row r="1036" spans="1:45" ht="15" hidden="1" customHeight="1" outlineLevel="1">
      <c r="A1036" s="465"/>
      <c r="B1036" s="274"/>
      <c r="C1036" s="272"/>
      <c r="D1036" s="276"/>
      <c r="E1036" s="276"/>
      <c r="F1036" s="276"/>
      <c r="G1036" s="276"/>
      <c r="H1036" s="276"/>
      <c r="I1036" s="276"/>
      <c r="J1036" s="276"/>
      <c r="K1036" s="276"/>
      <c r="L1036" s="276"/>
      <c r="M1036" s="276"/>
      <c r="N1036" s="276"/>
      <c r="O1036" s="276"/>
      <c r="P1036" s="276"/>
      <c r="Q1036" s="252"/>
      <c r="R1036" s="276"/>
      <c r="S1036" s="276"/>
      <c r="T1036" s="276"/>
      <c r="U1036" s="276"/>
      <c r="V1036" s="276"/>
      <c r="W1036" s="276"/>
      <c r="X1036" s="276"/>
      <c r="Y1036" s="276"/>
      <c r="Z1036" s="276"/>
      <c r="AA1036" s="276"/>
      <c r="AB1036" s="276"/>
      <c r="AC1036" s="276"/>
      <c r="AD1036" s="276"/>
      <c r="AE1036" s="368"/>
      <c r="AF1036" s="368"/>
      <c r="AG1036" s="368"/>
      <c r="AH1036" s="368"/>
      <c r="AI1036" s="368"/>
      <c r="AJ1036" s="368"/>
      <c r="AK1036" s="368"/>
      <c r="AL1036" s="368"/>
      <c r="AM1036" s="368"/>
      <c r="AN1036" s="368"/>
      <c r="AO1036" s="368"/>
      <c r="AP1036" s="368"/>
      <c r="AQ1036" s="368"/>
      <c r="AR1036" s="368"/>
      <c r="AS1036" s="273"/>
    </row>
    <row r="1037" spans="1:45" ht="15" hidden="1" customHeight="1" outlineLevel="1">
      <c r="A1037" s="465">
        <v>10</v>
      </c>
      <c r="B1037" s="380" t="s">
        <v>103</v>
      </c>
      <c r="C1037" s="252" t="s">
        <v>25</v>
      </c>
      <c r="D1037" s="256"/>
      <c r="E1037" s="256"/>
      <c r="F1037" s="256"/>
      <c r="G1037" s="256"/>
      <c r="H1037" s="256"/>
      <c r="I1037" s="256"/>
      <c r="J1037" s="256"/>
      <c r="K1037" s="256"/>
      <c r="L1037" s="256"/>
      <c r="M1037" s="256"/>
      <c r="N1037" s="256"/>
      <c r="O1037" s="256"/>
      <c r="P1037" s="256"/>
      <c r="Q1037" s="256">
        <v>3</v>
      </c>
      <c r="R1037" s="256"/>
      <c r="S1037" s="256"/>
      <c r="T1037" s="256"/>
      <c r="U1037" s="256"/>
      <c r="V1037" s="256"/>
      <c r="W1037" s="256"/>
      <c r="X1037" s="256"/>
      <c r="Y1037" s="256"/>
      <c r="Z1037" s="256"/>
      <c r="AA1037" s="256"/>
      <c r="AB1037" s="256"/>
      <c r="AC1037" s="256"/>
      <c r="AD1037" s="256"/>
      <c r="AE1037" s="367"/>
      <c r="AF1037" s="367"/>
      <c r="AG1037" s="367"/>
      <c r="AH1037" s="367"/>
      <c r="AI1037" s="367"/>
      <c r="AJ1037" s="367"/>
      <c r="AK1037" s="367"/>
      <c r="AL1037" s="367"/>
      <c r="AM1037" s="367"/>
      <c r="AN1037" s="367"/>
      <c r="AO1037" s="367"/>
      <c r="AP1037" s="367"/>
      <c r="AQ1037" s="367"/>
      <c r="AR1037" s="367"/>
      <c r="AS1037" s="257">
        <f>SUM(AE1037:AR1037)</f>
        <v>0</v>
      </c>
    </row>
    <row r="1038" spans="1:45" ht="15" hidden="1" customHeight="1" outlineLevel="1">
      <c r="A1038" s="465"/>
      <c r="B1038" s="255" t="s">
        <v>345</v>
      </c>
      <c r="C1038" s="252" t="s">
        <v>163</v>
      </c>
      <c r="D1038" s="256"/>
      <c r="E1038" s="256"/>
      <c r="F1038" s="256"/>
      <c r="G1038" s="256"/>
      <c r="H1038" s="256"/>
      <c r="I1038" s="256"/>
      <c r="J1038" s="256"/>
      <c r="K1038" s="256"/>
      <c r="L1038" s="256"/>
      <c r="M1038" s="256"/>
      <c r="N1038" s="256"/>
      <c r="O1038" s="256"/>
      <c r="P1038" s="256"/>
      <c r="Q1038" s="256">
        <f>Q1037</f>
        <v>3</v>
      </c>
      <c r="R1038" s="256"/>
      <c r="S1038" s="256"/>
      <c r="T1038" s="256"/>
      <c r="U1038" s="256"/>
      <c r="V1038" s="256"/>
      <c r="W1038" s="256"/>
      <c r="X1038" s="256"/>
      <c r="Y1038" s="256"/>
      <c r="Z1038" s="256"/>
      <c r="AA1038" s="256"/>
      <c r="AB1038" s="256"/>
      <c r="AC1038" s="256"/>
      <c r="AD1038" s="256"/>
      <c r="AE1038" s="363">
        <f>AE1037</f>
        <v>0</v>
      </c>
      <c r="AF1038" s="363">
        <f t="shared" ref="AF1038" si="3050">AF1037</f>
        <v>0</v>
      </c>
      <c r="AG1038" s="363">
        <f t="shared" ref="AG1038" si="3051">AG1037</f>
        <v>0</v>
      </c>
      <c r="AH1038" s="363">
        <f t="shared" ref="AH1038" si="3052">AH1037</f>
        <v>0</v>
      </c>
      <c r="AI1038" s="363">
        <f t="shared" ref="AI1038" si="3053">AI1037</f>
        <v>0</v>
      </c>
      <c r="AJ1038" s="363">
        <f t="shared" ref="AJ1038" si="3054">AJ1037</f>
        <v>0</v>
      </c>
      <c r="AK1038" s="363">
        <f t="shared" ref="AK1038" si="3055">AK1037</f>
        <v>0</v>
      </c>
      <c r="AL1038" s="363">
        <f t="shared" ref="AL1038" si="3056">AL1037</f>
        <v>0</v>
      </c>
      <c r="AM1038" s="363">
        <f t="shared" ref="AM1038" si="3057">AM1037</f>
        <v>0</v>
      </c>
      <c r="AN1038" s="363">
        <f t="shared" ref="AN1038" si="3058">AN1037</f>
        <v>0</v>
      </c>
      <c r="AO1038" s="363">
        <f t="shared" ref="AO1038" si="3059">AO1037</f>
        <v>0</v>
      </c>
      <c r="AP1038" s="363">
        <f t="shared" ref="AP1038" si="3060">AP1037</f>
        <v>0</v>
      </c>
      <c r="AQ1038" s="363">
        <f t="shared" ref="AQ1038" si="3061">AQ1037</f>
        <v>0</v>
      </c>
      <c r="AR1038" s="363">
        <f t="shared" ref="AR1038" si="3062">AR1037</f>
        <v>0</v>
      </c>
      <c r="AS1038" s="271"/>
    </row>
    <row r="1039" spans="1:45" ht="15" hidden="1" customHeight="1" outlineLevel="1">
      <c r="A1039" s="465"/>
      <c r="B1039" s="274"/>
      <c r="C1039" s="272"/>
      <c r="D1039" s="276"/>
      <c r="E1039" s="276"/>
      <c r="F1039" s="276"/>
      <c r="G1039" s="276"/>
      <c r="H1039" s="276"/>
      <c r="I1039" s="276"/>
      <c r="J1039" s="276"/>
      <c r="K1039" s="276"/>
      <c r="L1039" s="276"/>
      <c r="M1039" s="276"/>
      <c r="N1039" s="276"/>
      <c r="O1039" s="276"/>
      <c r="P1039" s="276"/>
      <c r="Q1039" s="252"/>
      <c r="R1039" s="276"/>
      <c r="S1039" s="276"/>
      <c r="T1039" s="276"/>
      <c r="U1039" s="276"/>
      <c r="V1039" s="276"/>
      <c r="W1039" s="276"/>
      <c r="X1039" s="276"/>
      <c r="Y1039" s="276"/>
      <c r="Z1039" s="276"/>
      <c r="AA1039" s="276"/>
      <c r="AB1039" s="276"/>
      <c r="AC1039" s="276"/>
      <c r="AD1039" s="276"/>
      <c r="AE1039" s="368"/>
      <c r="AF1039" s="369"/>
      <c r="AG1039" s="368"/>
      <c r="AH1039" s="368"/>
      <c r="AI1039" s="368"/>
      <c r="AJ1039" s="368"/>
      <c r="AK1039" s="368"/>
      <c r="AL1039" s="368"/>
      <c r="AM1039" s="368"/>
      <c r="AN1039" s="368"/>
      <c r="AO1039" s="368"/>
      <c r="AP1039" s="368"/>
      <c r="AQ1039" s="368"/>
      <c r="AR1039" s="368"/>
      <c r="AS1039" s="273"/>
    </row>
    <row r="1040" spans="1:45" ht="15" hidden="1" customHeight="1" outlineLevel="1">
      <c r="A1040" s="465"/>
      <c r="B1040" s="249" t="s">
        <v>10</v>
      </c>
      <c r="C1040" s="250"/>
      <c r="D1040" s="250"/>
      <c r="E1040" s="250"/>
      <c r="F1040" s="250"/>
      <c r="G1040" s="250"/>
      <c r="H1040" s="250"/>
      <c r="I1040" s="250"/>
      <c r="J1040" s="250"/>
      <c r="K1040" s="250"/>
      <c r="L1040" s="250"/>
      <c r="M1040" s="250"/>
      <c r="N1040" s="250"/>
      <c r="O1040" s="250"/>
      <c r="P1040" s="250"/>
      <c r="Q1040" s="251"/>
      <c r="R1040" s="250"/>
      <c r="S1040" s="250"/>
      <c r="T1040" s="250"/>
      <c r="U1040" s="250"/>
      <c r="V1040" s="250"/>
      <c r="W1040" s="250"/>
      <c r="X1040" s="250"/>
      <c r="Y1040" s="250"/>
      <c r="Z1040" s="250"/>
      <c r="AA1040" s="250"/>
      <c r="AB1040" s="250"/>
      <c r="AC1040" s="250"/>
      <c r="AD1040" s="250"/>
      <c r="AE1040" s="366"/>
      <c r="AF1040" s="366"/>
      <c r="AG1040" s="366"/>
      <c r="AH1040" s="366"/>
      <c r="AI1040" s="366"/>
      <c r="AJ1040" s="366"/>
      <c r="AK1040" s="366"/>
      <c r="AL1040" s="366"/>
      <c r="AM1040" s="366"/>
      <c r="AN1040" s="366"/>
      <c r="AO1040" s="366"/>
      <c r="AP1040" s="366"/>
      <c r="AQ1040" s="366"/>
      <c r="AR1040" s="366"/>
      <c r="AS1040" s="253"/>
    </row>
    <row r="1041" spans="1:46" ht="15" hidden="1" customHeight="1" outlineLevel="1">
      <c r="A1041" s="465">
        <v>11</v>
      </c>
      <c r="B1041" s="380" t="s">
        <v>104</v>
      </c>
      <c r="C1041" s="252" t="s">
        <v>25</v>
      </c>
      <c r="D1041" s="256"/>
      <c r="E1041" s="256"/>
      <c r="F1041" s="256"/>
      <c r="G1041" s="256"/>
      <c r="H1041" s="256"/>
      <c r="I1041" s="256"/>
      <c r="J1041" s="256"/>
      <c r="K1041" s="256"/>
      <c r="L1041" s="256"/>
      <c r="M1041" s="256"/>
      <c r="N1041" s="256"/>
      <c r="O1041" s="256"/>
      <c r="P1041" s="256"/>
      <c r="Q1041" s="256">
        <v>12</v>
      </c>
      <c r="R1041" s="256"/>
      <c r="S1041" s="256"/>
      <c r="T1041" s="256"/>
      <c r="U1041" s="256"/>
      <c r="V1041" s="256"/>
      <c r="W1041" s="256"/>
      <c r="X1041" s="256"/>
      <c r="Y1041" s="256"/>
      <c r="Z1041" s="256"/>
      <c r="AA1041" s="256"/>
      <c r="AB1041" s="256"/>
      <c r="AC1041" s="256"/>
      <c r="AD1041" s="256"/>
      <c r="AE1041" s="378"/>
      <c r="AF1041" s="367"/>
      <c r="AG1041" s="367"/>
      <c r="AH1041" s="367"/>
      <c r="AI1041" s="367"/>
      <c r="AJ1041" s="367"/>
      <c r="AK1041" s="367"/>
      <c r="AL1041" s="367"/>
      <c r="AM1041" s="367"/>
      <c r="AN1041" s="367"/>
      <c r="AO1041" s="367"/>
      <c r="AP1041" s="367"/>
      <c r="AQ1041" s="367"/>
      <c r="AR1041" s="367"/>
      <c r="AS1041" s="257">
        <f>SUM(AE1041:AR1041)</f>
        <v>0</v>
      </c>
    </row>
    <row r="1042" spans="1:46" ht="15" hidden="1" customHeight="1" outlineLevel="1">
      <c r="A1042" s="465"/>
      <c r="B1042" s="255" t="s">
        <v>345</v>
      </c>
      <c r="C1042" s="252" t="s">
        <v>163</v>
      </c>
      <c r="D1042" s="256"/>
      <c r="E1042" s="256"/>
      <c r="F1042" s="256"/>
      <c r="G1042" s="256"/>
      <c r="H1042" s="256"/>
      <c r="I1042" s="256"/>
      <c r="J1042" s="256"/>
      <c r="K1042" s="256"/>
      <c r="L1042" s="256"/>
      <c r="M1042" s="256"/>
      <c r="N1042" s="256"/>
      <c r="O1042" s="256"/>
      <c r="P1042" s="256"/>
      <c r="Q1042" s="256">
        <f>Q1041</f>
        <v>12</v>
      </c>
      <c r="R1042" s="256"/>
      <c r="S1042" s="256"/>
      <c r="T1042" s="256"/>
      <c r="U1042" s="256"/>
      <c r="V1042" s="256"/>
      <c r="W1042" s="256"/>
      <c r="X1042" s="256"/>
      <c r="Y1042" s="256"/>
      <c r="Z1042" s="256"/>
      <c r="AA1042" s="256"/>
      <c r="AB1042" s="256"/>
      <c r="AC1042" s="256"/>
      <c r="AD1042" s="256"/>
      <c r="AE1042" s="363">
        <f>AE1041</f>
        <v>0</v>
      </c>
      <c r="AF1042" s="363">
        <f t="shared" ref="AF1042" si="3063">AF1041</f>
        <v>0</v>
      </c>
      <c r="AG1042" s="363">
        <f t="shared" ref="AG1042" si="3064">AG1041</f>
        <v>0</v>
      </c>
      <c r="AH1042" s="363">
        <f t="shared" ref="AH1042" si="3065">AH1041</f>
        <v>0</v>
      </c>
      <c r="AI1042" s="363">
        <f t="shared" ref="AI1042" si="3066">AI1041</f>
        <v>0</v>
      </c>
      <c r="AJ1042" s="363">
        <f t="shared" ref="AJ1042" si="3067">AJ1041</f>
        <v>0</v>
      </c>
      <c r="AK1042" s="363">
        <f t="shared" ref="AK1042" si="3068">AK1041</f>
        <v>0</v>
      </c>
      <c r="AL1042" s="363">
        <f t="shared" ref="AL1042" si="3069">AL1041</f>
        <v>0</v>
      </c>
      <c r="AM1042" s="363">
        <f t="shared" ref="AM1042" si="3070">AM1041</f>
        <v>0</v>
      </c>
      <c r="AN1042" s="363">
        <f t="shared" ref="AN1042" si="3071">AN1041</f>
        <v>0</v>
      </c>
      <c r="AO1042" s="363">
        <f t="shared" ref="AO1042" si="3072">AO1041</f>
        <v>0</v>
      </c>
      <c r="AP1042" s="363">
        <f t="shared" ref="AP1042" si="3073">AP1041</f>
        <v>0</v>
      </c>
      <c r="AQ1042" s="363">
        <f t="shared" ref="AQ1042" si="3074">AQ1041</f>
        <v>0</v>
      </c>
      <c r="AR1042" s="363">
        <f t="shared" ref="AR1042" si="3075">AR1041</f>
        <v>0</v>
      </c>
      <c r="AS1042" s="258"/>
    </row>
    <row r="1043" spans="1:46" ht="15" hidden="1" customHeight="1" outlineLevel="1">
      <c r="A1043" s="465"/>
      <c r="B1043" s="275"/>
      <c r="C1043" s="266"/>
      <c r="D1043" s="252"/>
      <c r="E1043" s="252"/>
      <c r="F1043" s="252"/>
      <c r="G1043" s="252"/>
      <c r="H1043" s="252"/>
      <c r="I1043" s="252"/>
      <c r="J1043" s="252"/>
      <c r="K1043" s="252"/>
      <c r="L1043" s="252"/>
      <c r="M1043" s="252"/>
      <c r="N1043" s="252"/>
      <c r="O1043" s="252"/>
      <c r="P1043" s="252"/>
      <c r="Q1043" s="252"/>
      <c r="R1043" s="252"/>
      <c r="S1043" s="252"/>
      <c r="T1043" s="252"/>
      <c r="U1043" s="252"/>
      <c r="V1043" s="252"/>
      <c r="W1043" s="252"/>
      <c r="X1043" s="252"/>
      <c r="Y1043" s="252"/>
      <c r="Z1043" s="252"/>
      <c r="AA1043" s="252"/>
      <c r="AB1043" s="252"/>
      <c r="AC1043" s="252"/>
      <c r="AD1043" s="252"/>
      <c r="AE1043" s="364"/>
      <c r="AF1043" s="373"/>
      <c r="AG1043" s="373"/>
      <c r="AH1043" s="373"/>
      <c r="AI1043" s="373"/>
      <c r="AJ1043" s="373"/>
      <c r="AK1043" s="373"/>
      <c r="AL1043" s="373"/>
      <c r="AM1043" s="373"/>
      <c r="AN1043" s="373"/>
      <c r="AO1043" s="373"/>
      <c r="AP1043" s="373"/>
      <c r="AQ1043" s="373"/>
      <c r="AR1043" s="373"/>
      <c r="AS1043" s="267"/>
    </row>
    <row r="1044" spans="1:46" ht="28.5" hidden="1" customHeight="1" outlineLevel="1">
      <c r="A1044" s="465">
        <v>12</v>
      </c>
      <c r="B1044" s="380" t="s">
        <v>105</v>
      </c>
      <c r="C1044" s="252" t="s">
        <v>25</v>
      </c>
      <c r="D1044" s="256"/>
      <c r="E1044" s="256"/>
      <c r="F1044" s="256"/>
      <c r="G1044" s="256"/>
      <c r="H1044" s="256"/>
      <c r="I1044" s="256"/>
      <c r="J1044" s="256"/>
      <c r="K1044" s="256"/>
      <c r="L1044" s="256"/>
      <c r="M1044" s="256"/>
      <c r="N1044" s="256"/>
      <c r="O1044" s="256"/>
      <c r="P1044" s="256"/>
      <c r="Q1044" s="256">
        <v>12</v>
      </c>
      <c r="R1044" s="256"/>
      <c r="S1044" s="256"/>
      <c r="T1044" s="256"/>
      <c r="U1044" s="256"/>
      <c r="V1044" s="256"/>
      <c r="W1044" s="256"/>
      <c r="X1044" s="256"/>
      <c r="Y1044" s="256"/>
      <c r="Z1044" s="256"/>
      <c r="AA1044" s="256"/>
      <c r="AB1044" s="256"/>
      <c r="AC1044" s="256"/>
      <c r="AD1044" s="256"/>
      <c r="AE1044" s="362"/>
      <c r="AF1044" s="367"/>
      <c r="AG1044" s="367"/>
      <c r="AH1044" s="367"/>
      <c r="AI1044" s="367"/>
      <c r="AJ1044" s="367"/>
      <c r="AK1044" s="367"/>
      <c r="AL1044" s="367"/>
      <c r="AM1044" s="367"/>
      <c r="AN1044" s="367"/>
      <c r="AO1044" s="367"/>
      <c r="AP1044" s="367"/>
      <c r="AQ1044" s="367"/>
      <c r="AR1044" s="367"/>
      <c r="AS1044" s="257">
        <f>SUM(AE1044:AR1044)</f>
        <v>0</v>
      </c>
    </row>
    <row r="1045" spans="1:46" ht="15" hidden="1" customHeight="1" outlineLevel="1">
      <c r="A1045" s="465"/>
      <c r="B1045" s="255" t="s">
        <v>345</v>
      </c>
      <c r="C1045" s="252" t="s">
        <v>163</v>
      </c>
      <c r="D1045" s="256"/>
      <c r="E1045" s="256"/>
      <c r="F1045" s="256"/>
      <c r="G1045" s="256"/>
      <c r="H1045" s="256"/>
      <c r="I1045" s="256"/>
      <c r="J1045" s="256"/>
      <c r="K1045" s="256"/>
      <c r="L1045" s="256"/>
      <c r="M1045" s="256"/>
      <c r="N1045" s="256"/>
      <c r="O1045" s="256"/>
      <c r="P1045" s="256"/>
      <c r="Q1045" s="256">
        <f>Q1044</f>
        <v>12</v>
      </c>
      <c r="R1045" s="256"/>
      <c r="S1045" s="256"/>
      <c r="T1045" s="256"/>
      <c r="U1045" s="256"/>
      <c r="V1045" s="256"/>
      <c r="W1045" s="256"/>
      <c r="X1045" s="256"/>
      <c r="Y1045" s="256"/>
      <c r="Z1045" s="256"/>
      <c r="AA1045" s="256"/>
      <c r="AB1045" s="256"/>
      <c r="AC1045" s="256"/>
      <c r="AD1045" s="256"/>
      <c r="AE1045" s="363">
        <f>AE1044</f>
        <v>0</v>
      </c>
      <c r="AF1045" s="363">
        <f t="shared" ref="AF1045" si="3076">AF1044</f>
        <v>0</v>
      </c>
      <c r="AG1045" s="363">
        <f t="shared" ref="AG1045" si="3077">AG1044</f>
        <v>0</v>
      </c>
      <c r="AH1045" s="363">
        <f t="shared" ref="AH1045" si="3078">AH1044</f>
        <v>0</v>
      </c>
      <c r="AI1045" s="363">
        <f t="shared" ref="AI1045" si="3079">AI1044</f>
        <v>0</v>
      </c>
      <c r="AJ1045" s="363">
        <f t="shared" ref="AJ1045" si="3080">AJ1044</f>
        <v>0</v>
      </c>
      <c r="AK1045" s="363">
        <f t="shared" ref="AK1045" si="3081">AK1044</f>
        <v>0</v>
      </c>
      <c r="AL1045" s="363">
        <f t="shared" ref="AL1045" si="3082">AL1044</f>
        <v>0</v>
      </c>
      <c r="AM1045" s="363">
        <f t="shared" ref="AM1045" si="3083">AM1044</f>
        <v>0</v>
      </c>
      <c r="AN1045" s="363">
        <f t="shared" ref="AN1045" si="3084">AN1044</f>
        <v>0</v>
      </c>
      <c r="AO1045" s="363">
        <f t="shared" ref="AO1045" si="3085">AO1044</f>
        <v>0</v>
      </c>
      <c r="AP1045" s="363">
        <f t="shared" ref="AP1045" si="3086">AP1044</f>
        <v>0</v>
      </c>
      <c r="AQ1045" s="363">
        <f t="shared" ref="AQ1045" si="3087">AQ1044</f>
        <v>0</v>
      </c>
      <c r="AR1045" s="363">
        <f t="shared" ref="AR1045" si="3088">AR1044</f>
        <v>0</v>
      </c>
      <c r="AS1045" s="258"/>
    </row>
    <row r="1046" spans="1:46" ht="15" hidden="1" customHeight="1" outlineLevel="1">
      <c r="A1046" s="465"/>
      <c r="B1046" s="275"/>
      <c r="C1046" s="266"/>
      <c r="D1046" s="252"/>
      <c r="E1046" s="252"/>
      <c r="F1046" s="252"/>
      <c r="G1046" s="252"/>
      <c r="H1046" s="252"/>
      <c r="I1046" s="252"/>
      <c r="J1046" s="252"/>
      <c r="K1046" s="252"/>
      <c r="L1046" s="252"/>
      <c r="M1046" s="252"/>
      <c r="N1046" s="252"/>
      <c r="O1046" s="252"/>
      <c r="P1046" s="252"/>
      <c r="Q1046" s="252"/>
      <c r="R1046" s="252"/>
      <c r="S1046" s="252"/>
      <c r="T1046" s="252"/>
      <c r="U1046" s="252"/>
      <c r="V1046" s="252"/>
      <c r="W1046" s="252"/>
      <c r="X1046" s="252"/>
      <c r="Y1046" s="252"/>
      <c r="Z1046" s="252"/>
      <c r="AA1046" s="252"/>
      <c r="AB1046" s="252"/>
      <c r="AC1046" s="252"/>
      <c r="AD1046" s="252"/>
      <c r="AE1046" s="374"/>
      <c r="AF1046" s="374"/>
      <c r="AG1046" s="364"/>
      <c r="AH1046" s="364"/>
      <c r="AI1046" s="364"/>
      <c r="AJ1046" s="364"/>
      <c r="AK1046" s="364"/>
      <c r="AL1046" s="364"/>
      <c r="AM1046" s="364"/>
      <c r="AN1046" s="364"/>
      <c r="AO1046" s="364"/>
      <c r="AP1046" s="364"/>
      <c r="AQ1046" s="364"/>
      <c r="AR1046" s="364"/>
      <c r="AS1046" s="267"/>
    </row>
    <row r="1047" spans="1:46" ht="15" hidden="1" customHeight="1" outlineLevel="1">
      <c r="A1047" s="465">
        <v>13</v>
      </c>
      <c r="B1047" s="380" t="s">
        <v>106</v>
      </c>
      <c r="C1047" s="252" t="s">
        <v>25</v>
      </c>
      <c r="D1047" s="256"/>
      <c r="E1047" s="256"/>
      <c r="F1047" s="256"/>
      <c r="G1047" s="256"/>
      <c r="H1047" s="256"/>
      <c r="I1047" s="256"/>
      <c r="J1047" s="256"/>
      <c r="K1047" s="256"/>
      <c r="L1047" s="256"/>
      <c r="M1047" s="256"/>
      <c r="N1047" s="256"/>
      <c r="O1047" s="256"/>
      <c r="P1047" s="256"/>
      <c r="Q1047" s="256">
        <v>12</v>
      </c>
      <c r="R1047" s="256"/>
      <c r="S1047" s="256"/>
      <c r="T1047" s="256"/>
      <c r="U1047" s="256"/>
      <c r="V1047" s="256"/>
      <c r="W1047" s="256"/>
      <c r="X1047" s="256"/>
      <c r="Y1047" s="256"/>
      <c r="Z1047" s="256"/>
      <c r="AA1047" s="256"/>
      <c r="AB1047" s="256"/>
      <c r="AC1047" s="256"/>
      <c r="AD1047" s="256"/>
      <c r="AE1047" s="362"/>
      <c r="AF1047" s="367"/>
      <c r="AG1047" s="367"/>
      <c r="AH1047" s="367"/>
      <c r="AI1047" s="367"/>
      <c r="AJ1047" s="367"/>
      <c r="AK1047" s="367"/>
      <c r="AL1047" s="367"/>
      <c r="AM1047" s="367"/>
      <c r="AN1047" s="367"/>
      <c r="AO1047" s="367"/>
      <c r="AP1047" s="367"/>
      <c r="AQ1047" s="367"/>
      <c r="AR1047" s="367"/>
      <c r="AS1047" s="257">
        <f>SUM(AE1047:AR1047)</f>
        <v>0</v>
      </c>
    </row>
    <row r="1048" spans="1:46" ht="15" hidden="1" customHeight="1" outlineLevel="1">
      <c r="A1048" s="465"/>
      <c r="B1048" s="255" t="s">
        <v>345</v>
      </c>
      <c r="C1048" s="252" t="s">
        <v>163</v>
      </c>
      <c r="D1048" s="256"/>
      <c r="E1048" s="256"/>
      <c r="F1048" s="256"/>
      <c r="G1048" s="256"/>
      <c r="H1048" s="256"/>
      <c r="I1048" s="256"/>
      <c r="J1048" s="256"/>
      <c r="K1048" s="256"/>
      <c r="L1048" s="256"/>
      <c r="M1048" s="256"/>
      <c r="N1048" s="256"/>
      <c r="O1048" s="256"/>
      <c r="P1048" s="256"/>
      <c r="Q1048" s="256">
        <f>Q1047</f>
        <v>12</v>
      </c>
      <c r="R1048" s="256"/>
      <c r="S1048" s="256"/>
      <c r="T1048" s="256"/>
      <c r="U1048" s="256"/>
      <c r="V1048" s="256"/>
      <c r="W1048" s="256"/>
      <c r="X1048" s="256"/>
      <c r="Y1048" s="256"/>
      <c r="Z1048" s="256"/>
      <c r="AA1048" s="256"/>
      <c r="AB1048" s="256"/>
      <c r="AC1048" s="256"/>
      <c r="AD1048" s="256"/>
      <c r="AE1048" s="363">
        <f>AE1047</f>
        <v>0</v>
      </c>
      <c r="AF1048" s="363">
        <f t="shared" ref="AF1048" si="3089">AF1047</f>
        <v>0</v>
      </c>
      <c r="AG1048" s="363">
        <f t="shared" ref="AG1048" si="3090">AG1047</f>
        <v>0</v>
      </c>
      <c r="AH1048" s="363">
        <f t="shared" ref="AH1048" si="3091">AH1047</f>
        <v>0</v>
      </c>
      <c r="AI1048" s="363">
        <f t="shared" ref="AI1048" si="3092">AI1047</f>
        <v>0</v>
      </c>
      <c r="AJ1048" s="363">
        <f t="shared" ref="AJ1048" si="3093">AJ1047</f>
        <v>0</v>
      </c>
      <c r="AK1048" s="363">
        <f t="shared" ref="AK1048" si="3094">AK1047</f>
        <v>0</v>
      </c>
      <c r="AL1048" s="363">
        <f t="shared" ref="AL1048" si="3095">AL1047</f>
        <v>0</v>
      </c>
      <c r="AM1048" s="363">
        <f t="shared" ref="AM1048" si="3096">AM1047</f>
        <v>0</v>
      </c>
      <c r="AN1048" s="363">
        <f t="shared" ref="AN1048" si="3097">AN1047</f>
        <v>0</v>
      </c>
      <c r="AO1048" s="363">
        <f t="shared" ref="AO1048" si="3098">AO1047</f>
        <v>0</v>
      </c>
      <c r="AP1048" s="363">
        <f t="shared" ref="AP1048" si="3099">AP1047</f>
        <v>0</v>
      </c>
      <c r="AQ1048" s="363">
        <f t="shared" ref="AQ1048" si="3100">AQ1047</f>
        <v>0</v>
      </c>
      <c r="AR1048" s="363">
        <f t="shared" ref="AR1048" si="3101">AR1047</f>
        <v>0</v>
      </c>
      <c r="AS1048" s="267"/>
    </row>
    <row r="1049" spans="1:46" ht="15" hidden="1" customHeight="1" outlineLevel="1">
      <c r="A1049" s="465"/>
      <c r="B1049" s="275"/>
      <c r="C1049" s="266"/>
      <c r="D1049" s="252"/>
      <c r="E1049" s="252"/>
      <c r="F1049" s="252"/>
      <c r="G1049" s="252"/>
      <c r="H1049" s="252"/>
      <c r="I1049" s="252"/>
      <c r="J1049" s="252"/>
      <c r="K1049" s="252"/>
      <c r="L1049" s="252"/>
      <c r="M1049" s="252"/>
      <c r="N1049" s="252"/>
      <c r="O1049" s="252"/>
      <c r="P1049" s="252"/>
      <c r="Q1049" s="252"/>
      <c r="R1049" s="252"/>
      <c r="S1049" s="252"/>
      <c r="T1049" s="252"/>
      <c r="U1049" s="252"/>
      <c r="V1049" s="252"/>
      <c r="W1049" s="252"/>
      <c r="X1049" s="252"/>
      <c r="Y1049" s="252"/>
      <c r="Z1049" s="252"/>
      <c r="AA1049" s="252"/>
      <c r="AB1049" s="252"/>
      <c r="AC1049" s="252"/>
      <c r="AD1049" s="252"/>
      <c r="AE1049" s="364"/>
      <c r="AF1049" s="364"/>
      <c r="AG1049" s="364"/>
      <c r="AH1049" s="364"/>
      <c r="AI1049" s="364"/>
      <c r="AJ1049" s="364"/>
      <c r="AK1049" s="364"/>
      <c r="AL1049" s="364"/>
      <c r="AM1049" s="364"/>
      <c r="AN1049" s="364"/>
      <c r="AO1049" s="364"/>
      <c r="AP1049" s="364"/>
      <c r="AQ1049" s="364"/>
      <c r="AR1049" s="364"/>
      <c r="AS1049" s="267"/>
    </row>
    <row r="1050" spans="1:46" ht="15" hidden="1" customHeight="1" outlineLevel="1">
      <c r="A1050" s="465"/>
      <c r="B1050" s="249" t="s">
        <v>107</v>
      </c>
      <c r="C1050" s="250"/>
      <c r="D1050" s="251"/>
      <c r="E1050" s="251"/>
      <c r="F1050" s="251"/>
      <c r="G1050" s="251"/>
      <c r="H1050" s="251"/>
      <c r="I1050" s="251"/>
      <c r="J1050" s="251"/>
      <c r="K1050" s="251"/>
      <c r="L1050" s="251"/>
      <c r="M1050" s="251"/>
      <c r="N1050" s="251"/>
      <c r="O1050" s="251"/>
      <c r="P1050" s="251"/>
      <c r="Q1050" s="251"/>
      <c r="R1050" s="251"/>
      <c r="S1050" s="250"/>
      <c r="T1050" s="250"/>
      <c r="U1050" s="250"/>
      <c r="V1050" s="250"/>
      <c r="W1050" s="250"/>
      <c r="X1050" s="250"/>
      <c r="Y1050" s="250"/>
      <c r="Z1050" s="250"/>
      <c r="AA1050" s="250"/>
      <c r="AB1050" s="250"/>
      <c r="AC1050" s="250"/>
      <c r="AD1050" s="250"/>
      <c r="AE1050" s="366"/>
      <c r="AF1050" s="366"/>
      <c r="AG1050" s="366"/>
      <c r="AH1050" s="366"/>
      <c r="AI1050" s="366"/>
      <c r="AJ1050" s="366"/>
      <c r="AK1050" s="366"/>
      <c r="AL1050" s="366"/>
      <c r="AM1050" s="366"/>
      <c r="AN1050" s="366"/>
      <c r="AO1050" s="366"/>
      <c r="AP1050" s="366"/>
      <c r="AQ1050" s="366"/>
      <c r="AR1050" s="366"/>
      <c r="AS1050" s="253"/>
    </row>
    <row r="1051" spans="1:46" ht="15" hidden="1" customHeight="1" outlineLevel="1">
      <c r="A1051" s="465">
        <v>14</v>
      </c>
      <c r="B1051" s="275" t="s">
        <v>108</v>
      </c>
      <c r="C1051" s="252" t="s">
        <v>25</v>
      </c>
      <c r="D1051" s="256"/>
      <c r="E1051" s="256"/>
      <c r="F1051" s="256"/>
      <c r="G1051" s="256"/>
      <c r="H1051" s="256"/>
      <c r="I1051" s="256"/>
      <c r="J1051" s="256"/>
      <c r="K1051" s="256"/>
      <c r="L1051" s="256"/>
      <c r="M1051" s="256"/>
      <c r="N1051" s="256"/>
      <c r="O1051" s="256"/>
      <c r="P1051" s="256"/>
      <c r="Q1051" s="256">
        <v>12</v>
      </c>
      <c r="R1051" s="256"/>
      <c r="S1051" s="256"/>
      <c r="T1051" s="256"/>
      <c r="U1051" s="256"/>
      <c r="V1051" s="256"/>
      <c r="W1051" s="256"/>
      <c r="X1051" s="256"/>
      <c r="Y1051" s="256"/>
      <c r="Z1051" s="256"/>
      <c r="AA1051" s="256"/>
      <c r="AB1051" s="256"/>
      <c r="AC1051" s="256"/>
      <c r="AD1051" s="256"/>
      <c r="AE1051" s="362"/>
      <c r="AF1051" s="362"/>
      <c r="AG1051" s="362"/>
      <c r="AH1051" s="362"/>
      <c r="AI1051" s="362"/>
      <c r="AJ1051" s="362"/>
      <c r="AK1051" s="362"/>
      <c r="AL1051" s="362"/>
      <c r="AM1051" s="362"/>
      <c r="AN1051" s="362"/>
      <c r="AO1051" s="362"/>
      <c r="AP1051" s="362"/>
      <c r="AQ1051" s="362"/>
      <c r="AR1051" s="362"/>
      <c r="AS1051" s="257">
        <f>SUM(AE1051:AR1051)</f>
        <v>0</v>
      </c>
    </row>
    <row r="1052" spans="1:46" ht="15" hidden="1" customHeight="1" outlineLevel="1">
      <c r="A1052" s="465"/>
      <c r="B1052" s="255" t="s">
        <v>345</v>
      </c>
      <c r="C1052" s="252" t="s">
        <v>163</v>
      </c>
      <c r="D1052" s="256"/>
      <c r="E1052" s="256"/>
      <c r="F1052" s="256"/>
      <c r="G1052" s="256"/>
      <c r="H1052" s="256"/>
      <c r="I1052" s="256"/>
      <c r="J1052" s="256"/>
      <c r="K1052" s="256"/>
      <c r="L1052" s="256"/>
      <c r="M1052" s="256"/>
      <c r="N1052" s="256"/>
      <c r="O1052" s="256"/>
      <c r="P1052" s="256"/>
      <c r="Q1052" s="256">
        <f>Q1051</f>
        <v>12</v>
      </c>
      <c r="R1052" s="256"/>
      <c r="S1052" s="256"/>
      <c r="T1052" s="256"/>
      <c r="U1052" s="256"/>
      <c r="V1052" s="256"/>
      <c r="W1052" s="256"/>
      <c r="X1052" s="256"/>
      <c r="Y1052" s="256"/>
      <c r="Z1052" s="256"/>
      <c r="AA1052" s="256"/>
      <c r="AB1052" s="256"/>
      <c r="AC1052" s="256"/>
      <c r="AD1052" s="256"/>
      <c r="AE1052" s="363">
        <f>AE1051</f>
        <v>0</v>
      </c>
      <c r="AF1052" s="363">
        <f t="shared" ref="AF1052" si="3102">AF1051</f>
        <v>0</v>
      </c>
      <c r="AG1052" s="363">
        <f t="shared" ref="AG1052" si="3103">AG1051</f>
        <v>0</v>
      </c>
      <c r="AH1052" s="363">
        <f t="shared" ref="AH1052" si="3104">AH1051</f>
        <v>0</v>
      </c>
      <c r="AI1052" s="363">
        <f t="shared" ref="AI1052" si="3105">AI1051</f>
        <v>0</v>
      </c>
      <c r="AJ1052" s="363">
        <f t="shared" ref="AJ1052" si="3106">AJ1051</f>
        <v>0</v>
      </c>
      <c r="AK1052" s="363">
        <f t="shared" ref="AK1052" si="3107">AK1051</f>
        <v>0</v>
      </c>
      <c r="AL1052" s="363">
        <f t="shared" ref="AL1052" si="3108">AL1051</f>
        <v>0</v>
      </c>
      <c r="AM1052" s="363">
        <f t="shared" ref="AM1052" si="3109">AM1051</f>
        <v>0</v>
      </c>
      <c r="AN1052" s="363">
        <f t="shared" ref="AN1052" si="3110">AN1051</f>
        <v>0</v>
      </c>
      <c r="AO1052" s="363">
        <f t="shared" ref="AO1052" si="3111">AO1051</f>
        <v>0</v>
      </c>
      <c r="AP1052" s="363">
        <f t="shared" ref="AP1052" si="3112">AP1051</f>
        <v>0</v>
      </c>
      <c r="AQ1052" s="363">
        <f t="shared" ref="AQ1052" si="3113">AQ1051</f>
        <v>0</v>
      </c>
      <c r="AR1052" s="363">
        <f t="shared" ref="AR1052" si="3114">AR1051</f>
        <v>0</v>
      </c>
      <c r="AS1052" s="258"/>
    </row>
    <row r="1053" spans="1:46" ht="15" hidden="1" customHeight="1" outlineLevel="1">
      <c r="A1053" s="465"/>
      <c r="B1053" s="275"/>
      <c r="C1053" s="266"/>
      <c r="D1053" s="252"/>
      <c r="E1053" s="252"/>
      <c r="F1053" s="252"/>
      <c r="G1053" s="252"/>
      <c r="H1053" s="252"/>
      <c r="I1053" s="252"/>
      <c r="J1053" s="252"/>
      <c r="K1053" s="252"/>
      <c r="L1053" s="252"/>
      <c r="M1053" s="252"/>
      <c r="N1053" s="252"/>
      <c r="O1053" s="252"/>
      <c r="P1053" s="252"/>
      <c r="Q1053" s="415"/>
      <c r="R1053" s="252"/>
      <c r="S1053" s="252"/>
      <c r="T1053" s="252"/>
      <c r="U1053" s="252"/>
      <c r="V1053" s="252"/>
      <c r="W1053" s="252"/>
      <c r="X1053" s="252"/>
      <c r="Y1053" s="252"/>
      <c r="Z1053" s="252"/>
      <c r="AA1053" s="252"/>
      <c r="AB1053" s="252"/>
      <c r="AC1053" s="252"/>
      <c r="AD1053" s="252"/>
      <c r="AE1053" s="364"/>
      <c r="AF1053" s="364"/>
      <c r="AG1053" s="364"/>
      <c r="AH1053" s="364"/>
      <c r="AI1053" s="364"/>
      <c r="AJ1053" s="364"/>
      <c r="AK1053" s="364"/>
      <c r="AL1053" s="364"/>
      <c r="AM1053" s="364"/>
      <c r="AN1053" s="364"/>
      <c r="AO1053" s="364"/>
      <c r="AP1053" s="364"/>
      <c r="AQ1053" s="364"/>
      <c r="AR1053" s="364"/>
      <c r="AS1053" s="262"/>
      <c r="AT1053" s="545"/>
    </row>
    <row r="1054" spans="1:46" s="244" customFormat="1" ht="15.75" hidden="1" outlineLevel="1">
      <c r="A1054" s="465"/>
      <c r="B1054" s="249" t="s">
        <v>486</v>
      </c>
      <c r="C1054" s="252"/>
      <c r="D1054" s="252"/>
      <c r="E1054" s="252"/>
      <c r="F1054" s="252"/>
      <c r="G1054" s="252"/>
      <c r="H1054" s="252"/>
      <c r="I1054" s="252"/>
      <c r="J1054" s="252"/>
      <c r="K1054" s="252"/>
      <c r="L1054" s="252"/>
      <c r="M1054" s="252"/>
      <c r="N1054" s="252"/>
      <c r="O1054" s="252"/>
      <c r="P1054" s="252"/>
      <c r="Q1054" s="252"/>
      <c r="R1054" s="252"/>
      <c r="S1054" s="252"/>
      <c r="T1054" s="252"/>
      <c r="U1054" s="252"/>
      <c r="V1054" s="252"/>
      <c r="W1054" s="252"/>
      <c r="X1054" s="252"/>
      <c r="Y1054" s="252"/>
      <c r="Z1054" s="252"/>
      <c r="AA1054" s="252"/>
      <c r="AB1054" s="252"/>
      <c r="AC1054" s="252"/>
      <c r="AD1054" s="252"/>
      <c r="AE1054" s="364"/>
      <c r="AF1054" s="364"/>
      <c r="AG1054" s="364"/>
      <c r="AH1054" s="364"/>
      <c r="AI1054" s="364"/>
      <c r="AJ1054" s="364"/>
      <c r="AK1054" s="368"/>
      <c r="AL1054" s="368"/>
      <c r="AM1054" s="368"/>
      <c r="AN1054" s="368"/>
      <c r="AO1054" s="368"/>
      <c r="AP1054" s="368"/>
      <c r="AQ1054" s="368"/>
      <c r="AR1054" s="368"/>
      <c r="AS1054" s="454"/>
      <c r="AT1054" s="546"/>
    </row>
    <row r="1055" spans="1:46" hidden="1" outlineLevel="1">
      <c r="A1055" s="465">
        <v>15</v>
      </c>
      <c r="B1055" s="255" t="s">
        <v>491</v>
      </c>
      <c r="C1055" s="252" t="s">
        <v>25</v>
      </c>
      <c r="D1055" s="256"/>
      <c r="E1055" s="256"/>
      <c r="F1055" s="256"/>
      <c r="G1055" s="256"/>
      <c r="H1055" s="256"/>
      <c r="I1055" s="256"/>
      <c r="J1055" s="256"/>
      <c r="K1055" s="256"/>
      <c r="L1055" s="256"/>
      <c r="M1055" s="256"/>
      <c r="N1055" s="256"/>
      <c r="O1055" s="256"/>
      <c r="P1055" s="256"/>
      <c r="Q1055" s="256">
        <v>0</v>
      </c>
      <c r="R1055" s="256"/>
      <c r="S1055" s="256"/>
      <c r="T1055" s="256"/>
      <c r="U1055" s="256"/>
      <c r="V1055" s="256"/>
      <c r="W1055" s="256"/>
      <c r="X1055" s="256"/>
      <c r="Y1055" s="256"/>
      <c r="Z1055" s="256"/>
      <c r="AA1055" s="256"/>
      <c r="AB1055" s="256"/>
      <c r="AC1055" s="256"/>
      <c r="AD1055" s="256"/>
      <c r="AE1055" s="362"/>
      <c r="AF1055" s="362"/>
      <c r="AG1055" s="362"/>
      <c r="AH1055" s="362"/>
      <c r="AI1055" s="362"/>
      <c r="AJ1055" s="362"/>
      <c r="AK1055" s="362"/>
      <c r="AL1055" s="362"/>
      <c r="AM1055" s="362"/>
      <c r="AN1055" s="362"/>
      <c r="AO1055" s="362"/>
      <c r="AP1055" s="362"/>
      <c r="AQ1055" s="362"/>
      <c r="AR1055" s="362"/>
      <c r="AS1055" s="547">
        <f>SUM(AE1055:AR1055)</f>
        <v>0</v>
      </c>
      <c r="AT1055" s="545"/>
    </row>
    <row r="1056" spans="1:46" hidden="1" outlineLevel="1">
      <c r="A1056" s="465"/>
      <c r="B1056" s="255" t="s">
        <v>345</v>
      </c>
      <c r="C1056" s="252" t="s">
        <v>163</v>
      </c>
      <c r="D1056" s="256"/>
      <c r="E1056" s="256"/>
      <c r="F1056" s="256"/>
      <c r="G1056" s="256"/>
      <c r="H1056" s="256"/>
      <c r="I1056" s="256"/>
      <c r="J1056" s="256"/>
      <c r="K1056" s="256"/>
      <c r="L1056" s="256"/>
      <c r="M1056" s="256"/>
      <c r="N1056" s="256"/>
      <c r="O1056" s="256"/>
      <c r="P1056" s="256"/>
      <c r="Q1056" s="256">
        <f>Q1055</f>
        <v>0</v>
      </c>
      <c r="R1056" s="256"/>
      <c r="S1056" s="256"/>
      <c r="T1056" s="256"/>
      <c r="U1056" s="256"/>
      <c r="V1056" s="256"/>
      <c r="W1056" s="256"/>
      <c r="X1056" s="256"/>
      <c r="Y1056" s="256"/>
      <c r="Z1056" s="256"/>
      <c r="AA1056" s="256"/>
      <c r="AB1056" s="256"/>
      <c r="AC1056" s="256"/>
      <c r="AD1056" s="256"/>
      <c r="AE1056" s="363">
        <f>AE1055</f>
        <v>0</v>
      </c>
      <c r="AF1056" s="363">
        <f>AF1055</f>
        <v>0</v>
      </c>
      <c r="AG1056" s="363">
        <f t="shared" ref="AG1056:AR1056" si="3115">AG1055</f>
        <v>0</v>
      </c>
      <c r="AH1056" s="363">
        <f t="shared" si="3115"/>
        <v>0</v>
      </c>
      <c r="AI1056" s="363">
        <f t="shared" si="3115"/>
        <v>0</v>
      </c>
      <c r="AJ1056" s="363">
        <f>AJ1055</f>
        <v>0</v>
      </c>
      <c r="AK1056" s="363">
        <f t="shared" si="3115"/>
        <v>0</v>
      </c>
      <c r="AL1056" s="363">
        <f t="shared" si="3115"/>
        <v>0</v>
      </c>
      <c r="AM1056" s="363">
        <f t="shared" si="3115"/>
        <v>0</v>
      </c>
      <c r="AN1056" s="363">
        <f t="shared" si="3115"/>
        <v>0</v>
      </c>
      <c r="AO1056" s="363">
        <f t="shared" si="3115"/>
        <v>0</v>
      </c>
      <c r="AP1056" s="363">
        <f t="shared" si="3115"/>
        <v>0</v>
      </c>
      <c r="AQ1056" s="363">
        <f t="shared" si="3115"/>
        <v>0</v>
      </c>
      <c r="AR1056" s="363">
        <f t="shared" si="3115"/>
        <v>0</v>
      </c>
      <c r="AS1056" s="258"/>
    </row>
    <row r="1057" spans="1:45" hidden="1" outlineLevel="1">
      <c r="A1057" s="465"/>
      <c r="B1057" s="275"/>
      <c r="C1057" s="266"/>
      <c r="D1057" s="252"/>
      <c r="E1057" s="252"/>
      <c r="F1057" s="252"/>
      <c r="G1057" s="252"/>
      <c r="H1057" s="252"/>
      <c r="I1057" s="252"/>
      <c r="J1057" s="252"/>
      <c r="K1057" s="252"/>
      <c r="L1057" s="252"/>
      <c r="M1057" s="252"/>
      <c r="N1057" s="252"/>
      <c r="O1057" s="252"/>
      <c r="P1057" s="252"/>
      <c r="Q1057" s="252"/>
      <c r="R1057" s="252"/>
      <c r="S1057" s="252"/>
      <c r="T1057" s="252"/>
      <c r="U1057" s="252"/>
      <c r="V1057" s="252"/>
      <c r="W1057" s="252"/>
      <c r="X1057" s="252"/>
      <c r="Y1057" s="252"/>
      <c r="Z1057" s="252"/>
      <c r="AA1057" s="252"/>
      <c r="AB1057" s="252"/>
      <c r="AC1057" s="252"/>
      <c r="AD1057" s="252"/>
      <c r="AE1057" s="364"/>
      <c r="AF1057" s="364"/>
      <c r="AG1057" s="364"/>
      <c r="AH1057" s="364"/>
      <c r="AI1057" s="364"/>
      <c r="AJ1057" s="364"/>
      <c r="AK1057" s="364"/>
      <c r="AL1057" s="364"/>
      <c r="AM1057" s="364"/>
      <c r="AN1057" s="364"/>
      <c r="AO1057" s="364"/>
      <c r="AP1057" s="364"/>
      <c r="AQ1057" s="364"/>
      <c r="AR1057" s="364"/>
      <c r="AS1057" s="267"/>
    </row>
    <row r="1058" spans="1:45" s="244" customFormat="1" hidden="1" outlineLevel="1">
      <c r="A1058" s="465">
        <v>16</v>
      </c>
      <c r="B1058" s="284" t="s">
        <v>487</v>
      </c>
      <c r="C1058" s="252" t="s">
        <v>25</v>
      </c>
      <c r="D1058" s="256"/>
      <c r="E1058" s="256"/>
      <c r="F1058" s="256"/>
      <c r="G1058" s="256"/>
      <c r="H1058" s="256"/>
      <c r="I1058" s="256"/>
      <c r="J1058" s="256"/>
      <c r="K1058" s="256"/>
      <c r="L1058" s="256"/>
      <c r="M1058" s="256"/>
      <c r="N1058" s="256"/>
      <c r="O1058" s="256"/>
      <c r="P1058" s="256"/>
      <c r="Q1058" s="256">
        <v>0</v>
      </c>
      <c r="R1058" s="256"/>
      <c r="S1058" s="256"/>
      <c r="T1058" s="256"/>
      <c r="U1058" s="256"/>
      <c r="V1058" s="256"/>
      <c r="W1058" s="256"/>
      <c r="X1058" s="256"/>
      <c r="Y1058" s="256"/>
      <c r="Z1058" s="256"/>
      <c r="AA1058" s="256"/>
      <c r="AB1058" s="256"/>
      <c r="AC1058" s="256"/>
      <c r="AD1058" s="256"/>
      <c r="AE1058" s="362"/>
      <c r="AF1058" s="362"/>
      <c r="AG1058" s="362"/>
      <c r="AH1058" s="362"/>
      <c r="AI1058" s="362"/>
      <c r="AJ1058" s="362"/>
      <c r="AK1058" s="362"/>
      <c r="AL1058" s="362"/>
      <c r="AM1058" s="362"/>
      <c r="AN1058" s="362"/>
      <c r="AO1058" s="362"/>
      <c r="AP1058" s="362"/>
      <c r="AQ1058" s="362"/>
      <c r="AR1058" s="362"/>
      <c r="AS1058" s="257">
        <f>SUM(AE1058:AR1058)</f>
        <v>0</v>
      </c>
    </row>
    <row r="1059" spans="1:45" s="244" customFormat="1" hidden="1" outlineLevel="1">
      <c r="A1059" s="465"/>
      <c r="B1059" s="255" t="s">
        <v>345</v>
      </c>
      <c r="C1059" s="252" t="s">
        <v>163</v>
      </c>
      <c r="D1059" s="256"/>
      <c r="E1059" s="256"/>
      <c r="F1059" s="256"/>
      <c r="G1059" s="256"/>
      <c r="H1059" s="256"/>
      <c r="I1059" s="256"/>
      <c r="J1059" s="256"/>
      <c r="K1059" s="256"/>
      <c r="L1059" s="256"/>
      <c r="M1059" s="256"/>
      <c r="N1059" s="256"/>
      <c r="O1059" s="256"/>
      <c r="P1059" s="256"/>
      <c r="Q1059" s="256">
        <f>Q1058</f>
        <v>0</v>
      </c>
      <c r="R1059" s="256"/>
      <c r="S1059" s="256"/>
      <c r="T1059" s="256"/>
      <c r="U1059" s="256"/>
      <c r="V1059" s="256"/>
      <c r="W1059" s="256"/>
      <c r="X1059" s="256"/>
      <c r="Y1059" s="256"/>
      <c r="Z1059" s="256"/>
      <c r="AA1059" s="256"/>
      <c r="AB1059" s="256"/>
      <c r="AC1059" s="256"/>
      <c r="AD1059" s="256"/>
      <c r="AE1059" s="363">
        <f>AE1058</f>
        <v>0</v>
      </c>
      <c r="AF1059" s="363">
        <f t="shared" ref="AF1059:AQ1059" si="3116">AF1058</f>
        <v>0</v>
      </c>
      <c r="AG1059" s="363">
        <f t="shared" si="3116"/>
        <v>0</v>
      </c>
      <c r="AH1059" s="363">
        <f t="shared" si="3116"/>
        <v>0</v>
      </c>
      <c r="AI1059" s="363">
        <f t="shared" si="3116"/>
        <v>0</v>
      </c>
      <c r="AJ1059" s="363">
        <f t="shared" si="3116"/>
        <v>0</v>
      </c>
      <c r="AK1059" s="363">
        <f t="shared" si="3116"/>
        <v>0</v>
      </c>
      <c r="AL1059" s="363">
        <f t="shared" si="3116"/>
        <v>0</v>
      </c>
      <c r="AM1059" s="363">
        <f t="shared" si="3116"/>
        <v>0</v>
      </c>
      <c r="AN1059" s="363">
        <f t="shared" si="3116"/>
        <v>0</v>
      </c>
      <c r="AO1059" s="363">
        <f t="shared" si="3116"/>
        <v>0</v>
      </c>
      <c r="AP1059" s="363">
        <f t="shared" si="3116"/>
        <v>0</v>
      </c>
      <c r="AQ1059" s="363">
        <f t="shared" si="3116"/>
        <v>0</v>
      </c>
      <c r="AR1059" s="363">
        <f>AR1058</f>
        <v>0</v>
      </c>
      <c r="AS1059" s="258"/>
    </row>
    <row r="1060" spans="1:45" s="244" customFormat="1" hidden="1" outlineLevel="1">
      <c r="A1060" s="465"/>
      <c r="B1060" s="284"/>
      <c r="C1060" s="252"/>
      <c r="D1060" s="252"/>
      <c r="E1060" s="252"/>
      <c r="F1060" s="252"/>
      <c r="G1060" s="252"/>
      <c r="H1060" s="252"/>
      <c r="I1060" s="252"/>
      <c r="J1060" s="252"/>
      <c r="K1060" s="252"/>
      <c r="L1060" s="252"/>
      <c r="M1060" s="252"/>
      <c r="N1060" s="252"/>
      <c r="O1060" s="252"/>
      <c r="P1060" s="252"/>
      <c r="Q1060" s="252"/>
      <c r="R1060" s="252"/>
      <c r="S1060" s="252"/>
      <c r="T1060" s="252"/>
      <c r="U1060" s="252"/>
      <c r="V1060" s="252"/>
      <c r="W1060" s="252"/>
      <c r="X1060" s="252"/>
      <c r="Y1060" s="252"/>
      <c r="Z1060" s="252"/>
      <c r="AA1060" s="252"/>
      <c r="AB1060" s="252"/>
      <c r="AC1060" s="252"/>
      <c r="AD1060" s="252"/>
      <c r="AE1060" s="364"/>
      <c r="AF1060" s="364"/>
      <c r="AG1060" s="364"/>
      <c r="AH1060" s="364"/>
      <c r="AI1060" s="364"/>
      <c r="AJ1060" s="364"/>
      <c r="AK1060" s="368"/>
      <c r="AL1060" s="368"/>
      <c r="AM1060" s="368"/>
      <c r="AN1060" s="368"/>
      <c r="AO1060" s="368"/>
      <c r="AP1060" s="368"/>
      <c r="AQ1060" s="368"/>
      <c r="AR1060" s="368"/>
      <c r="AS1060" s="273"/>
    </row>
    <row r="1061" spans="1:45" ht="15.75" hidden="1" outlineLevel="1">
      <c r="A1061" s="465"/>
      <c r="B1061" s="456" t="s">
        <v>492</v>
      </c>
      <c r="C1061" s="280"/>
      <c r="D1061" s="251"/>
      <c r="E1061" s="250"/>
      <c r="F1061" s="250"/>
      <c r="G1061" s="250"/>
      <c r="H1061" s="250"/>
      <c r="I1061" s="250"/>
      <c r="J1061" s="250"/>
      <c r="K1061" s="250"/>
      <c r="L1061" s="250"/>
      <c r="M1061" s="250"/>
      <c r="N1061" s="250"/>
      <c r="O1061" s="250"/>
      <c r="P1061" s="250"/>
      <c r="Q1061" s="251"/>
      <c r="R1061" s="250"/>
      <c r="S1061" s="250"/>
      <c r="T1061" s="250"/>
      <c r="U1061" s="250"/>
      <c r="V1061" s="250"/>
      <c r="W1061" s="250"/>
      <c r="X1061" s="250"/>
      <c r="Y1061" s="250"/>
      <c r="Z1061" s="250"/>
      <c r="AA1061" s="250"/>
      <c r="AB1061" s="250"/>
      <c r="AC1061" s="250"/>
      <c r="AD1061" s="250"/>
      <c r="AE1061" s="366"/>
      <c r="AF1061" s="366"/>
      <c r="AG1061" s="366"/>
      <c r="AH1061" s="366"/>
      <c r="AI1061" s="366"/>
      <c r="AJ1061" s="366"/>
      <c r="AK1061" s="366"/>
      <c r="AL1061" s="366"/>
      <c r="AM1061" s="366"/>
      <c r="AN1061" s="366"/>
      <c r="AO1061" s="366"/>
      <c r="AP1061" s="366"/>
      <c r="AQ1061" s="366"/>
      <c r="AR1061" s="366"/>
      <c r="AS1061" s="253"/>
    </row>
    <row r="1062" spans="1:45" hidden="1" outlineLevel="1">
      <c r="A1062" s="465">
        <v>17</v>
      </c>
      <c r="B1062" s="380" t="s">
        <v>112</v>
      </c>
      <c r="C1062" s="252" t="s">
        <v>25</v>
      </c>
      <c r="D1062" s="256"/>
      <c r="E1062" s="256"/>
      <c r="F1062" s="256"/>
      <c r="G1062" s="256"/>
      <c r="H1062" s="256"/>
      <c r="I1062" s="256"/>
      <c r="J1062" s="256"/>
      <c r="K1062" s="256"/>
      <c r="L1062" s="256"/>
      <c r="M1062" s="256"/>
      <c r="N1062" s="256"/>
      <c r="O1062" s="256"/>
      <c r="P1062" s="256"/>
      <c r="Q1062" s="256">
        <v>12</v>
      </c>
      <c r="R1062" s="256"/>
      <c r="S1062" s="256"/>
      <c r="T1062" s="256"/>
      <c r="U1062" s="256"/>
      <c r="V1062" s="256"/>
      <c r="W1062" s="256"/>
      <c r="X1062" s="256"/>
      <c r="Y1062" s="256"/>
      <c r="Z1062" s="256"/>
      <c r="AA1062" s="256"/>
      <c r="AB1062" s="256"/>
      <c r="AC1062" s="256"/>
      <c r="AD1062" s="256"/>
      <c r="AE1062" s="378"/>
      <c r="AF1062" s="362"/>
      <c r="AG1062" s="362"/>
      <c r="AH1062" s="362"/>
      <c r="AI1062" s="362"/>
      <c r="AJ1062" s="362"/>
      <c r="AK1062" s="362"/>
      <c r="AL1062" s="367"/>
      <c r="AM1062" s="367"/>
      <c r="AN1062" s="367"/>
      <c r="AO1062" s="367"/>
      <c r="AP1062" s="367"/>
      <c r="AQ1062" s="367"/>
      <c r="AR1062" s="367"/>
      <c r="AS1062" s="257">
        <f>SUM(AE1062:AR1062)</f>
        <v>0</v>
      </c>
    </row>
    <row r="1063" spans="1:45" hidden="1" outlineLevel="1">
      <c r="A1063" s="465"/>
      <c r="B1063" s="255" t="s">
        <v>345</v>
      </c>
      <c r="C1063" s="252" t="s">
        <v>163</v>
      </c>
      <c r="D1063" s="256"/>
      <c r="E1063" s="256"/>
      <c r="F1063" s="256"/>
      <c r="G1063" s="256"/>
      <c r="H1063" s="256"/>
      <c r="I1063" s="256"/>
      <c r="J1063" s="256"/>
      <c r="K1063" s="256"/>
      <c r="L1063" s="256"/>
      <c r="M1063" s="256"/>
      <c r="N1063" s="256"/>
      <c r="O1063" s="256"/>
      <c r="P1063" s="256"/>
      <c r="Q1063" s="256">
        <f>Q1062</f>
        <v>12</v>
      </c>
      <c r="R1063" s="256"/>
      <c r="S1063" s="256"/>
      <c r="T1063" s="256"/>
      <c r="U1063" s="256"/>
      <c r="V1063" s="256"/>
      <c r="W1063" s="256"/>
      <c r="X1063" s="256"/>
      <c r="Y1063" s="256"/>
      <c r="Z1063" s="256"/>
      <c r="AA1063" s="256"/>
      <c r="AB1063" s="256"/>
      <c r="AC1063" s="256"/>
      <c r="AD1063" s="256"/>
      <c r="AE1063" s="363">
        <f>AE1062</f>
        <v>0</v>
      </c>
      <c r="AF1063" s="363">
        <f t="shared" ref="AF1063:AR1063" si="3117">AF1062</f>
        <v>0</v>
      </c>
      <c r="AG1063" s="363">
        <f t="shared" si="3117"/>
        <v>0</v>
      </c>
      <c r="AH1063" s="363">
        <f t="shared" si="3117"/>
        <v>0</v>
      </c>
      <c r="AI1063" s="363">
        <f t="shared" si="3117"/>
        <v>0</v>
      </c>
      <c r="AJ1063" s="363">
        <f t="shared" si="3117"/>
        <v>0</v>
      </c>
      <c r="AK1063" s="363">
        <f t="shared" si="3117"/>
        <v>0</v>
      </c>
      <c r="AL1063" s="363">
        <f t="shared" si="3117"/>
        <v>0</v>
      </c>
      <c r="AM1063" s="363">
        <f t="shared" si="3117"/>
        <v>0</v>
      </c>
      <c r="AN1063" s="363">
        <f t="shared" si="3117"/>
        <v>0</v>
      </c>
      <c r="AO1063" s="363">
        <f t="shared" si="3117"/>
        <v>0</v>
      </c>
      <c r="AP1063" s="363">
        <f t="shared" si="3117"/>
        <v>0</v>
      </c>
      <c r="AQ1063" s="363">
        <f t="shared" si="3117"/>
        <v>0</v>
      </c>
      <c r="AR1063" s="363">
        <f t="shared" si="3117"/>
        <v>0</v>
      </c>
      <c r="AS1063" s="267"/>
    </row>
    <row r="1064" spans="1:45" hidden="1" outlineLevel="1">
      <c r="A1064" s="465"/>
      <c r="B1064" s="255"/>
      <c r="C1064" s="252"/>
      <c r="D1064" s="252"/>
      <c r="E1064" s="252"/>
      <c r="F1064" s="252"/>
      <c r="G1064" s="252"/>
      <c r="H1064" s="252"/>
      <c r="I1064" s="252"/>
      <c r="J1064" s="252"/>
      <c r="K1064" s="252"/>
      <c r="L1064" s="252"/>
      <c r="M1064" s="252"/>
      <c r="N1064" s="252"/>
      <c r="O1064" s="252"/>
      <c r="P1064" s="252"/>
      <c r="Q1064" s="252"/>
      <c r="R1064" s="252"/>
      <c r="S1064" s="252"/>
      <c r="T1064" s="252"/>
      <c r="U1064" s="252"/>
      <c r="V1064" s="252"/>
      <c r="W1064" s="252"/>
      <c r="X1064" s="252"/>
      <c r="Y1064" s="252"/>
      <c r="Z1064" s="252"/>
      <c r="AA1064" s="252"/>
      <c r="AB1064" s="252"/>
      <c r="AC1064" s="252"/>
      <c r="AD1064" s="252"/>
      <c r="AE1064" s="374"/>
      <c r="AF1064" s="377"/>
      <c r="AG1064" s="377"/>
      <c r="AH1064" s="377"/>
      <c r="AI1064" s="377"/>
      <c r="AJ1064" s="377"/>
      <c r="AK1064" s="377"/>
      <c r="AL1064" s="377"/>
      <c r="AM1064" s="377"/>
      <c r="AN1064" s="377"/>
      <c r="AO1064" s="377"/>
      <c r="AP1064" s="377"/>
      <c r="AQ1064" s="377"/>
      <c r="AR1064" s="377"/>
      <c r="AS1064" s="267"/>
    </row>
    <row r="1065" spans="1:45" hidden="1" outlineLevel="1">
      <c r="A1065" s="465">
        <v>18</v>
      </c>
      <c r="B1065" s="380" t="s">
        <v>109</v>
      </c>
      <c r="C1065" s="252" t="s">
        <v>25</v>
      </c>
      <c r="D1065" s="256"/>
      <c r="E1065" s="256"/>
      <c r="F1065" s="256"/>
      <c r="G1065" s="256"/>
      <c r="H1065" s="256"/>
      <c r="I1065" s="256"/>
      <c r="J1065" s="256"/>
      <c r="K1065" s="256"/>
      <c r="L1065" s="256"/>
      <c r="M1065" s="256"/>
      <c r="N1065" s="256"/>
      <c r="O1065" s="256"/>
      <c r="P1065" s="256"/>
      <c r="Q1065" s="256">
        <v>12</v>
      </c>
      <c r="R1065" s="256"/>
      <c r="S1065" s="256"/>
      <c r="T1065" s="256"/>
      <c r="U1065" s="256"/>
      <c r="V1065" s="256"/>
      <c r="W1065" s="256"/>
      <c r="X1065" s="256"/>
      <c r="Y1065" s="256"/>
      <c r="Z1065" s="256"/>
      <c r="AA1065" s="256"/>
      <c r="AB1065" s="256"/>
      <c r="AC1065" s="256"/>
      <c r="AD1065" s="256"/>
      <c r="AE1065" s="378"/>
      <c r="AF1065" s="362"/>
      <c r="AG1065" s="362"/>
      <c r="AH1065" s="362"/>
      <c r="AI1065" s="362"/>
      <c r="AJ1065" s="362"/>
      <c r="AK1065" s="362"/>
      <c r="AL1065" s="367"/>
      <c r="AM1065" s="367"/>
      <c r="AN1065" s="367"/>
      <c r="AO1065" s="367"/>
      <c r="AP1065" s="367"/>
      <c r="AQ1065" s="367"/>
      <c r="AR1065" s="367"/>
      <c r="AS1065" s="257">
        <f>SUM(AE1065:AR1065)</f>
        <v>0</v>
      </c>
    </row>
    <row r="1066" spans="1:45" hidden="1" outlineLevel="1">
      <c r="A1066" s="465"/>
      <c r="B1066" s="255" t="s">
        <v>345</v>
      </c>
      <c r="C1066" s="252" t="s">
        <v>163</v>
      </c>
      <c r="D1066" s="256"/>
      <c r="E1066" s="256"/>
      <c r="F1066" s="256"/>
      <c r="G1066" s="256"/>
      <c r="H1066" s="256"/>
      <c r="I1066" s="256"/>
      <c r="J1066" s="256"/>
      <c r="K1066" s="256"/>
      <c r="L1066" s="256"/>
      <c r="M1066" s="256"/>
      <c r="N1066" s="256"/>
      <c r="O1066" s="256"/>
      <c r="P1066" s="256"/>
      <c r="Q1066" s="256">
        <f>Q1065</f>
        <v>12</v>
      </c>
      <c r="R1066" s="256"/>
      <c r="S1066" s="256"/>
      <c r="T1066" s="256"/>
      <c r="U1066" s="256"/>
      <c r="V1066" s="256"/>
      <c r="W1066" s="256"/>
      <c r="X1066" s="256"/>
      <c r="Y1066" s="256"/>
      <c r="Z1066" s="256"/>
      <c r="AA1066" s="256"/>
      <c r="AB1066" s="256"/>
      <c r="AC1066" s="256"/>
      <c r="AD1066" s="256"/>
      <c r="AE1066" s="363">
        <f>AE1065</f>
        <v>0</v>
      </c>
      <c r="AF1066" s="363">
        <f t="shared" ref="AF1066:AR1066" si="3118">AF1065</f>
        <v>0</v>
      </c>
      <c r="AG1066" s="363">
        <f t="shared" si="3118"/>
        <v>0</v>
      </c>
      <c r="AH1066" s="363">
        <f t="shared" si="3118"/>
        <v>0</v>
      </c>
      <c r="AI1066" s="363">
        <f t="shared" si="3118"/>
        <v>0</v>
      </c>
      <c r="AJ1066" s="363">
        <f t="shared" si="3118"/>
        <v>0</v>
      </c>
      <c r="AK1066" s="363">
        <f t="shared" si="3118"/>
        <v>0</v>
      </c>
      <c r="AL1066" s="363">
        <f t="shared" si="3118"/>
        <v>0</v>
      </c>
      <c r="AM1066" s="363">
        <f t="shared" si="3118"/>
        <v>0</v>
      </c>
      <c r="AN1066" s="363">
        <f t="shared" si="3118"/>
        <v>0</v>
      </c>
      <c r="AO1066" s="363">
        <f t="shared" si="3118"/>
        <v>0</v>
      </c>
      <c r="AP1066" s="363">
        <f t="shared" si="3118"/>
        <v>0</v>
      </c>
      <c r="AQ1066" s="363">
        <f t="shared" si="3118"/>
        <v>0</v>
      </c>
      <c r="AR1066" s="363">
        <f t="shared" si="3118"/>
        <v>0</v>
      </c>
      <c r="AS1066" s="267"/>
    </row>
    <row r="1067" spans="1:45" hidden="1" outlineLevel="1">
      <c r="A1067" s="465"/>
      <c r="B1067" s="282"/>
      <c r="C1067" s="252"/>
      <c r="D1067" s="252"/>
      <c r="E1067" s="252"/>
      <c r="F1067" s="252"/>
      <c r="G1067" s="252"/>
      <c r="H1067" s="252"/>
      <c r="I1067" s="252"/>
      <c r="J1067" s="252"/>
      <c r="K1067" s="252"/>
      <c r="L1067" s="252"/>
      <c r="M1067" s="252"/>
      <c r="N1067" s="252"/>
      <c r="O1067" s="252"/>
      <c r="P1067" s="252"/>
      <c r="Q1067" s="252"/>
      <c r="R1067" s="252"/>
      <c r="S1067" s="252"/>
      <c r="T1067" s="252"/>
      <c r="U1067" s="252"/>
      <c r="V1067" s="252"/>
      <c r="W1067" s="252"/>
      <c r="X1067" s="252"/>
      <c r="Y1067" s="252"/>
      <c r="Z1067" s="252"/>
      <c r="AA1067" s="252"/>
      <c r="AB1067" s="252"/>
      <c r="AC1067" s="252"/>
      <c r="AD1067" s="252"/>
      <c r="AE1067" s="375"/>
      <c r="AF1067" s="376"/>
      <c r="AG1067" s="376"/>
      <c r="AH1067" s="376"/>
      <c r="AI1067" s="376"/>
      <c r="AJ1067" s="376"/>
      <c r="AK1067" s="376"/>
      <c r="AL1067" s="376"/>
      <c r="AM1067" s="376"/>
      <c r="AN1067" s="376"/>
      <c r="AO1067" s="376"/>
      <c r="AP1067" s="376"/>
      <c r="AQ1067" s="376"/>
      <c r="AR1067" s="376"/>
      <c r="AS1067" s="258"/>
    </row>
    <row r="1068" spans="1:45" hidden="1" outlineLevel="1">
      <c r="A1068" s="465">
        <v>19</v>
      </c>
      <c r="B1068" s="380" t="s">
        <v>111</v>
      </c>
      <c r="C1068" s="252" t="s">
        <v>25</v>
      </c>
      <c r="D1068" s="256"/>
      <c r="E1068" s="256"/>
      <c r="F1068" s="256"/>
      <c r="G1068" s="256"/>
      <c r="H1068" s="256"/>
      <c r="I1068" s="256"/>
      <c r="J1068" s="256"/>
      <c r="K1068" s="256"/>
      <c r="L1068" s="256"/>
      <c r="M1068" s="256"/>
      <c r="N1068" s="256"/>
      <c r="O1068" s="256"/>
      <c r="P1068" s="256"/>
      <c r="Q1068" s="256">
        <v>12</v>
      </c>
      <c r="R1068" s="256"/>
      <c r="S1068" s="256"/>
      <c r="T1068" s="256"/>
      <c r="U1068" s="256"/>
      <c r="V1068" s="256"/>
      <c r="W1068" s="256"/>
      <c r="X1068" s="256"/>
      <c r="Y1068" s="256"/>
      <c r="Z1068" s="256"/>
      <c r="AA1068" s="256"/>
      <c r="AB1068" s="256"/>
      <c r="AC1068" s="256"/>
      <c r="AD1068" s="256"/>
      <c r="AE1068" s="378"/>
      <c r="AF1068" s="362"/>
      <c r="AG1068" s="362"/>
      <c r="AH1068" s="362"/>
      <c r="AI1068" s="362"/>
      <c r="AJ1068" s="362"/>
      <c r="AK1068" s="362"/>
      <c r="AL1068" s="367"/>
      <c r="AM1068" s="367"/>
      <c r="AN1068" s="367"/>
      <c r="AO1068" s="367"/>
      <c r="AP1068" s="367"/>
      <c r="AQ1068" s="367"/>
      <c r="AR1068" s="367"/>
      <c r="AS1068" s="257">
        <f>SUM(AE1068:AR1068)</f>
        <v>0</v>
      </c>
    </row>
    <row r="1069" spans="1:45" hidden="1" outlineLevel="1">
      <c r="A1069" s="465"/>
      <c r="B1069" s="255" t="s">
        <v>345</v>
      </c>
      <c r="C1069" s="252" t="s">
        <v>163</v>
      </c>
      <c r="D1069" s="256"/>
      <c r="E1069" s="256"/>
      <c r="F1069" s="256"/>
      <c r="G1069" s="256"/>
      <c r="H1069" s="256"/>
      <c r="I1069" s="256"/>
      <c r="J1069" s="256"/>
      <c r="K1069" s="256"/>
      <c r="L1069" s="256"/>
      <c r="M1069" s="256"/>
      <c r="N1069" s="256"/>
      <c r="O1069" s="256"/>
      <c r="P1069" s="256"/>
      <c r="Q1069" s="256">
        <f>Q1068</f>
        <v>12</v>
      </c>
      <c r="R1069" s="256"/>
      <c r="S1069" s="256"/>
      <c r="T1069" s="256"/>
      <c r="U1069" s="256"/>
      <c r="V1069" s="256"/>
      <c r="W1069" s="256"/>
      <c r="X1069" s="256"/>
      <c r="Y1069" s="256"/>
      <c r="Z1069" s="256"/>
      <c r="AA1069" s="256"/>
      <c r="AB1069" s="256"/>
      <c r="AC1069" s="256"/>
      <c r="AD1069" s="256"/>
      <c r="AE1069" s="363">
        <f>AE1068</f>
        <v>0</v>
      </c>
      <c r="AF1069" s="363">
        <f t="shared" ref="AF1069:AR1069" si="3119">AF1068</f>
        <v>0</v>
      </c>
      <c r="AG1069" s="363">
        <f t="shared" si="3119"/>
        <v>0</v>
      </c>
      <c r="AH1069" s="363">
        <f t="shared" si="3119"/>
        <v>0</v>
      </c>
      <c r="AI1069" s="363">
        <f t="shared" si="3119"/>
        <v>0</v>
      </c>
      <c r="AJ1069" s="363">
        <f t="shared" si="3119"/>
        <v>0</v>
      </c>
      <c r="AK1069" s="363">
        <f t="shared" si="3119"/>
        <v>0</v>
      </c>
      <c r="AL1069" s="363">
        <f t="shared" si="3119"/>
        <v>0</v>
      </c>
      <c r="AM1069" s="363">
        <f t="shared" si="3119"/>
        <v>0</v>
      </c>
      <c r="AN1069" s="363">
        <f t="shared" si="3119"/>
        <v>0</v>
      </c>
      <c r="AO1069" s="363">
        <f t="shared" si="3119"/>
        <v>0</v>
      </c>
      <c r="AP1069" s="363">
        <f t="shared" si="3119"/>
        <v>0</v>
      </c>
      <c r="AQ1069" s="363">
        <f t="shared" si="3119"/>
        <v>0</v>
      </c>
      <c r="AR1069" s="363">
        <f t="shared" si="3119"/>
        <v>0</v>
      </c>
      <c r="AS1069" s="258"/>
    </row>
    <row r="1070" spans="1:45" hidden="1" outlineLevel="1">
      <c r="A1070" s="465"/>
      <c r="B1070" s="282"/>
      <c r="C1070" s="252"/>
      <c r="D1070" s="252"/>
      <c r="E1070" s="252"/>
      <c r="F1070" s="252"/>
      <c r="G1070" s="252"/>
      <c r="H1070" s="252"/>
      <c r="I1070" s="252"/>
      <c r="J1070" s="252"/>
      <c r="K1070" s="252"/>
      <c r="L1070" s="252"/>
      <c r="M1070" s="252"/>
      <c r="N1070" s="252"/>
      <c r="O1070" s="252"/>
      <c r="P1070" s="252"/>
      <c r="Q1070" s="252"/>
      <c r="R1070" s="252"/>
      <c r="S1070" s="252"/>
      <c r="T1070" s="252"/>
      <c r="U1070" s="252"/>
      <c r="V1070" s="252"/>
      <c r="W1070" s="252"/>
      <c r="X1070" s="252"/>
      <c r="Y1070" s="252"/>
      <c r="Z1070" s="252"/>
      <c r="AA1070" s="252"/>
      <c r="AB1070" s="252"/>
      <c r="AC1070" s="252"/>
      <c r="AD1070" s="252"/>
      <c r="AE1070" s="364"/>
      <c r="AF1070" s="364"/>
      <c r="AG1070" s="364"/>
      <c r="AH1070" s="364"/>
      <c r="AI1070" s="364"/>
      <c r="AJ1070" s="364"/>
      <c r="AK1070" s="364"/>
      <c r="AL1070" s="364"/>
      <c r="AM1070" s="364"/>
      <c r="AN1070" s="364"/>
      <c r="AO1070" s="364"/>
      <c r="AP1070" s="364"/>
      <c r="AQ1070" s="364"/>
      <c r="AR1070" s="364"/>
      <c r="AS1070" s="267"/>
    </row>
    <row r="1071" spans="1:45" hidden="1" outlineLevel="1">
      <c r="A1071" s="465">
        <v>20</v>
      </c>
      <c r="B1071" s="380" t="s">
        <v>110</v>
      </c>
      <c r="C1071" s="252" t="s">
        <v>25</v>
      </c>
      <c r="D1071" s="256"/>
      <c r="E1071" s="256"/>
      <c r="F1071" s="256"/>
      <c r="G1071" s="256"/>
      <c r="H1071" s="256"/>
      <c r="I1071" s="256"/>
      <c r="J1071" s="256"/>
      <c r="K1071" s="256"/>
      <c r="L1071" s="256"/>
      <c r="M1071" s="256"/>
      <c r="N1071" s="256"/>
      <c r="O1071" s="256"/>
      <c r="P1071" s="256"/>
      <c r="Q1071" s="256">
        <v>12</v>
      </c>
      <c r="R1071" s="256"/>
      <c r="S1071" s="256"/>
      <c r="T1071" s="256"/>
      <c r="U1071" s="256"/>
      <c r="V1071" s="256"/>
      <c r="W1071" s="256"/>
      <c r="X1071" s="256"/>
      <c r="Y1071" s="256"/>
      <c r="Z1071" s="256"/>
      <c r="AA1071" s="256"/>
      <c r="AB1071" s="256"/>
      <c r="AC1071" s="256"/>
      <c r="AD1071" s="256"/>
      <c r="AE1071" s="378"/>
      <c r="AF1071" s="362"/>
      <c r="AG1071" s="362"/>
      <c r="AH1071" s="362"/>
      <c r="AI1071" s="362"/>
      <c r="AJ1071" s="362"/>
      <c r="AK1071" s="362"/>
      <c r="AL1071" s="367"/>
      <c r="AM1071" s="367"/>
      <c r="AN1071" s="367"/>
      <c r="AO1071" s="367"/>
      <c r="AP1071" s="367"/>
      <c r="AQ1071" s="367"/>
      <c r="AR1071" s="367"/>
      <c r="AS1071" s="257">
        <f>SUM(AE1071:AR1071)</f>
        <v>0</v>
      </c>
    </row>
    <row r="1072" spans="1:45" hidden="1" outlineLevel="1">
      <c r="A1072" s="465"/>
      <c r="B1072" s="255" t="s">
        <v>345</v>
      </c>
      <c r="C1072" s="252" t="s">
        <v>163</v>
      </c>
      <c r="D1072" s="256"/>
      <c r="E1072" s="256"/>
      <c r="F1072" s="256"/>
      <c r="G1072" s="256"/>
      <c r="H1072" s="256"/>
      <c r="I1072" s="256"/>
      <c r="J1072" s="256"/>
      <c r="K1072" s="256"/>
      <c r="L1072" s="256"/>
      <c r="M1072" s="256"/>
      <c r="N1072" s="256"/>
      <c r="O1072" s="256"/>
      <c r="P1072" s="256"/>
      <c r="Q1072" s="256">
        <f>Q1071</f>
        <v>12</v>
      </c>
      <c r="R1072" s="256"/>
      <c r="S1072" s="256"/>
      <c r="T1072" s="256"/>
      <c r="U1072" s="256"/>
      <c r="V1072" s="256"/>
      <c r="W1072" s="256"/>
      <c r="X1072" s="256"/>
      <c r="Y1072" s="256"/>
      <c r="Z1072" s="256"/>
      <c r="AA1072" s="256"/>
      <c r="AB1072" s="256"/>
      <c r="AC1072" s="256"/>
      <c r="AD1072" s="256"/>
      <c r="AE1072" s="363">
        <f t="shared" ref="AE1072:AR1072" si="3120">AE1071</f>
        <v>0</v>
      </c>
      <c r="AF1072" s="363">
        <f t="shared" si="3120"/>
        <v>0</v>
      </c>
      <c r="AG1072" s="363">
        <f t="shared" si="3120"/>
        <v>0</v>
      </c>
      <c r="AH1072" s="363">
        <f t="shared" si="3120"/>
        <v>0</v>
      </c>
      <c r="AI1072" s="363">
        <f t="shared" si="3120"/>
        <v>0</v>
      </c>
      <c r="AJ1072" s="363">
        <f t="shared" si="3120"/>
        <v>0</v>
      </c>
      <c r="AK1072" s="363">
        <f t="shared" si="3120"/>
        <v>0</v>
      </c>
      <c r="AL1072" s="363">
        <f t="shared" si="3120"/>
        <v>0</v>
      </c>
      <c r="AM1072" s="363">
        <f t="shared" si="3120"/>
        <v>0</v>
      </c>
      <c r="AN1072" s="363">
        <f t="shared" si="3120"/>
        <v>0</v>
      </c>
      <c r="AO1072" s="363">
        <f t="shared" si="3120"/>
        <v>0</v>
      </c>
      <c r="AP1072" s="363">
        <f t="shared" si="3120"/>
        <v>0</v>
      </c>
      <c r="AQ1072" s="363">
        <f t="shared" si="3120"/>
        <v>0</v>
      </c>
      <c r="AR1072" s="363">
        <f t="shared" si="3120"/>
        <v>0</v>
      </c>
      <c r="AS1072" s="267"/>
    </row>
    <row r="1073" spans="1:45" ht="15.75" hidden="1" outlineLevel="1">
      <c r="A1073" s="465"/>
      <c r="B1073" s="283"/>
      <c r="C1073" s="261"/>
      <c r="D1073" s="252"/>
      <c r="E1073" s="252"/>
      <c r="F1073" s="252"/>
      <c r="G1073" s="252"/>
      <c r="H1073" s="252"/>
      <c r="I1073" s="252"/>
      <c r="J1073" s="252"/>
      <c r="K1073" s="252"/>
      <c r="L1073" s="252"/>
      <c r="M1073" s="252"/>
      <c r="N1073" s="252"/>
      <c r="O1073" s="252"/>
      <c r="P1073" s="252"/>
      <c r="Q1073" s="261"/>
      <c r="R1073" s="252"/>
      <c r="S1073" s="252"/>
      <c r="T1073" s="252"/>
      <c r="U1073" s="252"/>
      <c r="V1073" s="252"/>
      <c r="W1073" s="252"/>
      <c r="X1073" s="252"/>
      <c r="Y1073" s="252"/>
      <c r="Z1073" s="252"/>
      <c r="AA1073" s="252"/>
      <c r="AB1073" s="252"/>
      <c r="AC1073" s="252"/>
      <c r="AD1073" s="252"/>
      <c r="AE1073" s="364"/>
      <c r="AF1073" s="364"/>
      <c r="AG1073" s="364"/>
      <c r="AH1073" s="364"/>
      <c r="AI1073" s="364"/>
      <c r="AJ1073" s="364"/>
      <c r="AK1073" s="364"/>
      <c r="AL1073" s="364"/>
      <c r="AM1073" s="364"/>
      <c r="AN1073" s="364"/>
      <c r="AO1073" s="364"/>
      <c r="AP1073" s="364"/>
      <c r="AQ1073" s="364"/>
      <c r="AR1073" s="364"/>
      <c r="AS1073" s="267"/>
    </row>
    <row r="1074" spans="1:45" ht="15.75" outlineLevel="1">
      <c r="A1074" s="465"/>
      <c r="B1074" s="455" t="s">
        <v>499</v>
      </c>
      <c r="C1074" s="252"/>
      <c r="D1074" s="252"/>
      <c r="E1074" s="252"/>
      <c r="F1074" s="252"/>
      <c r="G1074" s="252"/>
      <c r="H1074" s="252"/>
      <c r="I1074" s="252"/>
      <c r="J1074" s="252"/>
      <c r="K1074" s="252"/>
      <c r="L1074" s="252"/>
      <c r="M1074" s="252"/>
      <c r="N1074" s="252"/>
      <c r="O1074" s="252"/>
      <c r="P1074" s="252"/>
      <c r="Q1074" s="252"/>
      <c r="R1074" s="252"/>
      <c r="S1074" s="252"/>
      <c r="T1074" s="252"/>
      <c r="U1074" s="252"/>
      <c r="V1074" s="252"/>
      <c r="W1074" s="252"/>
      <c r="X1074" s="252"/>
      <c r="Y1074" s="252"/>
      <c r="Z1074" s="252"/>
      <c r="AA1074" s="252"/>
      <c r="AB1074" s="252"/>
      <c r="AC1074" s="252"/>
      <c r="AD1074" s="252"/>
      <c r="AE1074" s="374"/>
      <c r="AF1074" s="377"/>
      <c r="AG1074" s="377"/>
      <c r="AH1074" s="377"/>
      <c r="AI1074" s="377"/>
      <c r="AJ1074" s="377"/>
      <c r="AK1074" s="377"/>
      <c r="AL1074" s="377"/>
      <c r="AM1074" s="377"/>
      <c r="AN1074" s="377"/>
      <c r="AO1074" s="377"/>
      <c r="AP1074" s="377"/>
      <c r="AQ1074" s="377"/>
      <c r="AR1074" s="377"/>
      <c r="AS1074" s="267"/>
    </row>
    <row r="1075" spans="1:45" ht="15.75" hidden="1" outlineLevel="1">
      <c r="A1075" s="465"/>
      <c r="B1075" s="444" t="s">
        <v>495</v>
      </c>
      <c r="C1075" s="252"/>
      <c r="D1075" s="252"/>
      <c r="E1075" s="252"/>
      <c r="F1075" s="252"/>
      <c r="G1075" s="252"/>
      <c r="H1075" s="252"/>
      <c r="I1075" s="252"/>
      <c r="J1075" s="252"/>
      <c r="K1075" s="252"/>
      <c r="L1075" s="252"/>
      <c r="M1075" s="252"/>
      <c r="N1075" s="252"/>
      <c r="O1075" s="252"/>
      <c r="P1075" s="252"/>
      <c r="Q1075" s="252"/>
      <c r="R1075" s="252"/>
      <c r="S1075" s="252"/>
      <c r="T1075" s="252"/>
      <c r="U1075" s="252"/>
      <c r="V1075" s="252"/>
      <c r="W1075" s="252"/>
      <c r="X1075" s="252"/>
      <c r="Y1075" s="252"/>
      <c r="Z1075" s="252"/>
      <c r="AA1075" s="252"/>
      <c r="AB1075" s="252"/>
      <c r="AC1075" s="252"/>
      <c r="AD1075" s="252"/>
      <c r="AE1075" s="374"/>
      <c r="AF1075" s="377"/>
      <c r="AG1075" s="377"/>
      <c r="AH1075" s="377"/>
      <c r="AI1075" s="377"/>
      <c r="AJ1075" s="377"/>
      <c r="AK1075" s="377"/>
      <c r="AL1075" s="377"/>
      <c r="AM1075" s="377"/>
      <c r="AN1075" s="377"/>
      <c r="AO1075" s="377"/>
      <c r="AP1075" s="377"/>
      <c r="AQ1075" s="377"/>
      <c r="AR1075" s="377"/>
      <c r="AS1075" s="267"/>
    </row>
    <row r="1076" spans="1:45" ht="15" hidden="1" customHeight="1" outlineLevel="1">
      <c r="A1076" s="465">
        <v>21</v>
      </c>
      <c r="B1076" s="380" t="s">
        <v>113</v>
      </c>
      <c r="C1076" s="252" t="s">
        <v>25</v>
      </c>
      <c r="D1076" s="256"/>
      <c r="E1076" s="256"/>
      <c r="F1076" s="256"/>
      <c r="G1076" s="256"/>
      <c r="H1076" s="256"/>
      <c r="I1076" s="256"/>
      <c r="J1076" s="256"/>
      <c r="K1076" s="256"/>
      <c r="L1076" s="256"/>
      <c r="M1076" s="256"/>
      <c r="N1076" s="256"/>
      <c r="O1076" s="256"/>
      <c r="P1076" s="256"/>
      <c r="Q1076" s="252"/>
      <c r="R1076" s="256"/>
      <c r="S1076" s="256"/>
      <c r="T1076" s="256"/>
      <c r="U1076" s="256"/>
      <c r="V1076" s="256"/>
      <c r="W1076" s="256"/>
      <c r="X1076" s="256"/>
      <c r="Y1076" s="256"/>
      <c r="Z1076" s="256"/>
      <c r="AA1076" s="256"/>
      <c r="AB1076" s="256"/>
      <c r="AC1076" s="256"/>
      <c r="AD1076" s="256"/>
      <c r="AE1076" s="362"/>
      <c r="AF1076" s="362"/>
      <c r="AG1076" s="362"/>
      <c r="AH1076" s="362"/>
      <c r="AI1076" s="362"/>
      <c r="AJ1076" s="362"/>
      <c r="AK1076" s="362"/>
      <c r="AL1076" s="362"/>
      <c r="AM1076" s="362"/>
      <c r="AN1076" s="362"/>
      <c r="AO1076" s="362"/>
      <c r="AP1076" s="362"/>
      <c r="AQ1076" s="362"/>
      <c r="AR1076" s="362"/>
      <c r="AS1076" s="257">
        <f>SUM(AE1076:AR1076)</f>
        <v>0</v>
      </c>
    </row>
    <row r="1077" spans="1:45" ht="15" hidden="1" customHeight="1" outlineLevel="1">
      <c r="A1077" s="465"/>
      <c r="B1077" s="255" t="s">
        <v>345</v>
      </c>
      <c r="C1077" s="252" t="s">
        <v>163</v>
      </c>
      <c r="D1077" s="256"/>
      <c r="E1077" s="256"/>
      <c r="F1077" s="256"/>
      <c r="G1077" s="256"/>
      <c r="H1077" s="256"/>
      <c r="I1077" s="256"/>
      <c r="J1077" s="256"/>
      <c r="K1077" s="256"/>
      <c r="L1077" s="256"/>
      <c r="M1077" s="256"/>
      <c r="N1077" s="256"/>
      <c r="O1077" s="256"/>
      <c r="P1077" s="256"/>
      <c r="Q1077" s="252"/>
      <c r="R1077" s="256"/>
      <c r="S1077" s="256"/>
      <c r="T1077" s="256"/>
      <c r="U1077" s="256"/>
      <c r="V1077" s="256"/>
      <c r="W1077" s="256"/>
      <c r="X1077" s="256"/>
      <c r="Y1077" s="256"/>
      <c r="Z1077" s="256"/>
      <c r="AA1077" s="256"/>
      <c r="AB1077" s="256"/>
      <c r="AC1077" s="256"/>
      <c r="AD1077" s="256"/>
      <c r="AE1077" s="363">
        <f>AE1076</f>
        <v>0</v>
      </c>
      <c r="AF1077" s="363">
        <f t="shared" ref="AF1077" si="3121">AF1076</f>
        <v>0</v>
      </c>
      <c r="AG1077" s="363">
        <f t="shared" ref="AG1077" si="3122">AG1076</f>
        <v>0</v>
      </c>
      <c r="AH1077" s="363">
        <f t="shared" ref="AH1077" si="3123">AH1076</f>
        <v>0</v>
      </c>
      <c r="AI1077" s="363">
        <f t="shared" ref="AI1077" si="3124">AI1076</f>
        <v>0</v>
      </c>
      <c r="AJ1077" s="363">
        <f t="shared" ref="AJ1077" si="3125">AJ1076</f>
        <v>0</v>
      </c>
      <c r="AK1077" s="363">
        <f t="shared" ref="AK1077" si="3126">AK1076</f>
        <v>0</v>
      </c>
      <c r="AL1077" s="363">
        <f t="shared" ref="AL1077" si="3127">AL1076</f>
        <v>0</v>
      </c>
      <c r="AM1077" s="363">
        <f t="shared" ref="AM1077" si="3128">AM1076</f>
        <v>0</v>
      </c>
      <c r="AN1077" s="363">
        <f t="shared" ref="AN1077" si="3129">AN1076</f>
        <v>0</v>
      </c>
      <c r="AO1077" s="363">
        <f t="shared" ref="AO1077" si="3130">AO1076</f>
        <v>0</v>
      </c>
      <c r="AP1077" s="363">
        <f t="shared" ref="AP1077" si="3131">AP1076</f>
        <v>0</v>
      </c>
      <c r="AQ1077" s="363">
        <f t="shared" ref="AQ1077" si="3132">AQ1076</f>
        <v>0</v>
      </c>
      <c r="AR1077" s="363">
        <f t="shared" ref="AR1077" si="3133">AR1076</f>
        <v>0</v>
      </c>
      <c r="AS1077" s="267"/>
    </row>
    <row r="1078" spans="1:45" ht="15" hidden="1" customHeight="1" outlineLevel="1">
      <c r="A1078" s="465"/>
      <c r="B1078" s="255"/>
      <c r="C1078" s="252"/>
      <c r="D1078" s="252"/>
      <c r="E1078" s="252"/>
      <c r="F1078" s="252"/>
      <c r="G1078" s="252"/>
      <c r="H1078" s="252"/>
      <c r="I1078" s="252"/>
      <c r="J1078" s="252"/>
      <c r="K1078" s="252"/>
      <c r="L1078" s="252"/>
      <c r="M1078" s="252"/>
      <c r="N1078" s="252"/>
      <c r="O1078" s="252"/>
      <c r="P1078" s="252"/>
      <c r="Q1078" s="252"/>
      <c r="R1078" s="252"/>
      <c r="S1078" s="252"/>
      <c r="T1078" s="252"/>
      <c r="U1078" s="252"/>
      <c r="V1078" s="252"/>
      <c r="W1078" s="252"/>
      <c r="X1078" s="252"/>
      <c r="Y1078" s="252"/>
      <c r="Z1078" s="252"/>
      <c r="AA1078" s="252"/>
      <c r="AB1078" s="252"/>
      <c r="AC1078" s="252"/>
      <c r="AD1078" s="252"/>
      <c r="AE1078" s="374"/>
      <c r="AF1078" s="377"/>
      <c r="AG1078" s="377"/>
      <c r="AH1078" s="377"/>
      <c r="AI1078" s="377"/>
      <c r="AJ1078" s="377"/>
      <c r="AK1078" s="377"/>
      <c r="AL1078" s="377"/>
      <c r="AM1078" s="377"/>
      <c r="AN1078" s="377"/>
      <c r="AO1078" s="377"/>
      <c r="AP1078" s="377"/>
      <c r="AQ1078" s="377"/>
      <c r="AR1078" s="377"/>
      <c r="AS1078" s="267"/>
    </row>
    <row r="1079" spans="1:45" ht="15" hidden="1" customHeight="1" outlineLevel="1">
      <c r="A1079" s="465">
        <v>22</v>
      </c>
      <c r="B1079" s="380" t="s">
        <v>114</v>
      </c>
      <c r="C1079" s="252" t="s">
        <v>25</v>
      </c>
      <c r="D1079" s="256"/>
      <c r="E1079" s="256"/>
      <c r="F1079" s="256"/>
      <c r="G1079" s="256"/>
      <c r="H1079" s="256"/>
      <c r="I1079" s="256"/>
      <c r="J1079" s="256"/>
      <c r="K1079" s="256"/>
      <c r="L1079" s="256"/>
      <c r="M1079" s="256"/>
      <c r="N1079" s="256"/>
      <c r="O1079" s="256"/>
      <c r="P1079" s="256"/>
      <c r="Q1079" s="252"/>
      <c r="R1079" s="256"/>
      <c r="S1079" s="256"/>
      <c r="T1079" s="256"/>
      <c r="U1079" s="256"/>
      <c r="V1079" s="256"/>
      <c r="W1079" s="256"/>
      <c r="X1079" s="256"/>
      <c r="Y1079" s="256"/>
      <c r="Z1079" s="256"/>
      <c r="AA1079" s="256"/>
      <c r="AB1079" s="256"/>
      <c r="AC1079" s="256"/>
      <c r="AD1079" s="256"/>
      <c r="AE1079" s="362"/>
      <c r="AF1079" s="362"/>
      <c r="AG1079" s="362"/>
      <c r="AH1079" s="362"/>
      <c r="AI1079" s="362"/>
      <c r="AJ1079" s="362"/>
      <c r="AK1079" s="362"/>
      <c r="AL1079" s="362"/>
      <c r="AM1079" s="362"/>
      <c r="AN1079" s="362"/>
      <c r="AO1079" s="362"/>
      <c r="AP1079" s="362"/>
      <c r="AQ1079" s="362"/>
      <c r="AR1079" s="362"/>
      <c r="AS1079" s="257">
        <f>SUM(AE1079:AR1079)</f>
        <v>0</v>
      </c>
    </row>
    <row r="1080" spans="1:45" ht="15" hidden="1" customHeight="1" outlineLevel="1">
      <c r="A1080" s="465"/>
      <c r="B1080" s="255" t="s">
        <v>345</v>
      </c>
      <c r="C1080" s="252" t="s">
        <v>163</v>
      </c>
      <c r="D1080" s="256"/>
      <c r="E1080" s="256"/>
      <c r="F1080" s="256"/>
      <c r="G1080" s="256"/>
      <c r="H1080" s="256"/>
      <c r="I1080" s="256"/>
      <c r="J1080" s="256"/>
      <c r="K1080" s="256"/>
      <c r="L1080" s="256"/>
      <c r="M1080" s="256"/>
      <c r="N1080" s="256"/>
      <c r="O1080" s="256"/>
      <c r="P1080" s="256"/>
      <c r="Q1080" s="252"/>
      <c r="R1080" s="256"/>
      <c r="S1080" s="256"/>
      <c r="T1080" s="256"/>
      <c r="U1080" s="256"/>
      <c r="V1080" s="256"/>
      <c r="W1080" s="256"/>
      <c r="X1080" s="256"/>
      <c r="Y1080" s="256"/>
      <c r="Z1080" s="256"/>
      <c r="AA1080" s="256"/>
      <c r="AB1080" s="256"/>
      <c r="AC1080" s="256"/>
      <c r="AD1080" s="256"/>
      <c r="AE1080" s="363">
        <f>AE1079</f>
        <v>0</v>
      </c>
      <c r="AF1080" s="363">
        <f t="shared" ref="AF1080" si="3134">AF1079</f>
        <v>0</v>
      </c>
      <c r="AG1080" s="363">
        <f t="shared" ref="AG1080" si="3135">AG1079</f>
        <v>0</v>
      </c>
      <c r="AH1080" s="363">
        <f t="shared" ref="AH1080" si="3136">AH1079</f>
        <v>0</v>
      </c>
      <c r="AI1080" s="363">
        <f t="shared" ref="AI1080" si="3137">AI1079</f>
        <v>0</v>
      </c>
      <c r="AJ1080" s="363">
        <f t="shared" ref="AJ1080" si="3138">AJ1079</f>
        <v>0</v>
      </c>
      <c r="AK1080" s="363">
        <f t="shared" ref="AK1080" si="3139">AK1079</f>
        <v>0</v>
      </c>
      <c r="AL1080" s="363">
        <f t="shared" ref="AL1080" si="3140">AL1079</f>
        <v>0</v>
      </c>
      <c r="AM1080" s="363">
        <f t="shared" ref="AM1080" si="3141">AM1079</f>
        <v>0</v>
      </c>
      <c r="AN1080" s="363">
        <f t="shared" ref="AN1080" si="3142">AN1079</f>
        <v>0</v>
      </c>
      <c r="AO1080" s="363">
        <f t="shared" ref="AO1080" si="3143">AO1079</f>
        <v>0</v>
      </c>
      <c r="AP1080" s="363">
        <f t="shared" ref="AP1080" si="3144">AP1079</f>
        <v>0</v>
      </c>
      <c r="AQ1080" s="363">
        <f t="shared" ref="AQ1080" si="3145">AQ1079</f>
        <v>0</v>
      </c>
      <c r="AR1080" s="363">
        <f t="shared" ref="AR1080" si="3146">AR1079</f>
        <v>0</v>
      </c>
      <c r="AS1080" s="267"/>
    </row>
    <row r="1081" spans="1:45" ht="15" hidden="1" customHeight="1" outlineLevel="1">
      <c r="A1081" s="465"/>
      <c r="B1081" s="255"/>
      <c r="C1081" s="252"/>
      <c r="D1081" s="252"/>
      <c r="E1081" s="252"/>
      <c r="F1081" s="252"/>
      <c r="G1081" s="252"/>
      <c r="H1081" s="252"/>
      <c r="I1081" s="252"/>
      <c r="J1081" s="252"/>
      <c r="K1081" s="252"/>
      <c r="L1081" s="252"/>
      <c r="M1081" s="252"/>
      <c r="N1081" s="252"/>
      <c r="O1081" s="252"/>
      <c r="P1081" s="252"/>
      <c r="Q1081" s="252"/>
      <c r="R1081" s="252"/>
      <c r="S1081" s="252"/>
      <c r="T1081" s="252"/>
      <c r="U1081" s="252"/>
      <c r="V1081" s="252"/>
      <c r="W1081" s="252"/>
      <c r="X1081" s="252"/>
      <c r="Y1081" s="252"/>
      <c r="Z1081" s="252"/>
      <c r="AA1081" s="252"/>
      <c r="AB1081" s="252"/>
      <c r="AC1081" s="252"/>
      <c r="AD1081" s="252"/>
      <c r="AE1081" s="374"/>
      <c r="AF1081" s="377"/>
      <c r="AG1081" s="377"/>
      <c r="AH1081" s="377"/>
      <c r="AI1081" s="377"/>
      <c r="AJ1081" s="377"/>
      <c r="AK1081" s="377"/>
      <c r="AL1081" s="377"/>
      <c r="AM1081" s="377"/>
      <c r="AN1081" s="377"/>
      <c r="AO1081" s="377"/>
      <c r="AP1081" s="377"/>
      <c r="AQ1081" s="377"/>
      <c r="AR1081" s="377"/>
      <c r="AS1081" s="267"/>
    </row>
    <row r="1082" spans="1:45" ht="15" hidden="1" customHeight="1" outlineLevel="1">
      <c r="A1082" s="465">
        <v>23</v>
      </c>
      <c r="B1082" s="380" t="s">
        <v>115</v>
      </c>
      <c r="C1082" s="252" t="s">
        <v>25</v>
      </c>
      <c r="D1082" s="256"/>
      <c r="E1082" s="256"/>
      <c r="F1082" s="256"/>
      <c r="G1082" s="256"/>
      <c r="H1082" s="256"/>
      <c r="I1082" s="256"/>
      <c r="J1082" s="256"/>
      <c r="K1082" s="256"/>
      <c r="L1082" s="256"/>
      <c r="M1082" s="256"/>
      <c r="N1082" s="256"/>
      <c r="O1082" s="256"/>
      <c r="P1082" s="256"/>
      <c r="Q1082" s="252"/>
      <c r="R1082" s="256"/>
      <c r="S1082" s="256"/>
      <c r="T1082" s="256"/>
      <c r="U1082" s="256"/>
      <c r="V1082" s="256"/>
      <c r="W1082" s="256"/>
      <c r="X1082" s="256"/>
      <c r="Y1082" s="256"/>
      <c r="Z1082" s="256"/>
      <c r="AA1082" s="256"/>
      <c r="AB1082" s="256"/>
      <c r="AC1082" s="256"/>
      <c r="AD1082" s="256"/>
      <c r="AE1082" s="362"/>
      <c r="AF1082" s="362"/>
      <c r="AG1082" s="362"/>
      <c r="AH1082" s="362"/>
      <c r="AI1082" s="362"/>
      <c r="AJ1082" s="362"/>
      <c r="AK1082" s="362"/>
      <c r="AL1082" s="362"/>
      <c r="AM1082" s="362"/>
      <c r="AN1082" s="362"/>
      <c r="AO1082" s="362"/>
      <c r="AP1082" s="362"/>
      <c r="AQ1082" s="362"/>
      <c r="AR1082" s="362"/>
      <c r="AS1082" s="257">
        <f>SUM(AE1082:AR1082)</f>
        <v>0</v>
      </c>
    </row>
    <row r="1083" spans="1:45" ht="15" hidden="1" customHeight="1" outlineLevel="1">
      <c r="A1083" s="465"/>
      <c r="B1083" s="255" t="s">
        <v>345</v>
      </c>
      <c r="C1083" s="252" t="s">
        <v>163</v>
      </c>
      <c r="D1083" s="256"/>
      <c r="E1083" s="256"/>
      <c r="F1083" s="256"/>
      <c r="G1083" s="256"/>
      <c r="H1083" s="256"/>
      <c r="I1083" s="256"/>
      <c r="J1083" s="256"/>
      <c r="K1083" s="256"/>
      <c r="L1083" s="256"/>
      <c r="M1083" s="256"/>
      <c r="N1083" s="256"/>
      <c r="O1083" s="256"/>
      <c r="P1083" s="256"/>
      <c r="Q1083" s="252"/>
      <c r="R1083" s="256"/>
      <c r="S1083" s="256"/>
      <c r="T1083" s="256"/>
      <c r="U1083" s="256"/>
      <c r="V1083" s="256"/>
      <c r="W1083" s="256"/>
      <c r="X1083" s="256"/>
      <c r="Y1083" s="256"/>
      <c r="Z1083" s="256"/>
      <c r="AA1083" s="256"/>
      <c r="AB1083" s="256"/>
      <c r="AC1083" s="256"/>
      <c r="AD1083" s="256"/>
      <c r="AE1083" s="363">
        <f>AE1082</f>
        <v>0</v>
      </c>
      <c r="AF1083" s="363">
        <f t="shared" ref="AF1083" si="3147">AF1082</f>
        <v>0</v>
      </c>
      <c r="AG1083" s="363">
        <f t="shared" ref="AG1083" si="3148">AG1082</f>
        <v>0</v>
      </c>
      <c r="AH1083" s="363">
        <f t="shared" ref="AH1083" si="3149">AH1082</f>
        <v>0</v>
      </c>
      <c r="AI1083" s="363">
        <f t="shared" ref="AI1083" si="3150">AI1082</f>
        <v>0</v>
      </c>
      <c r="AJ1083" s="363">
        <f t="shared" ref="AJ1083" si="3151">AJ1082</f>
        <v>0</v>
      </c>
      <c r="AK1083" s="363">
        <f t="shared" ref="AK1083" si="3152">AK1082</f>
        <v>0</v>
      </c>
      <c r="AL1083" s="363">
        <f t="shared" ref="AL1083" si="3153">AL1082</f>
        <v>0</v>
      </c>
      <c r="AM1083" s="363">
        <f t="shared" ref="AM1083" si="3154">AM1082</f>
        <v>0</v>
      </c>
      <c r="AN1083" s="363">
        <f t="shared" ref="AN1083" si="3155">AN1082</f>
        <v>0</v>
      </c>
      <c r="AO1083" s="363">
        <f t="shared" ref="AO1083" si="3156">AO1082</f>
        <v>0</v>
      </c>
      <c r="AP1083" s="363">
        <f t="shared" ref="AP1083" si="3157">AP1082</f>
        <v>0</v>
      </c>
      <c r="AQ1083" s="363">
        <f t="shared" ref="AQ1083" si="3158">AQ1082</f>
        <v>0</v>
      </c>
      <c r="AR1083" s="363">
        <f t="shared" ref="AR1083" si="3159">AR1082</f>
        <v>0</v>
      </c>
      <c r="AS1083" s="267"/>
    </row>
    <row r="1084" spans="1:45" ht="15" hidden="1" customHeight="1" outlineLevel="1">
      <c r="A1084" s="465"/>
      <c r="B1084" s="382"/>
      <c r="C1084" s="252"/>
      <c r="D1084" s="252"/>
      <c r="E1084" s="252"/>
      <c r="F1084" s="252"/>
      <c r="G1084" s="252"/>
      <c r="H1084" s="252"/>
      <c r="I1084" s="252"/>
      <c r="J1084" s="252"/>
      <c r="K1084" s="252"/>
      <c r="L1084" s="252"/>
      <c r="M1084" s="252"/>
      <c r="N1084" s="252"/>
      <c r="O1084" s="252"/>
      <c r="P1084" s="252"/>
      <c r="Q1084" s="252"/>
      <c r="R1084" s="252"/>
      <c r="S1084" s="252"/>
      <c r="T1084" s="252"/>
      <c r="U1084" s="252"/>
      <c r="V1084" s="252"/>
      <c r="W1084" s="252"/>
      <c r="X1084" s="252"/>
      <c r="Y1084" s="252"/>
      <c r="Z1084" s="252"/>
      <c r="AA1084" s="252"/>
      <c r="AB1084" s="252"/>
      <c r="AC1084" s="252"/>
      <c r="AD1084" s="252"/>
      <c r="AE1084" s="374"/>
      <c r="AF1084" s="377"/>
      <c r="AG1084" s="377"/>
      <c r="AH1084" s="377"/>
      <c r="AI1084" s="377"/>
      <c r="AJ1084" s="377"/>
      <c r="AK1084" s="377"/>
      <c r="AL1084" s="377"/>
      <c r="AM1084" s="377"/>
      <c r="AN1084" s="377"/>
      <c r="AO1084" s="377"/>
      <c r="AP1084" s="377"/>
      <c r="AQ1084" s="377"/>
      <c r="AR1084" s="377"/>
      <c r="AS1084" s="267"/>
    </row>
    <row r="1085" spans="1:45" ht="15" hidden="1" customHeight="1" outlineLevel="1">
      <c r="A1085" s="465">
        <v>24</v>
      </c>
      <c r="B1085" s="380" t="s">
        <v>116</v>
      </c>
      <c r="C1085" s="252" t="s">
        <v>25</v>
      </c>
      <c r="D1085" s="256"/>
      <c r="E1085" s="256"/>
      <c r="F1085" s="256"/>
      <c r="G1085" s="256"/>
      <c r="H1085" s="256"/>
      <c r="I1085" s="256"/>
      <c r="J1085" s="256"/>
      <c r="K1085" s="256"/>
      <c r="L1085" s="256"/>
      <c r="M1085" s="256"/>
      <c r="N1085" s="256"/>
      <c r="O1085" s="256"/>
      <c r="P1085" s="256"/>
      <c r="Q1085" s="252"/>
      <c r="R1085" s="256"/>
      <c r="S1085" s="256"/>
      <c r="T1085" s="256"/>
      <c r="U1085" s="256"/>
      <c r="V1085" s="256"/>
      <c r="W1085" s="256"/>
      <c r="X1085" s="256"/>
      <c r="Y1085" s="256"/>
      <c r="Z1085" s="256"/>
      <c r="AA1085" s="256"/>
      <c r="AB1085" s="256"/>
      <c r="AC1085" s="256"/>
      <c r="AD1085" s="256"/>
      <c r="AE1085" s="362"/>
      <c r="AF1085" s="362"/>
      <c r="AG1085" s="362"/>
      <c r="AH1085" s="362"/>
      <c r="AI1085" s="362"/>
      <c r="AJ1085" s="362"/>
      <c r="AK1085" s="362"/>
      <c r="AL1085" s="362"/>
      <c r="AM1085" s="362"/>
      <c r="AN1085" s="362"/>
      <c r="AO1085" s="362"/>
      <c r="AP1085" s="362"/>
      <c r="AQ1085" s="362"/>
      <c r="AR1085" s="362"/>
      <c r="AS1085" s="257">
        <f>SUM(AE1085:AR1085)</f>
        <v>0</v>
      </c>
    </row>
    <row r="1086" spans="1:45" ht="15" hidden="1" customHeight="1" outlineLevel="1">
      <c r="A1086" s="465"/>
      <c r="B1086" s="255" t="s">
        <v>345</v>
      </c>
      <c r="C1086" s="252" t="s">
        <v>163</v>
      </c>
      <c r="D1086" s="256"/>
      <c r="E1086" s="256"/>
      <c r="F1086" s="256"/>
      <c r="G1086" s="256"/>
      <c r="H1086" s="256"/>
      <c r="I1086" s="256"/>
      <c r="J1086" s="256"/>
      <c r="K1086" s="256"/>
      <c r="L1086" s="256"/>
      <c r="M1086" s="256"/>
      <c r="N1086" s="256"/>
      <c r="O1086" s="256"/>
      <c r="P1086" s="256"/>
      <c r="Q1086" s="252"/>
      <c r="R1086" s="256"/>
      <c r="S1086" s="256"/>
      <c r="T1086" s="256"/>
      <c r="U1086" s="256"/>
      <c r="V1086" s="256"/>
      <c r="W1086" s="256"/>
      <c r="X1086" s="256"/>
      <c r="Y1086" s="256"/>
      <c r="Z1086" s="256"/>
      <c r="AA1086" s="256"/>
      <c r="AB1086" s="256"/>
      <c r="AC1086" s="256"/>
      <c r="AD1086" s="256"/>
      <c r="AE1086" s="363">
        <f>AE1085</f>
        <v>0</v>
      </c>
      <c r="AF1086" s="363">
        <f t="shared" ref="AF1086" si="3160">AF1085</f>
        <v>0</v>
      </c>
      <c r="AG1086" s="363">
        <f t="shared" ref="AG1086" si="3161">AG1085</f>
        <v>0</v>
      </c>
      <c r="AH1086" s="363">
        <f t="shared" ref="AH1086" si="3162">AH1085</f>
        <v>0</v>
      </c>
      <c r="AI1086" s="363">
        <f t="shared" ref="AI1086" si="3163">AI1085</f>
        <v>0</v>
      </c>
      <c r="AJ1086" s="363">
        <f t="shared" ref="AJ1086" si="3164">AJ1085</f>
        <v>0</v>
      </c>
      <c r="AK1086" s="363">
        <f t="shared" ref="AK1086" si="3165">AK1085</f>
        <v>0</v>
      </c>
      <c r="AL1086" s="363">
        <f t="shared" ref="AL1086" si="3166">AL1085</f>
        <v>0</v>
      </c>
      <c r="AM1086" s="363">
        <f t="shared" ref="AM1086" si="3167">AM1085</f>
        <v>0</v>
      </c>
      <c r="AN1086" s="363">
        <f t="shared" ref="AN1086" si="3168">AN1085</f>
        <v>0</v>
      </c>
      <c r="AO1086" s="363">
        <f t="shared" ref="AO1086" si="3169">AO1085</f>
        <v>0</v>
      </c>
      <c r="AP1086" s="363">
        <f t="shared" ref="AP1086" si="3170">AP1085</f>
        <v>0</v>
      </c>
      <c r="AQ1086" s="363">
        <f t="shared" ref="AQ1086" si="3171">AQ1085</f>
        <v>0</v>
      </c>
      <c r="AR1086" s="363">
        <f t="shared" ref="AR1086" si="3172">AR1085</f>
        <v>0</v>
      </c>
      <c r="AS1086" s="267"/>
    </row>
    <row r="1087" spans="1:45" ht="15" hidden="1" customHeight="1" outlineLevel="1">
      <c r="A1087" s="465"/>
      <c r="B1087" s="255"/>
      <c r="C1087" s="252"/>
      <c r="D1087" s="252"/>
      <c r="E1087" s="252"/>
      <c r="F1087" s="252"/>
      <c r="G1087" s="252"/>
      <c r="H1087" s="252"/>
      <c r="I1087" s="252"/>
      <c r="J1087" s="252"/>
      <c r="K1087" s="252"/>
      <c r="L1087" s="252"/>
      <c r="M1087" s="252"/>
      <c r="N1087" s="252"/>
      <c r="O1087" s="252"/>
      <c r="P1087" s="252"/>
      <c r="Q1087" s="252"/>
      <c r="R1087" s="252"/>
      <c r="S1087" s="252"/>
      <c r="T1087" s="252"/>
      <c r="U1087" s="252"/>
      <c r="V1087" s="252"/>
      <c r="W1087" s="252"/>
      <c r="X1087" s="252"/>
      <c r="Y1087" s="252"/>
      <c r="Z1087" s="252"/>
      <c r="AA1087" s="252"/>
      <c r="AB1087" s="252"/>
      <c r="AC1087" s="252"/>
      <c r="AD1087" s="252"/>
      <c r="AE1087" s="364"/>
      <c r="AF1087" s="377"/>
      <c r="AG1087" s="377"/>
      <c r="AH1087" s="377"/>
      <c r="AI1087" s="377"/>
      <c r="AJ1087" s="377"/>
      <c r="AK1087" s="377"/>
      <c r="AL1087" s="377"/>
      <c r="AM1087" s="377"/>
      <c r="AN1087" s="377"/>
      <c r="AO1087" s="377"/>
      <c r="AP1087" s="377"/>
      <c r="AQ1087" s="377"/>
      <c r="AR1087" s="377"/>
      <c r="AS1087" s="267"/>
    </row>
    <row r="1088" spans="1:45" ht="15" customHeight="1" outlineLevel="1">
      <c r="A1088" s="465"/>
      <c r="B1088" s="249" t="s">
        <v>496</v>
      </c>
      <c r="C1088" s="252"/>
      <c r="D1088" s="252"/>
      <c r="E1088" s="252"/>
      <c r="F1088" s="252"/>
      <c r="G1088" s="252"/>
      <c r="H1088" s="252"/>
      <c r="I1088" s="252"/>
      <c r="J1088" s="252"/>
      <c r="K1088" s="252"/>
      <c r="L1088" s="252"/>
      <c r="M1088" s="252"/>
      <c r="N1088" s="252"/>
      <c r="O1088" s="252"/>
      <c r="P1088" s="252"/>
      <c r="Q1088" s="252"/>
      <c r="R1088" s="252"/>
      <c r="S1088" s="252"/>
      <c r="T1088" s="252"/>
      <c r="U1088" s="252"/>
      <c r="V1088" s="252"/>
      <c r="W1088" s="252"/>
      <c r="X1088" s="252"/>
      <c r="Y1088" s="252"/>
      <c r="Z1088" s="252"/>
      <c r="AA1088" s="252"/>
      <c r="AB1088" s="252"/>
      <c r="AC1088" s="252"/>
      <c r="AD1088" s="252"/>
      <c r="AE1088" s="364"/>
      <c r="AF1088" s="377"/>
      <c r="AG1088" s="377"/>
      <c r="AH1088" s="377"/>
      <c r="AI1088" s="377"/>
      <c r="AJ1088" s="377"/>
      <c r="AK1088" s="377"/>
      <c r="AL1088" s="377"/>
      <c r="AM1088" s="377"/>
      <c r="AN1088" s="377"/>
      <c r="AO1088" s="377"/>
      <c r="AP1088" s="377"/>
      <c r="AQ1088" s="377"/>
      <c r="AR1088" s="377"/>
      <c r="AS1088" s="267"/>
    </row>
    <row r="1089" spans="1:45" ht="15" hidden="1" customHeight="1" outlineLevel="1">
      <c r="A1089" s="465">
        <v>25</v>
      </c>
      <c r="B1089" s="380" t="s">
        <v>117</v>
      </c>
      <c r="C1089" s="252" t="s">
        <v>25</v>
      </c>
      <c r="D1089" s="256"/>
      <c r="E1089" s="256"/>
      <c r="F1089" s="256"/>
      <c r="G1089" s="256"/>
      <c r="H1089" s="256"/>
      <c r="I1089" s="256"/>
      <c r="J1089" s="256"/>
      <c r="K1089" s="256"/>
      <c r="L1089" s="256"/>
      <c r="M1089" s="256"/>
      <c r="N1089" s="256"/>
      <c r="O1089" s="256"/>
      <c r="P1089" s="256"/>
      <c r="Q1089" s="256">
        <v>12</v>
      </c>
      <c r="R1089" s="256"/>
      <c r="S1089" s="256"/>
      <c r="T1089" s="256"/>
      <c r="U1089" s="256"/>
      <c r="V1089" s="256"/>
      <c r="W1089" s="256"/>
      <c r="X1089" s="256"/>
      <c r="Y1089" s="256"/>
      <c r="Z1089" s="256"/>
      <c r="AA1089" s="256"/>
      <c r="AB1089" s="256"/>
      <c r="AC1089" s="256"/>
      <c r="AD1089" s="256"/>
      <c r="AE1089" s="378"/>
      <c r="AF1089" s="367"/>
      <c r="AG1089" s="367"/>
      <c r="AH1089" s="367"/>
      <c r="AI1089" s="367"/>
      <c r="AJ1089" s="367"/>
      <c r="AK1089" s="367"/>
      <c r="AL1089" s="367"/>
      <c r="AM1089" s="367"/>
      <c r="AN1089" s="367"/>
      <c r="AO1089" s="367"/>
      <c r="AP1089" s="367"/>
      <c r="AQ1089" s="367"/>
      <c r="AR1089" s="367"/>
      <c r="AS1089" s="257">
        <f>SUM(AE1089:AR1089)</f>
        <v>0</v>
      </c>
    </row>
    <row r="1090" spans="1:45" ht="15" hidden="1" customHeight="1" outlineLevel="1">
      <c r="A1090" s="465"/>
      <c r="B1090" s="255" t="s">
        <v>345</v>
      </c>
      <c r="C1090" s="252" t="s">
        <v>163</v>
      </c>
      <c r="D1090" s="256"/>
      <c r="E1090" s="256"/>
      <c r="F1090" s="256"/>
      <c r="G1090" s="256"/>
      <c r="H1090" s="256"/>
      <c r="I1090" s="256"/>
      <c r="J1090" s="256"/>
      <c r="K1090" s="256"/>
      <c r="L1090" s="256"/>
      <c r="M1090" s="256"/>
      <c r="N1090" s="256"/>
      <c r="O1090" s="256"/>
      <c r="P1090" s="256"/>
      <c r="Q1090" s="256">
        <f>Q1089</f>
        <v>12</v>
      </c>
      <c r="R1090" s="256"/>
      <c r="S1090" s="256"/>
      <c r="T1090" s="256"/>
      <c r="U1090" s="256"/>
      <c r="V1090" s="256"/>
      <c r="W1090" s="256"/>
      <c r="X1090" s="256"/>
      <c r="Y1090" s="256"/>
      <c r="Z1090" s="256"/>
      <c r="AA1090" s="256"/>
      <c r="AB1090" s="256"/>
      <c r="AC1090" s="256"/>
      <c r="AD1090" s="256"/>
      <c r="AE1090" s="363">
        <f>AE1089</f>
        <v>0</v>
      </c>
      <c r="AF1090" s="363">
        <f t="shared" ref="AF1090" si="3173">AF1089</f>
        <v>0</v>
      </c>
      <c r="AG1090" s="363">
        <f t="shared" ref="AG1090" si="3174">AG1089</f>
        <v>0</v>
      </c>
      <c r="AH1090" s="363">
        <f t="shared" ref="AH1090" si="3175">AH1089</f>
        <v>0</v>
      </c>
      <c r="AI1090" s="363">
        <f t="shared" ref="AI1090" si="3176">AI1089</f>
        <v>0</v>
      </c>
      <c r="AJ1090" s="363">
        <f t="shared" ref="AJ1090" si="3177">AJ1089</f>
        <v>0</v>
      </c>
      <c r="AK1090" s="363">
        <f t="shared" ref="AK1090" si="3178">AK1089</f>
        <v>0</v>
      </c>
      <c r="AL1090" s="363">
        <f t="shared" ref="AL1090" si="3179">AL1089</f>
        <v>0</v>
      </c>
      <c r="AM1090" s="363">
        <f t="shared" ref="AM1090" si="3180">AM1089</f>
        <v>0</v>
      </c>
      <c r="AN1090" s="363">
        <f t="shared" ref="AN1090" si="3181">AN1089</f>
        <v>0</v>
      </c>
      <c r="AO1090" s="363">
        <f t="shared" ref="AO1090" si="3182">AO1089</f>
        <v>0</v>
      </c>
      <c r="AP1090" s="363">
        <f t="shared" ref="AP1090" si="3183">AP1089</f>
        <v>0</v>
      </c>
      <c r="AQ1090" s="363">
        <f t="shared" ref="AQ1090" si="3184">AQ1089</f>
        <v>0</v>
      </c>
      <c r="AR1090" s="363">
        <f t="shared" ref="AR1090" si="3185">AR1089</f>
        <v>0</v>
      </c>
      <c r="AS1090" s="267"/>
    </row>
    <row r="1091" spans="1:45" ht="15" hidden="1" customHeight="1" outlineLevel="1">
      <c r="A1091" s="465"/>
      <c r="B1091" s="255"/>
      <c r="C1091" s="252"/>
      <c r="D1091" s="252"/>
      <c r="E1091" s="252"/>
      <c r="F1091" s="252"/>
      <c r="G1091" s="252"/>
      <c r="H1091" s="252"/>
      <c r="I1091" s="252"/>
      <c r="J1091" s="252"/>
      <c r="K1091" s="252"/>
      <c r="L1091" s="252"/>
      <c r="M1091" s="252"/>
      <c r="N1091" s="252"/>
      <c r="O1091" s="252"/>
      <c r="P1091" s="252"/>
      <c r="Q1091" s="252"/>
      <c r="R1091" s="252"/>
      <c r="S1091" s="252"/>
      <c r="T1091" s="252"/>
      <c r="U1091" s="252"/>
      <c r="V1091" s="252"/>
      <c r="W1091" s="252"/>
      <c r="X1091" s="252"/>
      <c r="Y1091" s="252"/>
      <c r="Z1091" s="252"/>
      <c r="AA1091" s="252"/>
      <c r="AB1091" s="252"/>
      <c r="AC1091" s="252"/>
      <c r="AD1091" s="252"/>
      <c r="AE1091" s="364"/>
      <c r="AF1091" s="377"/>
      <c r="AG1091" s="377"/>
      <c r="AH1091" s="377"/>
      <c r="AI1091" s="377"/>
      <c r="AJ1091" s="377"/>
      <c r="AK1091" s="377"/>
      <c r="AL1091" s="377"/>
      <c r="AM1091" s="377"/>
      <c r="AN1091" s="377"/>
      <c r="AO1091" s="377"/>
      <c r="AP1091" s="377"/>
      <c r="AQ1091" s="377"/>
      <c r="AR1091" s="377"/>
      <c r="AS1091" s="267"/>
    </row>
    <row r="1092" spans="1:45" ht="15" customHeight="1" outlineLevel="1">
      <c r="A1092" s="465">
        <v>26</v>
      </c>
      <c r="B1092" s="380" t="s">
        <v>118</v>
      </c>
      <c r="C1092" s="299" t="s">
        <v>1181</v>
      </c>
      <c r="D1092" s="256">
        <f>'3-a. 2019-2021 Retrofit'!O28</f>
        <v>854132.96773110924</v>
      </c>
      <c r="E1092" s="256">
        <v>854132.96773110924</v>
      </c>
      <c r="F1092" s="256">
        <v>854132.96773110924</v>
      </c>
      <c r="G1092" s="256">
        <v>854132.96773110924</v>
      </c>
      <c r="H1092" s="256">
        <v>854132.96773110924</v>
      </c>
      <c r="I1092" s="256">
        <v>813907.68493714894</v>
      </c>
      <c r="J1092" s="256">
        <v>775576.80668789591</v>
      </c>
      <c r="K1092" s="256">
        <v>739051.11624378385</v>
      </c>
      <c r="L1092" s="256">
        <v>701762.14793903078</v>
      </c>
      <c r="M1092" s="256">
        <v>666354.60180748254</v>
      </c>
      <c r="N1092" s="256">
        <v>620516.16729514173</v>
      </c>
      <c r="O1092" s="256">
        <v>571954.15695623204</v>
      </c>
      <c r="P1092" s="256">
        <v>99607.79535298243</v>
      </c>
      <c r="Q1092" s="256">
        <v>12</v>
      </c>
      <c r="R1092" s="256">
        <f>'3-a. 2019-2021 Retrofit'!P28</f>
        <v>198.80398671096418</v>
      </c>
      <c r="S1092" s="256">
        <f>R1092/D1092*E1092</f>
        <v>198.80398671096418</v>
      </c>
      <c r="T1092" s="256">
        <f t="shared" ref="T1092:AD1092" si="3186">S1092/E1092*F1092</f>
        <v>198.80398671096418</v>
      </c>
      <c r="U1092" s="256">
        <f t="shared" si="3186"/>
        <v>198.80398671096418</v>
      </c>
      <c r="V1092" s="256">
        <f t="shared" si="3186"/>
        <v>198.80398671096418</v>
      </c>
      <c r="W1092" s="256">
        <f t="shared" si="3186"/>
        <v>189.44133840193322</v>
      </c>
      <c r="X1092" s="256">
        <f t="shared" si="3186"/>
        <v>180.51962281668133</v>
      </c>
      <c r="Y1092" s="256">
        <f t="shared" si="3186"/>
        <v>172.01807428501755</v>
      </c>
      <c r="Z1092" s="256">
        <f t="shared" si="3186"/>
        <v>163.33886877558047</v>
      </c>
      <c r="AA1092" s="256">
        <f t="shared" si="3186"/>
        <v>155.09757427397287</v>
      </c>
      <c r="AB1092" s="256">
        <f t="shared" si="3186"/>
        <v>144.42843507677046</v>
      </c>
      <c r="AC1092" s="256">
        <f t="shared" si="3186"/>
        <v>133.12536913409909</v>
      </c>
      <c r="AD1092" s="256">
        <f t="shared" si="3186"/>
        <v>23.184243638628388</v>
      </c>
      <c r="AE1092" s="378"/>
      <c r="AF1092" s="367">
        <f>'3-a. 2019-2021 Retrofit'!N47</f>
        <v>0</v>
      </c>
      <c r="AG1092" s="367">
        <f>'3-a. 2019-2021 Retrofit'!O48</f>
        <v>1</v>
      </c>
      <c r="AH1092" s="367"/>
      <c r="AI1092" s="367"/>
      <c r="AJ1092" s="367"/>
      <c r="AK1092" s="367"/>
      <c r="AL1092" s="367"/>
      <c r="AM1092" s="367"/>
      <c r="AN1092" s="367"/>
      <c r="AO1092" s="367"/>
      <c r="AP1092" s="367"/>
      <c r="AQ1092" s="367"/>
      <c r="AR1092" s="367"/>
      <c r="AS1092" s="257">
        <f>SUM(AE1092:AR1092)</f>
        <v>1</v>
      </c>
    </row>
    <row r="1093" spans="1:45" ht="15" customHeight="1" outlineLevel="1">
      <c r="A1093" s="465"/>
      <c r="B1093" s="255" t="s">
        <v>345</v>
      </c>
      <c r="C1093" s="252" t="s">
        <v>163</v>
      </c>
      <c r="D1093" s="256"/>
      <c r="E1093" s="256"/>
      <c r="F1093" s="256"/>
      <c r="G1093" s="256"/>
      <c r="H1093" s="256"/>
      <c r="I1093" s="256"/>
      <c r="J1093" s="256"/>
      <c r="K1093" s="256"/>
      <c r="L1093" s="256"/>
      <c r="M1093" s="256"/>
      <c r="N1093" s="256"/>
      <c r="O1093" s="256"/>
      <c r="P1093" s="256"/>
      <c r="Q1093" s="256">
        <f>Q1092</f>
        <v>12</v>
      </c>
      <c r="R1093" s="256"/>
      <c r="S1093" s="256"/>
      <c r="T1093" s="256"/>
      <c r="U1093" s="256"/>
      <c r="V1093" s="256"/>
      <c r="W1093" s="256"/>
      <c r="X1093" s="256"/>
      <c r="Y1093" s="256"/>
      <c r="Z1093" s="256"/>
      <c r="AA1093" s="256"/>
      <c r="AB1093" s="256"/>
      <c r="AC1093" s="256"/>
      <c r="AD1093" s="256"/>
      <c r="AE1093" s="363">
        <f>AE1092</f>
        <v>0</v>
      </c>
      <c r="AF1093" s="363">
        <f t="shared" ref="AF1093" si="3187">AF1092</f>
        <v>0</v>
      </c>
      <c r="AG1093" s="363">
        <f t="shared" ref="AG1093" si="3188">AG1092</f>
        <v>1</v>
      </c>
      <c r="AH1093" s="363">
        <f t="shared" ref="AH1093" si="3189">AH1092</f>
        <v>0</v>
      </c>
      <c r="AI1093" s="363">
        <f t="shared" ref="AI1093" si="3190">AI1092</f>
        <v>0</v>
      </c>
      <c r="AJ1093" s="363">
        <f t="shared" ref="AJ1093" si="3191">AJ1092</f>
        <v>0</v>
      </c>
      <c r="AK1093" s="363">
        <f t="shared" ref="AK1093" si="3192">AK1092</f>
        <v>0</v>
      </c>
      <c r="AL1093" s="363">
        <f t="shared" ref="AL1093" si="3193">AL1092</f>
        <v>0</v>
      </c>
      <c r="AM1093" s="363">
        <f t="shared" ref="AM1093" si="3194">AM1092</f>
        <v>0</v>
      </c>
      <c r="AN1093" s="363">
        <f t="shared" ref="AN1093" si="3195">AN1092</f>
        <v>0</v>
      </c>
      <c r="AO1093" s="363">
        <f t="shared" ref="AO1093" si="3196">AO1092</f>
        <v>0</v>
      </c>
      <c r="AP1093" s="363">
        <f t="shared" ref="AP1093" si="3197">AP1092</f>
        <v>0</v>
      </c>
      <c r="AQ1093" s="363">
        <f t="shared" ref="AQ1093" si="3198">AQ1092</f>
        <v>0</v>
      </c>
      <c r="AR1093" s="363">
        <f t="shared" ref="AR1093" si="3199">AR1092</f>
        <v>0</v>
      </c>
      <c r="AS1093" s="267"/>
    </row>
    <row r="1094" spans="1:45" ht="15" customHeight="1" outlineLevel="1">
      <c r="A1094" s="465"/>
      <c r="B1094" s="255"/>
      <c r="C1094" s="252"/>
      <c r="D1094" s="252"/>
      <c r="E1094" s="252"/>
      <c r="F1094" s="252"/>
      <c r="G1094" s="252"/>
      <c r="H1094" s="252"/>
      <c r="I1094" s="252"/>
      <c r="J1094" s="252"/>
      <c r="K1094" s="252"/>
      <c r="L1094" s="252"/>
      <c r="M1094" s="252"/>
      <c r="N1094" s="252"/>
      <c r="O1094" s="252"/>
      <c r="P1094" s="252"/>
      <c r="Q1094" s="252"/>
      <c r="R1094" s="252"/>
      <c r="S1094" s="252"/>
      <c r="T1094" s="252"/>
      <c r="U1094" s="252"/>
      <c r="V1094" s="252"/>
      <c r="W1094" s="252"/>
      <c r="X1094" s="252"/>
      <c r="Y1094" s="252"/>
      <c r="Z1094" s="252"/>
      <c r="AA1094" s="252"/>
      <c r="AB1094" s="252"/>
      <c r="AC1094" s="252"/>
      <c r="AD1094" s="252"/>
      <c r="AE1094" s="364"/>
      <c r="AF1094" s="377"/>
      <c r="AG1094" s="377"/>
      <c r="AH1094" s="377"/>
      <c r="AI1094" s="377"/>
      <c r="AJ1094" s="377"/>
      <c r="AK1094" s="377"/>
      <c r="AL1094" s="377"/>
      <c r="AM1094" s="377"/>
      <c r="AN1094" s="377"/>
      <c r="AO1094" s="377"/>
      <c r="AP1094" s="377"/>
      <c r="AQ1094" s="377"/>
      <c r="AR1094" s="377"/>
      <c r="AS1094" s="267"/>
    </row>
    <row r="1095" spans="1:45" ht="15" hidden="1" customHeight="1" outlineLevel="1">
      <c r="A1095" s="465">
        <v>27</v>
      </c>
      <c r="B1095" s="380" t="s">
        <v>119</v>
      </c>
      <c r="C1095" s="252" t="s">
        <v>25</v>
      </c>
      <c r="D1095" s="256"/>
      <c r="E1095" s="256"/>
      <c r="F1095" s="256"/>
      <c r="G1095" s="256"/>
      <c r="H1095" s="256"/>
      <c r="I1095" s="256"/>
      <c r="J1095" s="256"/>
      <c r="K1095" s="256"/>
      <c r="L1095" s="256"/>
      <c r="M1095" s="256"/>
      <c r="N1095" s="256"/>
      <c r="O1095" s="256"/>
      <c r="P1095" s="256"/>
      <c r="Q1095" s="256">
        <v>12</v>
      </c>
      <c r="R1095" s="256"/>
      <c r="S1095" s="256"/>
      <c r="T1095" s="256"/>
      <c r="U1095" s="256"/>
      <c r="V1095" s="256"/>
      <c r="W1095" s="256"/>
      <c r="X1095" s="256"/>
      <c r="Y1095" s="256"/>
      <c r="Z1095" s="256"/>
      <c r="AA1095" s="256"/>
      <c r="AB1095" s="256"/>
      <c r="AC1095" s="256"/>
      <c r="AD1095" s="256"/>
      <c r="AE1095" s="378"/>
      <c r="AF1095" s="367"/>
      <c r="AG1095" s="367"/>
      <c r="AH1095" s="367"/>
      <c r="AI1095" s="367"/>
      <c r="AJ1095" s="367"/>
      <c r="AK1095" s="367"/>
      <c r="AL1095" s="367"/>
      <c r="AM1095" s="367"/>
      <c r="AN1095" s="367"/>
      <c r="AO1095" s="367"/>
      <c r="AP1095" s="367"/>
      <c r="AQ1095" s="367"/>
      <c r="AR1095" s="367"/>
      <c r="AS1095" s="257">
        <f>SUM(AE1095:AR1095)</f>
        <v>0</v>
      </c>
    </row>
    <row r="1096" spans="1:45" ht="15" hidden="1" customHeight="1" outlineLevel="1">
      <c r="A1096" s="465"/>
      <c r="B1096" s="255" t="s">
        <v>345</v>
      </c>
      <c r="C1096" s="252" t="s">
        <v>163</v>
      </c>
      <c r="D1096" s="256"/>
      <c r="E1096" s="256"/>
      <c r="F1096" s="256"/>
      <c r="G1096" s="256"/>
      <c r="H1096" s="256"/>
      <c r="I1096" s="256"/>
      <c r="J1096" s="256"/>
      <c r="K1096" s="256"/>
      <c r="L1096" s="256"/>
      <c r="M1096" s="256"/>
      <c r="N1096" s="256"/>
      <c r="O1096" s="256"/>
      <c r="P1096" s="256"/>
      <c r="Q1096" s="256">
        <f>Q1095</f>
        <v>12</v>
      </c>
      <c r="R1096" s="256"/>
      <c r="S1096" s="256"/>
      <c r="T1096" s="256"/>
      <c r="U1096" s="256"/>
      <c r="V1096" s="256"/>
      <c r="W1096" s="256"/>
      <c r="X1096" s="256"/>
      <c r="Y1096" s="256"/>
      <c r="Z1096" s="256"/>
      <c r="AA1096" s="256"/>
      <c r="AB1096" s="256"/>
      <c r="AC1096" s="256"/>
      <c r="AD1096" s="256"/>
      <c r="AE1096" s="363">
        <f>AE1095</f>
        <v>0</v>
      </c>
      <c r="AF1096" s="363">
        <f t="shared" ref="AF1096" si="3200">AF1095</f>
        <v>0</v>
      </c>
      <c r="AG1096" s="363">
        <f t="shared" ref="AG1096" si="3201">AG1095</f>
        <v>0</v>
      </c>
      <c r="AH1096" s="363">
        <f t="shared" ref="AH1096" si="3202">AH1095</f>
        <v>0</v>
      </c>
      <c r="AI1096" s="363">
        <f t="shared" ref="AI1096" si="3203">AI1095</f>
        <v>0</v>
      </c>
      <c r="AJ1096" s="363">
        <f t="shared" ref="AJ1096" si="3204">AJ1095</f>
        <v>0</v>
      </c>
      <c r="AK1096" s="363">
        <f t="shared" ref="AK1096" si="3205">AK1095</f>
        <v>0</v>
      </c>
      <c r="AL1096" s="363">
        <f t="shared" ref="AL1096" si="3206">AL1095</f>
        <v>0</v>
      </c>
      <c r="AM1096" s="363">
        <f t="shared" ref="AM1096" si="3207">AM1095</f>
        <v>0</v>
      </c>
      <c r="AN1096" s="363">
        <f t="shared" ref="AN1096" si="3208">AN1095</f>
        <v>0</v>
      </c>
      <c r="AO1096" s="363">
        <f t="shared" ref="AO1096" si="3209">AO1095</f>
        <v>0</v>
      </c>
      <c r="AP1096" s="363">
        <f t="shared" ref="AP1096" si="3210">AP1095</f>
        <v>0</v>
      </c>
      <c r="AQ1096" s="363">
        <f t="shared" ref="AQ1096" si="3211">AQ1095</f>
        <v>0</v>
      </c>
      <c r="AR1096" s="363">
        <f t="shared" ref="AR1096" si="3212">AR1095</f>
        <v>0</v>
      </c>
      <c r="AS1096" s="267"/>
    </row>
    <row r="1097" spans="1:45" ht="15" hidden="1" customHeight="1" outlineLevel="1">
      <c r="A1097" s="465"/>
      <c r="B1097" s="255"/>
      <c r="C1097" s="252"/>
      <c r="D1097" s="252"/>
      <c r="E1097" s="252"/>
      <c r="F1097" s="252"/>
      <c r="G1097" s="252"/>
      <c r="H1097" s="252"/>
      <c r="I1097" s="252"/>
      <c r="J1097" s="252"/>
      <c r="K1097" s="252"/>
      <c r="L1097" s="252"/>
      <c r="M1097" s="252"/>
      <c r="N1097" s="252"/>
      <c r="O1097" s="252"/>
      <c r="P1097" s="252"/>
      <c r="Q1097" s="252"/>
      <c r="R1097" s="252"/>
      <c r="S1097" s="252"/>
      <c r="T1097" s="252"/>
      <c r="U1097" s="252"/>
      <c r="V1097" s="252"/>
      <c r="W1097" s="252"/>
      <c r="X1097" s="252"/>
      <c r="Y1097" s="252"/>
      <c r="Z1097" s="252"/>
      <c r="AA1097" s="252"/>
      <c r="AB1097" s="252"/>
      <c r="AC1097" s="252"/>
      <c r="AD1097" s="252"/>
      <c r="AE1097" s="364"/>
      <c r="AF1097" s="377"/>
      <c r="AG1097" s="377"/>
      <c r="AH1097" s="377"/>
      <c r="AI1097" s="377"/>
      <c r="AJ1097" s="377"/>
      <c r="AK1097" s="377"/>
      <c r="AL1097" s="377"/>
      <c r="AM1097" s="377"/>
      <c r="AN1097" s="377"/>
      <c r="AO1097" s="377"/>
      <c r="AP1097" s="377"/>
      <c r="AQ1097" s="377"/>
      <c r="AR1097" s="377"/>
      <c r="AS1097" s="267"/>
    </row>
    <row r="1098" spans="1:45" ht="15" customHeight="1" outlineLevel="1">
      <c r="A1098" s="465">
        <v>28</v>
      </c>
      <c r="B1098" s="380" t="s">
        <v>120</v>
      </c>
      <c r="C1098" s="299" t="s">
        <v>1181</v>
      </c>
      <c r="D1098" s="256">
        <f>'3-a. 2019-2021 Retrofit'!S58</f>
        <v>291201.74180624797</v>
      </c>
      <c r="E1098" s="256">
        <f>E520/D520*D1098</f>
        <v>291201.74180624797</v>
      </c>
      <c r="F1098" s="256">
        <f t="shared" ref="F1098:P1098" si="3213">F520/E520*E1098</f>
        <v>291201.74180624797</v>
      </c>
      <c r="G1098" s="256">
        <f t="shared" si="3213"/>
        <v>291201.74180624797</v>
      </c>
      <c r="H1098" s="256">
        <f t="shared" si="3213"/>
        <v>291201.74180624797</v>
      </c>
      <c r="I1098" s="256">
        <f t="shared" si="3213"/>
        <v>291201.74180624797</v>
      </c>
      <c r="J1098" s="256">
        <f t="shared" si="3213"/>
        <v>291201.74180624797</v>
      </c>
      <c r="K1098" s="256">
        <f t="shared" si="3213"/>
        <v>291201.74180624797</v>
      </c>
      <c r="L1098" s="256">
        <f t="shared" si="3213"/>
        <v>291201.74180624797</v>
      </c>
      <c r="M1098" s="256">
        <f t="shared" si="3213"/>
        <v>291201.74180624797</v>
      </c>
      <c r="N1098" s="256">
        <f t="shared" si="3213"/>
        <v>291201.74180624797</v>
      </c>
      <c r="O1098" s="256">
        <f t="shared" si="3213"/>
        <v>291201.74180624797</v>
      </c>
      <c r="P1098" s="256">
        <f t="shared" si="3213"/>
        <v>291201.74180624797</v>
      </c>
      <c r="Q1098" s="256">
        <v>12</v>
      </c>
      <c r="R1098" s="256">
        <f>'3-a. 2019-2021 Retrofit'!T58</f>
        <v>69.592859199539305</v>
      </c>
      <c r="S1098" s="256">
        <f>S520/R520*R1098</f>
        <v>69.592859199539305</v>
      </c>
      <c r="T1098" s="256">
        <f t="shared" ref="T1098:AD1098" si="3214">T520/S520*S1098</f>
        <v>69.592859199539305</v>
      </c>
      <c r="U1098" s="256">
        <f t="shared" si="3214"/>
        <v>69.592859199539305</v>
      </c>
      <c r="V1098" s="256">
        <f t="shared" si="3214"/>
        <v>69.592859199539305</v>
      </c>
      <c r="W1098" s="256">
        <f t="shared" si="3214"/>
        <v>69.592859199539305</v>
      </c>
      <c r="X1098" s="256">
        <f t="shared" si="3214"/>
        <v>69.592859199539305</v>
      </c>
      <c r="Y1098" s="256">
        <f t="shared" si="3214"/>
        <v>69.592859199539305</v>
      </c>
      <c r="Z1098" s="256">
        <f t="shared" si="3214"/>
        <v>69.592859199539305</v>
      </c>
      <c r="AA1098" s="256">
        <f t="shared" si="3214"/>
        <v>69.592859199539305</v>
      </c>
      <c r="AB1098" s="256">
        <f t="shared" si="3214"/>
        <v>69.592859199539305</v>
      </c>
      <c r="AC1098" s="256">
        <f t="shared" si="3214"/>
        <v>69.592859199539305</v>
      </c>
      <c r="AD1098" s="256">
        <f t="shared" si="3214"/>
        <v>69.592859199539305</v>
      </c>
      <c r="AE1098" s="378"/>
      <c r="AF1098" s="367">
        <v>1</v>
      </c>
      <c r="AG1098" s="367"/>
      <c r="AH1098" s="367"/>
      <c r="AI1098" s="367"/>
      <c r="AJ1098" s="367"/>
      <c r="AK1098" s="367"/>
      <c r="AL1098" s="367"/>
      <c r="AM1098" s="367"/>
      <c r="AN1098" s="367"/>
      <c r="AO1098" s="367"/>
      <c r="AP1098" s="367"/>
      <c r="AQ1098" s="367"/>
      <c r="AR1098" s="367"/>
      <c r="AS1098" s="257">
        <f>SUM(AE1098:AR1098)</f>
        <v>1</v>
      </c>
    </row>
    <row r="1099" spans="1:45" ht="15" customHeight="1" outlineLevel="1">
      <c r="A1099" s="465"/>
      <c r="B1099" s="255" t="s">
        <v>345</v>
      </c>
      <c r="C1099" s="252" t="s">
        <v>163</v>
      </c>
      <c r="D1099" s="256"/>
      <c r="E1099" s="256"/>
      <c r="F1099" s="256"/>
      <c r="G1099" s="256"/>
      <c r="H1099" s="256"/>
      <c r="I1099" s="256"/>
      <c r="J1099" s="256"/>
      <c r="K1099" s="256"/>
      <c r="L1099" s="256"/>
      <c r="M1099" s="256"/>
      <c r="N1099" s="256"/>
      <c r="O1099" s="256"/>
      <c r="P1099" s="256"/>
      <c r="Q1099" s="256">
        <f>Q1098</f>
        <v>12</v>
      </c>
      <c r="R1099" s="256"/>
      <c r="S1099" s="256"/>
      <c r="T1099" s="256"/>
      <c r="U1099" s="256"/>
      <c r="V1099" s="256"/>
      <c r="W1099" s="256"/>
      <c r="X1099" s="256"/>
      <c r="Y1099" s="256"/>
      <c r="Z1099" s="256"/>
      <c r="AA1099" s="256"/>
      <c r="AB1099" s="256"/>
      <c r="AC1099" s="256"/>
      <c r="AD1099" s="256"/>
      <c r="AE1099" s="363">
        <f>AE1098</f>
        <v>0</v>
      </c>
      <c r="AF1099" s="363">
        <f>AF1098</f>
        <v>1</v>
      </c>
      <c r="AG1099" s="363">
        <f t="shared" ref="AG1099" si="3215">AG1098</f>
        <v>0</v>
      </c>
      <c r="AH1099" s="363">
        <f t="shared" ref="AH1099" si="3216">AH1098</f>
        <v>0</v>
      </c>
      <c r="AI1099" s="363">
        <f t="shared" ref="AI1099" si="3217">AI1098</f>
        <v>0</v>
      </c>
      <c r="AJ1099" s="363">
        <f t="shared" ref="AJ1099" si="3218">AJ1098</f>
        <v>0</v>
      </c>
      <c r="AK1099" s="363">
        <f>AK1098</f>
        <v>0</v>
      </c>
      <c r="AL1099" s="363">
        <f t="shared" ref="AL1099" si="3219">AL1098</f>
        <v>0</v>
      </c>
      <c r="AM1099" s="363">
        <f t="shared" ref="AM1099" si="3220">AM1098</f>
        <v>0</v>
      </c>
      <c r="AN1099" s="363">
        <f t="shared" ref="AN1099" si="3221">AN1098</f>
        <v>0</v>
      </c>
      <c r="AO1099" s="363">
        <f t="shared" ref="AO1099" si="3222">AO1098</f>
        <v>0</v>
      </c>
      <c r="AP1099" s="363">
        <f t="shared" ref="AP1099" si="3223">AP1098</f>
        <v>0</v>
      </c>
      <c r="AQ1099" s="363">
        <f t="shared" ref="AQ1099" si="3224">AQ1098</f>
        <v>0</v>
      </c>
      <c r="AR1099" s="363">
        <f t="shared" ref="AR1099" si="3225">AR1098</f>
        <v>0</v>
      </c>
      <c r="AS1099" s="267"/>
    </row>
    <row r="1100" spans="1:45" ht="15" customHeight="1" outlineLevel="1">
      <c r="A1100" s="465"/>
      <c r="B1100" s="255"/>
      <c r="C1100" s="252"/>
      <c r="D1100" s="252"/>
      <c r="E1100" s="252"/>
      <c r="F1100" s="252"/>
      <c r="G1100" s="252"/>
      <c r="H1100" s="252"/>
      <c r="I1100" s="252"/>
      <c r="J1100" s="252"/>
      <c r="K1100" s="252"/>
      <c r="L1100" s="252"/>
      <c r="M1100" s="252"/>
      <c r="N1100" s="252"/>
      <c r="O1100" s="252"/>
      <c r="P1100" s="252"/>
      <c r="Q1100" s="252"/>
      <c r="R1100" s="252"/>
      <c r="S1100" s="252"/>
      <c r="T1100" s="252"/>
      <c r="U1100" s="252"/>
      <c r="V1100" s="252"/>
      <c r="W1100" s="252"/>
      <c r="X1100" s="252"/>
      <c r="Y1100" s="252"/>
      <c r="Z1100" s="252"/>
      <c r="AA1100" s="252"/>
      <c r="AB1100" s="252"/>
      <c r="AC1100" s="252"/>
      <c r="AD1100" s="252"/>
      <c r="AE1100" s="364"/>
      <c r="AF1100" s="377"/>
      <c r="AG1100" s="377"/>
      <c r="AH1100" s="377"/>
      <c r="AI1100" s="377"/>
      <c r="AJ1100" s="377"/>
      <c r="AK1100" s="377"/>
      <c r="AL1100" s="377"/>
      <c r="AM1100" s="377"/>
      <c r="AN1100" s="377"/>
      <c r="AO1100" s="377"/>
      <c r="AP1100" s="377"/>
      <c r="AQ1100" s="377"/>
      <c r="AR1100" s="377"/>
      <c r="AS1100" s="267"/>
    </row>
    <row r="1101" spans="1:45" ht="15" hidden="1" customHeight="1" outlineLevel="1">
      <c r="A1101" s="465">
        <v>29</v>
      </c>
      <c r="B1101" s="380" t="s">
        <v>121</v>
      </c>
      <c r="C1101" s="252" t="s">
        <v>25</v>
      </c>
      <c r="D1101" s="256"/>
      <c r="E1101" s="256"/>
      <c r="F1101" s="256"/>
      <c r="G1101" s="256"/>
      <c r="H1101" s="256"/>
      <c r="I1101" s="256"/>
      <c r="J1101" s="256"/>
      <c r="K1101" s="256"/>
      <c r="L1101" s="256"/>
      <c r="M1101" s="256"/>
      <c r="N1101" s="256"/>
      <c r="O1101" s="256"/>
      <c r="P1101" s="256"/>
      <c r="Q1101" s="256">
        <v>3</v>
      </c>
      <c r="R1101" s="256"/>
      <c r="S1101" s="256"/>
      <c r="T1101" s="256"/>
      <c r="U1101" s="256"/>
      <c r="V1101" s="256"/>
      <c r="W1101" s="256"/>
      <c r="X1101" s="256"/>
      <c r="Y1101" s="256"/>
      <c r="Z1101" s="256"/>
      <c r="AA1101" s="256"/>
      <c r="AB1101" s="256"/>
      <c r="AC1101" s="256"/>
      <c r="AD1101" s="256"/>
      <c r="AE1101" s="378"/>
      <c r="AF1101" s="367"/>
      <c r="AG1101" s="367"/>
      <c r="AH1101" s="367"/>
      <c r="AI1101" s="367"/>
      <c r="AJ1101" s="367"/>
      <c r="AK1101" s="367"/>
      <c r="AL1101" s="367"/>
      <c r="AM1101" s="367"/>
      <c r="AN1101" s="367"/>
      <c r="AO1101" s="367"/>
      <c r="AP1101" s="367"/>
      <c r="AQ1101" s="367"/>
      <c r="AR1101" s="367"/>
      <c r="AS1101" s="257">
        <f>SUM(AE1101:AR1101)</f>
        <v>0</v>
      </c>
    </row>
    <row r="1102" spans="1:45" ht="15" hidden="1" customHeight="1" outlineLevel="1">
      <c r="A1102" s="465"/>
      <c r="B1102" s="255" t="s">
        <v>345</v>
      </c>
      <c r="C1102" s="252" t="s">
        <v>163</v>
      </c>
      <c r="D1102" s="256"/>
      <c r="E1102" s="256"/>
      <c r="F1102" s="256"/>
      <c r="G1102" s="256"/>
      <c r="H1102" s="256"/>
      <c r="I1102" s="256"/>
      <c r="J1102" s="256"/>
      <c r="K1102" s="256"/>
      <c r="L1102" s="256"/>
      <c r="M1102" s="256"/>
      <c r="N1102" s="256"/>
      <c r="O1102" s="256"/>
      <c r="P1102" s="256"/>
      <c r="Q1102" s="256">
        <f>Q1101</f>
        <v>3</v>
      </c>
      <c r="R1102" s="256"/>
      <c r="S1102" s="256"/>
      <c r="T1102" s="256"/>
      <c r="U1102" s="256"/>
      <c r="V1102" s="256"/>
      <c r="W1102" s="256"/>
      <c r="X1102" s="256"/>
      <c r="Y1102" s="256"/>
      <c r="Z1102" s="256"/>
      <c r="AA1102" s="256"/>
      <c r="AB1102" s="256"/>
      <c r="AC1102" s="256"/>
      <c r="AD1102" s="256"/>
      <c r="AE1102" s="363">
        <f>AE1101</f>
        <v>0</v>
      </c>
      <c r="AF1102" s="363">
        <f t="shared" ref="AF1102" si="3226">AF1101</f>
        <v>0</v>
      </c>
      <c r="AG1102" s="363">
        <f t="shared" ref="AG1102" si="3227">AG1101</f>
        <v>0</v>
      </c>
      <c r="AH1102" s="363">
        <f t="shared" ref="AH1102" si="3228">AH1101</f>
        <v>0</v>
      </c>
      <c r="AI1102" s="363">
        <f t="shared" ref="AI1102" si="3229">AI1101</f>
        <v>0</v>
      </c>
      <c r="AJ1102" s="363">
        <f t="shared" ref="AJ1102" si="3230">AJ1101</f>
        <v>0</v>
      </c>
      <c r="AK1102" s="363">
        <f t="shared" ref="AK1102" si="3231">AK1101</f>
        <v>0</v>
      </c>
      <c r="AL1102" s="363">
        <f t="shared" ref="AL1102" si="3232">AL1101</f>
        <v>0</v>
      </c>
      <c r="AM1102" s="363">
        <f t="shared" ref="AM1102" si="3233">AM1101</f>
        <v>0</v>
      </c>
      <c r="AN1102" s="363">
        <f t="shared" ref="AN1102" si="3234">AN1101</f>
        <v>0</v>
      </c>
      <c r="AO1102" s="363">
        <f t="shared" ref="AO1102" si="3235">AO1101</f>
        <v>0</v>
      </c>
      <c r="AP1102" s="363">
        <f t="shared" ref="AP1102" si="3236">AP1101</f>
        <v>0</v>
      </c>
      <c r="AQ1102" s="363">
        <f t="shared" ref="AQ1102" si="3237">AQ1101</f>
        <v>0</v>
      </c>
      <c r="AR1102" s="363">
        <f t="shared" ref="AR1102" si="3238">AR1101</f>
        <v>0</v>
      </c>
      <c r="AS1102" s="267"/>
    </row>
    <row r="1103" spans="1:45" ht="15" hidden="1" customHeight="1" outlineLevel="1">
      <c r="A1103" s="465"/>
      <c r="B1103" s="255"/>
      <c r="C1103" s="252"/>
      <c r="D1103" s="252"/>
      <c r="E1103" s="252"/>
      <c r="F1103" s="252"/>
      <c r="G1103" s="252"/>
      <c r="H1103" s="252"/>
      <c r="I1103" s="252"/>
      <c r="J1103" s="252"/>
      <c r="K1103" s="252"/>
      <c r="L1103" s="252"/>
      <c r="M1103" s="252"/>
      <c r="N1103" s="252"/>
      <c r="O1103" s="252"/>
      <c r="P1103" s="252"/>
      <c r="Q1103" s="252"/>
      <c r="R1103" s="252"/>
      <c r="S1103" s="252"/>
      <c r="T1103" s="252"/>
      <c r="U1103" s="252"/>
      <c r="V1103" s="252"/>
      <c r="W1103" s="252"/>
      <c r="X1103" s="252"/>
      <c r="Y1103" s="252"/>
      <c r="Z1103" s="252"/>
      <c r="AA1103" s="252"/>
      <c r="AB1103" s="252"/>
      <c r="AC1103" s="252"/>
      <c r="AD1103" s="252"/>
      <c r="AE1103" s="364"/>
      <c r="AF1103" s="377"/>
      <c r="AG1103" s="377"/>
      <c r="AH1103" s="377"/>
      <c r="AI1103" s="377"/>
      <c r="AJ1103" s="377"/>
      <c r="AK1103" s="377"/>
      <c r="AL1103" s="377"/>
      <c r="AM1103" s="377"/>
      <c r="AN1103" s="377"/>
      <c r="AO1103" s="377"/>
      <c r="AP1103" s="377"/>
      <c r="AQ1103" s="377"/>
      <c r="AR1103" s="377"/>
      <c r="AS1103" s="267"/>
    </row>
    <row r="1104" spans="1:45" ht="15" hidden="1" customHeight="1" outlineLevel="1">
      <c r="A1104" s="465">
        <v>30</v>
      </c>
      <c r="B1104" s="380" t="s">
        <v>122</v>
      </c>
      <c r="C1104" s="252" t="s">
        <v>25</v>
      </c>
      <c r="D1104" s="256"/>
      <c r="E1104" s="256"/>
      <c r="F1104" s="256"/>
      <c r="G1104" s="256"/>
      <c r="H1104" s="256"/>
      <c r="I1104" s="256"/>
      <c r="J1104" s="256"/>
      <c r="K1104" s="256"/>
      <c r="L1104" s="256"/>
      <c r="M1104" s="256"/>
      <c r="N1104" s="256"/>
      <c r="O1104" s="256"/>
      <c r="P1104" s="256"/>
      <c r="Q1104" s="256">
        <v>12</v>
      </c>
      <c r="R1104" s="256"/>
      <c r="S1104" s="256"/>
      <c r="T1104" s="256"/>
      <c r="U1104" s="256"/>
      <c r="V1104" s="256"/>
      <c r="W1104" s="256"/>
      <c r="X1104" s="256"/>
      <c r="Y1104" s="256"/>
      <c r="Z1104" s="256"/>
      <c r="AA1104" s="256"/>
      <c r="AB1104" s="256"/>
      <c r="AC1104" s="256"/>
      <c r="AD1104" s="256"/>
      <c r="AE1104" s="378"/>
      <c r="AF1104" s="367"/>
      <c r="AG1104" s="367"/>
      <c r="AH1104" s="367"/>
      <c r="AI1104" s="367"/>
      <c r="AJ1104" s="367"/>
      <c r="AK1104" s="367"/>
      <c r="AL1104" s="367"/>
      <c r="AM1104" s="367"/>
      <c r="AN1104" s="367"/>
      <c r="AO1104" s="367"/>
      <c r="AP1104" s="367"/>
      <c r="AQ1104" s="367"/>
      <c r="AR1104" s="367"/>
      <c r="AS1104" s="257">
        <f>SUM(AE1104:AR1104)</f>
        <v>0</v>
      </c>
    </row>
    <row r="1105" spans="1:45" ht="15" hidden="1" customHeight="1" outlineLevel="1">
      <c r="A1105" s="465"/>
      <c r="B1105" s="255" t="s">
        <v>345</v>
      </c>
      <c r="C1105" s="252" t="s">
        <v>163</v>
      </c>
      <c r="D1105" s="256"/>
      <c r="E1105" s="256"/>
      <c r="F1105" s="256"/>
      <c r="G1105" s="256"/>
      <c r="H1105" s="256"/>
      <c r="I1105" s="256"/>
      <c r="J1105" s="256"/>
      <c r="K1105" s="256"/>
      <c r="L1105" s="256"/>
      <c r="M1105" s="256"/>
      <c r="N1105" s="256"/>
      <c r="O1105" s="256"/>
      <c r="P1105" s="256"/>
      <c r="Q1105" s="256">
        <f>Q1104</f>
        <v>12</v>
      </c>
      <c r="R1105" s="256"/>
      <c r="S1105" s="256"/>
      <c r="T1105" s="256"/>
      <c r="U1105" s="256"/>
      <c r="V1105" s="256"/>
      <c r="W1105" s="256"/>
      <c r="X1105" s="256"/>
      <c r="Y1105" s="256"/>
      <c r="Z1105" s="256"/>
      <c r="AA1105" s="256"/>
      <c r="AB1105" s="256"/>
      <c r="AC1105" s="256"/>
      <c r="AD1105" s="256"/>
      <c r="AE1105" s="363">
        <f>AE1104</f>
        <v>0</v>
      </c>
      <c r="AF1105" s="363">
        <f t="shared" ref="AF1105" si="3239">AF1104</f>
        <v>0</v>
      </c>
      <c r="AG1105" s="363">
        <f t="shared" ref="AG1105" si="3240">AG1104</f>
        <v>0</v>
      </c>
      <c r="AH1105" s="363">
        <f t="shared" ref="AH1105" si="3241">AH1104</f>
        <v>0</v>
      </c>
      <c r="AI1105" s="363">
        <f t="shared" ref="AI1105" si="3242">AI1104</f>
        <v>0</v>
      </c>
      <c r="AJ1105" s="363">
        <f t="shared" ref="AJ1105" si="3243">AJ1104</f>
        <v>0</v>
      </c>
      <c r="AK1105" s="363">
        <f t="shared" ref="AK1105" si="3244">AK1104</f>
        <v>0</v>
      </c>
      <c r="AL1105" s="363">
        <f t="shared" ref="AL1105" si="3245">AL1104</f>
        <v>0</v>
      </c>
      <c r="AM1105" s="363">
        <f t="shared" ref="AM1105" si="3246">AM1104</f>
        <v>0</v>
      </c>
      <c r="AN1105" s="363">
        <f t="shared" ref="AN1105" si="3247">AN1104</f>
        <v>0</v>
      </c>
      <c r="AO1105" s="363">
        <f t="shared" ref="AO1105" si="3248">AO1104</f>
        <v>0</v>
      </c>
      <c r="AP1105" s="363">
        <f t="shared" ref="AP1105" si="3249">AP1104</f>
        <v>0</v>
      </c>
      <c r="AQ1105" s="363">
        <f t="shared" ref="AQ1105" si="3250">AQ1104</f>
        <v>0</v>
      </c>
      <c r="AR1105" s="363">
        <f t="shared" ref="AR1105" si="3251">AR1104</f>
        <v>0</v>
      </c>
      <c r="AS1105" s="267"/>
    </row>
    <row r="1106" spans="1:45" ht="15" hidden="1" customHeight="1" outlineLevel="1">
      <c r="A1106" s="465"/>
      <c r="B1106" s="255"/>
      <c r="C1106" s="252"/>
      <c r="D1106" s="252"/>
      <c r="E1106" s="252"/>
      <c r="F1106" s="252"/>
      <c r="G1106" s="252"/>
      <c r="H1106" s="252"/>
      <c r="I1106" s="252"/>
      <c r="J1106" s="252"/>
      <c r="K1106" s="252"/>
      <c r="L1106" s="252"/>
      <c r="M1106" s="252"/>
      <c r="N1106" s="252"/>
      <c r="O1106" s="252"/>
      <c r="P1106" s="252"/>
      <c r="Q1106" s="252"/>
      <c r="R1106" s="252"/>
      <c r="S1106" s="252"/>
      <c r="T1106" s="252"/>
      <c r="U1106" s="252"/>
      <c r="V1106" s="252"/>
      <c r="W1106" s="252"/>
      <c r="X1106" s="252"/>
      <c r="Y1106" s="252"/>
      <c r="Z1106" s="252"/>
      <c r="AA1106" s="252"/>
      <c r="AB1106" s="252"/>
      <c r="AC1106" s="252"/>
      <c r="AD1106" s="252"/>
      <c r="AE1106" s="364"/>
      <c r="AF1106" s="377"/>
      <c r="AG1106" s="377"/>
      <c r="AH1106" s="377"/>
      <c r="AI1106" s="377"/>
      <c r="AJ1106" s="377"/>
      <c r="AK1106" s="377"/>
      <c r="AL1106" s="377"/>
      <c r="AM1106" s="377"/>
      <c r="AN1106" s="377"/>
      <c r="AO1106" s="377"/>
      <c r="AP1106" s="377"/>
      <c r="AQ1106" s="377"/>
      <c r="AR1106" s="377"/>
      <c r="AS1106" s="267"/>
    </row>
    <row r="1107" spans="1:45" ht="15" hidden="1" customHeight="1" outlineLevel="1">
      <c r="A1107" s="465">
        <v>31</v>
      </c>
      <c r="B1107" s="380" t="s">
        <v>123</v>
      </c>
      <c r="C1107" s="252" t="s">
        <v>25</v>
      </c>
      <c r="D1107" s="256"/>
      <c r="E1107" s="256"/>
      <c r="F1107" s="256"/>
      <c r="G1107" s="256"/>
      <c r="H1107" s="256"/>
      <c r="I1107" s="256"/>
      <c r="J1107" s="256"/>
      <c r="K1107" s="256"/>
      <c r="L1107" s="256"/>
      <c r="M1107" s="256"/>
      <c r="N1107" s="256"/>
      <c r="O1107" s="256"/>
      <c r="P1107" s="256"/>
      <c r="Q1107" s="256">
        <v>12</v>
      </c>
      <c r="R1107" s="256"/>
      <c r="S1107" s="256"/>
      <c r="T1107" s="256"/>
      <c r="U1107" s="256"/>
      <c r="V1107" s="256"/>
      <c r="W1107" s="256"/>
      <c r="X1107" s="256"/>
      <c r="Y1107" s="256"/>
      <c r="Z1107" s="256"/>
      <c r="AA1107" s="256"/>
      <c r="AB1107" s="256"/>
      <c r="AC1107" s="256"/>
      <c r="AD1107" s="256"/>
      <c r="AE1107" s="378"/>
      <c r="AF1107" s="367"/>
      <c r="AG1107" s="367"/>
      <c r="AH1107" s="367"/>
      <c r="AI1107" s="367"/>
      <c r="AJ1107" s="367"/>
      <c r="AK1107" s="367"/>
      <c r="AL1107" s="367"/>
      <c r="AM1107" s="367"/>
      <c r="AN1107" s="367"/>
      <c r="AO1107" s="367"/>
      <c r="AP1107" s="367"/>
      <c r="AQ1107" s="367"/>
      <c r="AR1107" s="367"/>
      <c r="AS1107" s="257">
        <f>SUM(AE1107:AR1107)</f>
        <v>0</v>
      </c>
    </row>
    <row r="1108" spans="1:45" ht="15" hidden="1" customHeight="1" outlineLevel="1">
      <c r="A1108" s="465"/>
      <c r="B1108" s="255" t="s">
        <v>345</v>
      </c>
      <c r="C1108" s="252" t="s">
        <v>163</v>
      </c>
      <c r="D1108" s="256"/>
      <c r="E1108" s="256"/>
      <c r="F1108" s="256"/>
      <c r="G1108" s="256"/>
      <c r="H1108" s="256"/>
      <c r="I1108" s="256"/>
      <c r="J1108" s="256"/>
      <c r="K1108" s="256"/>
      <c r="L1108" s="256"/>
      <c r="M1108" s="256"/>
      <c r="N1108" s="256"/>
      <c r="O1108" s="256"/>
      <c r="P1108" s="256"/>
      <c r="Q1108" s="256">
        <f>Q1107</f>
        <v>12</v>
      </c>
      <c r="R1108" s="256"/>
      <c r="S1108" s="256"/>
      <c r="T1108" s="256"/>
      <c r="U1108" s="256"/>
      <c r="V1108" s="256"/>
      <c r="W1108" s="256"/>
      <c r="X1108" s="256"/>
      <c r="Y1108" s="256"/>
      <c r="Z1108" s="256"/>
      <c r="AA1108" s="256"/>
      <c r="AB1108" s="256"/>
      <c r="AC1108" s="256"/>
      <c r="AD1108" s="256"/>
      <c r="AE1108" s="363">
        <f>AE1107</f>
        <v>0</v>
      </c>
      <c r="AF1108" s="363">
        <f t="shared" ref="AF1108" si="3252">AF1107</f>
        <v>0</v>
      </c>
      <c r="AG1108" s="363">
        <f t="shared" ref="AG1108" si="3253">AG1107</f>
        <v>0</v>
      </c>
      <c r="AH1108" s="363">
        <f t="shared" ref="AH1108" si="3254">AH1107</f>
        <v>0</v>
      </c>
      <c r="AI1108" s="363">
        <f t="shared" ref="AI1108" si="3255">AI1107</f>
        <v>0</v>
      </c>
      <c r="AJ1108" s="363">
        <f t="shared" ref="AJ1108" si="3256">AJ1107</f>
        <v>0</v>
      </c>
      <c r="AK1108" s="363">
        <f t="shared" ref="AK1108" si="3257">AK1107</f>
        <v>0</v>
      </c>
      <c r="AL1108" s="363">
        <f t="shared" ref="AL1108" si="3258">AL1107</f>
        <v>0</v>
      </c>
      <c r="AM1108" s="363">
        <f t="shared" ref="AM1108" si="3259">AM1107</f>
        <v>0</v>
      </c>
      <c r="AN1108" s="363">
        <f t="shared" ref="AN1108" si="3260">AN1107</f>
        <v>0</v>
      </c>
      <c r="AO1108" s="363">
        <f t="shared" ref="AO1108" si="3261">AO1107</f>
        <v>0</v>
      </c>
      <c r="AP1108" s="363">
        <f t="shared" ref="AP1108" si="3262">AP1107</f>
        <v>0</v>
      </c>
      <c r="AQ1108" s="363">
        <f t="shared" ref="AQ1108" si="3263">AQ1107</f>
        <v>0</v>
      </c>
      <c r="AR1108" s="363">
        <f t="shared" ref="AR1108" si="3264">AR1107</f>
        <v>0</v>
      </c>
      <c r="AS1108" s="267"/>
    </row>
    <row r="1109" spans="1:45" ht="15" hidden="1" customHeight="1" outlineLevel="1">
      <c r="A1109" s="465"/>
      <c r="B1109" s="380"/>
      <c r="C1109" s="252"/>
      <c r="D1109" s="252"/>
      <c r="E1109" s="252"/>
      <c r="F1109" s="252"/>
      <c r="G1109" s="252"/>
      <c r="H1109" s="252"/>
      <c r="I1109" s="252"/>
      <c r="J1109" s="252"/>
      <c r="K1109" s="252"/>
      <c r="L1109" s="252"/>
      <c r="M1109" s="252"/>
      <c r="N1109" s="252"/>
      <c r="O1109" s="252"/>
      <c r="P1109" s="252"/>
      <c r="Q1109" s="252"/>
      <c r="R1109" s="252"/>
      <c r="S1109" s="252"/>
      <c r="T1109" s="252"/>
      <c r="U1109" s="252"/>
      <c r="V1109" s="252"/>
      <c r="W1109" s="252"/>
      <c r="X1109" s="252"/>
      <c r="Y1109" s="252"/>
      <c r="Z1109" s="252"/>
      <c r="AA1109" s="252"/>
      <c r="AB1109" s="252"/>
      <c r="AC1109" s="252"/>
      <c r="AD1109" s="252"/>
      <c r="AE1109" s="364"/>
      <c r="AF1109" s="377"/>
      <c r="AG1109" s="377"/>
      <c r="AH1109" s="377"/>
      <c r="AI1109" s="377"/>
      <c r="AJ1109" s="377"/>
      <c r="AK1109" s="377"/>
      <c r="AL1109" s="377"/>
      <c r="AM1109" s="377"/>
      <c r="AN1109" s="377"/>
      <c r="AO1109" s="377"/>
      <c r="AP1109" s="377"/>
      <c r="AQ1109" s="377"/>
      <c r="AR1109" s="377"/>
      <c r="AS1109" s="267"/>
    </row>
    <row r="1110" spans="1:45" ht="15" hidden="1" customHeight="1" outlineLevel="1">
      <c r="A1110" s="465">
        <v>32</v>
      </c>
      <c r="B1110" s="380" t="s">
        <v>124</v>
      </c>
      <c r="C1110" s="252" t="s">
        <v>25</v>
      </c>
      <c r="D1110" s="256"/>
      <c r="E1110" s="256"/>
      <c r="F1110" s="256"/>
      <c r="G1110" s="256"/>
      <c r="H1110" s="256"/>
      <c r="I1110" s="256"/>
      <c r="J1110" s="256"/>
      <c r="K1110" s="256"/>
      <c r="L1110" s="256"/>
      <c r="M1110" s="256"/>
      <c r="N1110" s="256"/>
      <c r="O1110" s="256"/>
      <c r="P1110" s="256"/>
      <c r="Q1110" s="256">
        <v>12</v>
      </c>
      <c r="R1110" s="256"/>
      <c r="S1110" s="256"/>
      <c r="T1110" s="256"/>
      <c r="U1110" s="256"/>
      <c r="V1110" s="256"/>
      <c r="W1110" s="256"/>
      <c r="X1110" s="256"/>
      <c r="Y1110" s="256"/>
      <c r="Z1110" s="256"/>
      <c r="AA1110" s="256"/>
      <c r="AB1110" s="256"/>
      <c r="AC1110" s="256"/>
      <c r="AD1110" s="256"/>
      <c r="AE1110" s="378"/>
      <c r="AF1110" s="367"/>
      <c r="AG1110" s="367"/>
      <c r="AH1110" s="367"/>
      <c r="AI1110" s="367"/>
      <c r="AJ1110" s="367"/>
      <c r="AK1110" s="367"/>
      <c r="AL1110" s="367"/>
      <c r="AM1110" s="367"/>
      <c r="AN1110" s="367"/>
      <c r="AO1110" s="367"/>
      <c r="AP1110" s="367"/>
      <c r="AQ1110" s="367"/>
      <c r="AR1110" s="367"/>
      <c r="AS1110" s="257">
        <f>SUM(AE1110:AR1110)</f>
        <v>0</v>
      </c>
    </row>
    <row r="1111" spans="1:45" ht="15" hidden="1" customHeight="1" outlineLevel="1">
      <c r="A1111" s="465"/>
      <c r="B1111" s="255" t="s">
        <v>345</v>
      </c>
      <c r="C1111" s="252" t="s">
        <v>163</v>
      </c>
      <c r="D1111" s="256"/>
      <c r="E1111" s="256"/>
      <c r="F1111" s="256"/>
      <c r="G1111" s="256"/>
      <c r="H1111" s="256"/>
      <c r="I1111" s="256"/>
      <c r="J1111" s="256"/>
      <c r="K1111" s="256"/>
      <c r="L1111" s="256"/>
      <c r="M1111" s="256"/>
      <c r="N1111" s="256"/>
      <c r="O1111" s="256"/>
      <c r="P1111" s="256"/>
      <c r="Q1111" s="256">
        <f>Q1110</f>
        <v>12</v>
      </c>
      <c r="R1111" s="256"/>
      <c r="S1111" s="256"/>
      <c r="T1111" s="256"/>
      <c r="U1111" s="256"/>
      <c r="V1111" s="256"/>
      <c r="W1111" s="256"/>
      <c r="X1111" s="256"/>
      <c r="Y1111" s="256"/>
      <c r="Z1111" s="256"/>
      <c r="AA1111" s="256"/>
      <c r="AB1111" s="256"/>
      <c r="AC1111" s="256"/>
      <c r="AD1111" s="256"/>
      <c r="AE1111" s="363">
        <f>AE1110</f>
        <v>0</v>
      </c>
      <c r="AF1111" s="363">
        <f t="shared" ref="AF1111" si="3265">AF1110</f>
        <v>0</v>
      </c>
      <c r="AG1111" s="363">
        <f t="shared" ref="AG1111" si="3266">AG1110</f>
        <v>0</v>
      </c>
      <c r="AH1111" s="363">
        <f t="shared" ref="AH1111" si="3267">AH1110</f>
        <v>0</v>
      </c>
      <c r="AI1111" s="363">
        <f t="shared" ref="AI1111" si="3268">AI1110</f>
        <v>0</v>
      </c>
      <c r="AJ1111" s="363">
        <f t="shared" ref="AJ1111" si="3269">AJ1110</f>
        <v>0</v>
      </c>
      <c r="AK1111" s="363">
        <f t="shared" ref="AK1111" si="3270">AK1110</f>
        <v>0</v>
      </c>
      <c r="AL1111" s="363">
        <f t="shared" ref="AL1111" si="3271">AL1110</f>
        <v>0</v>
      </c>
      <c r="AM1111" s="363">
        <f t="shared" ref="AM1111" si="3272">AM1110</f>
        <v>0</v>
      </c>
      <c r="AN1111" s="363">
        <f t="shared" ref="AN1111" si="3273">AN1110</f>
        <v>0</v>
      </c>
      <c r="AO1111" s="363">
        <f t="shared" ref="AO1111" si="3274">AO1110</f>
        <v>0</v>
      </c>
      <c r="AP1111" s="363">
        <f t="shared" ref="AP1111" si="3275">AP1110</f>
        <v>0</v>
      </c>
      <c r="AQ1111" s="363">
        <f t="shared" ref="AQ1111" si="3276">AQ1110</f>
        <v>0</v>
      </c>
      <c r="AR1111" s="363">
        <f t="shared" ref="AR1111" si="3277">AR1110</f>
        <v>0</v>
      </c>
      <c r="AS1111" s="267"/>
    </row>
    <row r="1112" spans="1:45" ht="15" hidden="1" customHeight="1" outlineLevel="1">
      <c r="A1112" s="465"/>
      <c r="B1112" s="380"/>
      <c r="C1112" s="252"/>
      <c r="D1112" s="252"/>
      <c r="E1112" s="252"/>
      <c r="F1112" s="252"/>
      <c r="G1112" s="252"/>
      <c r="H1112" s="252"/>
      <c r="I1112" s="252"/>
      <c r="J1112" s="252"/>
      <c r="K1112" s="252"/>
      <c r="L1112" s="252"/>
      <c r="M1112" s="252"/>
      <c r="N1112" s="252"/>
      <c r="O1112" s="252"/>
      <c r="P1112" s="252"/>
      <c r="Q1112" s="252"/>
      <c r="R1112" s="252"/>
      <c r="S1112" s="252"/>
      <c r="T1112" s="252"/>
      <c r="U1112" s="252"/>
      <c r="V1112" s="252"/>
      <c r="W1112" s="252"/>
      <c r="X1112" s="252"/>
      <c r="Y1112" s="252"/>
      <c r="Z1112" s="252"/>
      <c r="AA1112" s="252"/>
      <c r="AB1112" s="252"/>
      <c r="AC1112" s="252"/>
      <c r="AD1112" s="252"/>
      <c r="AE1112" s="364"/>
      <c r="AF1112" s="377"/>
      <c r="AG1112" s="377"/>
      <c r="AH1112" s="377"/>
      <c r="AI1112" s="377"/>
      <c r="AJ1112" s="377"/>
      <c r="AK1112" s="377"/>
      <c r="AL1112" s="377"/>
      <c r="AM1112" s="377"/>
      <c r="AN1112" s="377"/>
      <c r="AO1112" s="377"/>
      <c r="AP1112" s="377"/>
      <c r="AQ1112" s="377"/>
      <c r="AR1112" s="377"/>
      <c r="AS1112" s="267"/>
    </row>
    <row r="1113" spans="1:45" ht="15" hidden="1" customHeight="1" outlineLevel="1">
      <c r="A1113" s="465"/>
      <c r="B1113" s="249" t="s">
        <v>497</v>
      </c>
      <c r="C1113" s="252"/>
      <c r="D1113" s="252"/>
      <c r="E1113" s="252"/>
      <c r="F1113" s="252"/>
      <c r="G1113" s="252"/>
      <c r="H1113" s="252"/>
      <c r="I1113" s="252"/>
      <c r="J1113" s="252"/>
      <c r="K1113" s="252"/>
      <c r="L1113" s="252"/>
      <c r="M1113" s="252"/>
      <c r="N1113" s="252"/>
      <c r="O1113" s="252"/>
      <c r="P1113" s="252"/>
      <c r="Q1113" s="252"/>
      <c r="R1113" s="252"/>
      <c r="S1113" s="252"/>
      <c r="T1113" s="252"/>
      <c r="U1113" s="252"/>
      <c r="V1113" s="252"/>
      <c r="W1113" s="252"/>
      <c r="X1113" s="252"/>
      <c r="Y1113" s="252"/>
      <c r="Z1113" s="252"/>
      <c r="AA1113" s="252"/>
      <c r="AB1113" s="252"/>
      <c r="AC1113" s="252"/>
      <c r="AD1113" s="252"/>
      <c r="AE1113" s="364"/>
      <c r="AF1113" s="377"/>
      <c r="AG1113" s="377"/>
      <c r="AH1113" s="377"/>
      <c r="AI1113" s="377"/>
      <c r="AJ1113" s="377"/>
      <c r="AK1113" s="377"/>
      <c r="AL1113" s="377"/>
      <c r="AM1113" s="377"/>
      <c r="AN1113" s="377"/>
      <c r="AO1113" s="377"/>
      <c r="AP1113" s="377"/>
      <c r="AQ1113" s="377"/>
      <c r="AR1113" s="377"/>
      <c r="AS1113" s="267"/>
    </row>
    <row r="1114" spans="1:45" ht="15" hidden="1" customHeight="1" outlineLevel="1">
      <c r="A1114" s="465">
        <v>33</v>
      </c>
      <c r="B1114" s="380" t="s">
        <v>125</v>
      </c>
      <c r="C1114" s="252" t="s">
        <v>25</v>
      </c>
      <c r="D1114" s="256"/>
      <c r="E1114" s="256"/>
      <c r="F1114" s="256"/>
      <c r="G1114" s="256"/>
      <c r="H1114" s="256"/>
      <c r="I1114" s="256"/>
      <c r="J1114" s="256"/>
      <c r="K1114" s="256"/>
      <c r="L1114" s="256"/>
      <c r="M1114" s="256"/>
      <c r="N1114" s="256"/>
      <c r="O1114" s="256"/>
      <c r="P1114" s="256"/>
      <c r="Q1114" s="256">
        <v>0</v>
      </c>
      <c r="R1114" s="256"/>
      <c r="S1114" s="256"/>
      <c r="T1114" s="256"/>
      <c r="U1114" s="256"/>
      <c r="V1114" s="256"/>
      <c r="W1114" s="256"/>
      <c r="X1114" s="256"/>
      <c r="Y1114" s="256"/>
      <c r="Z1114" s="256"/>
      <c r="AA1114" s="256"/>
      <c r="AB1114" s="256"/>
      <c r="AC1114" s="256"/>
      <c r="AD1114" s="256"/>
      <c r="AE1114" s="378"/>
      <c r="AF1114" s="367"/>
      <c r="AG1114" s="367"/>
      <c r="AH1114" s="367"/>
      <c r="AI1114" s="367"/>
      <c r="AJ1114" s="367"/>
      <c r="AK1114" s="367"/>
      <c r="AL1114" s="367"/>
      <c r="AM1114" s="367"/>
      <c r="AN1114" s="367"/>
      <c r="AO1114" s="367"/>
      <c r="AP1114" s="367"/>
      <c r="AQ1114" s="367"/>
      <c r="AR1114" s="367"/>
      <c r="AS1114" s="257">
        <f>SUM(AE1114:AR1114)</f>
        <v>0</v>
      </c>
    </row>
    <row r="1115" spans="1:45" ht="15" hidden="1" customHeight="1" outlineLevel="1">
      <c r="A1115" s="465"/>
      <c r="B1115" s="255" t="s">
        <v>345</v>
      </c>
      <c r="C1115" s="252" t="s">
        <v>163</v>
      </c>
      <c r="D1115" s="256"/>
      <c r="E1115" s="256"/>
      <c r="F1115" s="256"/>
      <c r="G1115" s="256"/>
      <c r="H1115" s="256"/>
      <c r="I1115" s="256"/>
      <c r="J1115" s="256"/>
      <c r="K1115" s="256"/>
      <c r="L1115" s="256"/>
      <c r="M1115" s="256"/>
      <c r="N1115" s="256"/>
      <c r="O1115" s="256"/>
      <c r="P1115" s="256"/>
      <c r="Q1115" s="256">
        <f>Q1114</f>
        <v>0</v>
      </c>
      <c r="R1115" s="256"/>
      <c r="S1115" s="256"/>
      <c r="T1115" s="256"/>
      <c r="U1115" s="256"/>
      <c r="V1115" s="256"/>
      <c r="W1115" s="256"/>
      <c r="X1115" s="256"/>
      <c r="Y1115" s="256"/>
      <c r="Z1115" s="256"/>
      <c r="AA1115" s="256"/>
      <c r="AB1115" s="256"/>
      <c r="AC1115" s="256"/>
      <c r="AD1115" s="256"/>
      <c r="AE1115" s="363">
        <f>AE1114</f>
        <v>0</v>
      </c>
      <c r="AF1115" s="363">
        <f t="shared" ref="AF1115" si="3278">AF1114</f>
        <v>0</v>
      </c>
      <c r="AG1115" s="363">
        <f t="shared" ref="AG1115" si="3279">AG1114</f>
        <v>0</v>
      </c>
      <c r="AH1115" s="363">
        <f t="shared" ref="AH1115" si="3280">AH1114</f>
        <v>0</v>
      </c>
      <c r="AI1115" s="363">
        <f t="shared" ref="AI1115" si="3281">AI1114</f>
        <v>0</v>
      </c>
      <c r="AJ1115" s="363">
        <f t="shared" ref="AJ1115" si="3282">AJ1114</f>
        <v>0</v>
      </c>
      <c r="AK1115" s="363">
        <f t="shared" ref="AK1115" si="3283">AK1114</f>
        <v>0</v>
      </c>
      <c r="AL1115" s="363">
        <f t="shared" ref="AL1115" si="3284">AL1114</f>
        <v>0</v>
      </c>
      <c r="AM1115" s="363">
        <f t="shared" ref="AM1115" si="3285">AM1114</f>
        <v>0</v>
      </c>
      <c r="AN1115" s="363">
        <f t="shared" ref="AN1115" si="3286">AN1114</f>
        <v>0</v>
      </c>
      <c r="AO1115" s="363">
        <f t="shared" ref="AO1115" si="3287">AO1114</f>
        <v>0</v>
      </c>
      <c r="AP1115" s="363">
        <f t="shared" ref="AP1115" si="3288">AP1114</f>
        <v>0</v>
      </c>
      <c r="AQ1115" s="363">
        <f t="shared" ref="AQ1115" si="3289">AQ1114</f>
        <v>0</v>
      </c>
      <c r="AR1115" s="363">
        <f t="shared" ref="AR1115" si="3290">AR1114</f>
        <v>0</v>
      </c>
      <c r="AS1115" s="267"/>
    </row>
    <row r="1116" spans="1:45" ht="15" hidden="1" customHeight="1" outlineLevel="1">
      <c r="A1116" s="465"/>
      <c r="B1116" s="380"/>
      <c r="C1116" s="252"/>
      <c r="D1116" s="252"/>
      <c r="E1116" s="252"/>
      <c r="F1116" s="252"/>
      <c r="G1116" s="252"/>
      <c r="H1116" s="252"/>
      <c r="I1116" s="252"/>
      <c r="J1116" s="252"/>
      <c r="K1116" s="252"/>
      <c r="L1116" s="252"/>
      <c r="M1116" s="252"/>
      <c r="N1116" s="252"/>
      <c r="O1116" s="252"/>
      <c r="P1116" s="252"/>
      <c r="Q1116" s="252"/>
      <c r="R1116" s="252"/>
      <c r="S1116" s="252"/>
      <c r="T1116" s="252"/>
      <c r="U1116" s="252"/>
      <c r="V1116" s="252"/>
      <c r="W1116" s="252"/>
      <c r="X1116" s="252"/>
      <c r="Y1116" s="252"/>
      <c r="Z1116" s="252"/>
      <c r="AA1116" s="252"/>
      <c r="AB1116" s="252"/>
      <c r="AC1116" s="252"/>
      <c r="AD1116" s="252"/>
      <c r="AE1116" s="364"/>
      <c r="AF1116" s="377"/>
      <c r="AG1116" s="377"/>
      <c r="AH1116" s="377"/>
      <c r="AI1116" s="377"/>
      <c r="AJ1116" s="377"/>
      <c r="AK1116" s="377"/>
      <c r="AL1116" s="377"/>
      <c r="AM1116" s="377"/>
      <c r="AN1116" s="377"/>
      <c r="AO1116" s="377"/>
      <c r="AP1116" s="377"/>
      <c r="AQ1116" s="377"/>
      <c r="AR1116" s="377"/>
      <c r="AS1116" s="267"/>
    </row>
    <row r="1117" spans="1:45" ht="15" hidden="1" customHeight="1" outlineLevel="1">
      <c r="A1117" s="465">
        <v>34</v>
      </c>
      <c r="B1117" s="380" t="s">
        <v>126</v>
      </c>
      <c r="C1117" s="252" t="s">
        <v>25</v>
      </c>
      <c r="D1117" s="256"/>
      <c r="E1117" s="256"/>
      <c r="F1117" s="256"/>
      <c r="G1117" s="256"/>
      <c r="H1117" s="256"/>
      <c r="I1117" s="256"/>
      <c r="J1117" s="256"/>
      <c r="K1117" s="256"/>
      <c r="L1117" s="256"/>
      <c r="M1117" s="256"/>
      <c r="N1117" s="256"/>
      <c r="O1117" s="256"/>
      <c r="P1117" s="256"/>
      <c r="Q1117" s="256">
        <v>0</v>
      </c>
      <c r="R1117" s="256"/>
      <c r="S1117" s="256"/>
      <c r="T1117" s="256"/>
      <c r="U1117" s="256"/>
      <c r="V1117" s="256"/>
      <c r="W1117" s="256"/>
      <c r="X1117" s="256"/>
      <c r="Y1117" s="256"/>
      <c r="Z1117" s="256"/>
      <c r="AA1117" s="256"/>
      <c r="AB1117" s="256"/>
      <c r="AC1117" s="256"/>
      <c r="AD1117" s="256"/>
      <c r="AE1117" s="378"/>
      <c r="AF1117" s="367"/>
      <c r="AG1117" s="367"/>
      <c r="AH1117" s="367"/>
      <c r="AI1117" s="367"/>
      <c r="AJ1117" s="367"/>
      <c r="AK1117" s="367"/>
      <c r="AL1117" s="367"/>
      <c r="AM1117" s="367"/>
      <c r="AN1117" s="367"/>
      <c r="AO1117" s="367"/>
      <c r="AP1117" s="367"/>
      <c r="AQ1117" s="367"/>
      <c r="AR1117" s="367"/>
      <c r="AS1117" s="257">
        <f>SUM(AE1117:AR1117)</f>
        <v>0</v>
      </c>
    </row>
    <row r="1118" spans="1:45" ht="15" hidden="1" customHeight="1" outlineLevel="1">
      <c r="A1118" s="465"/>
      <c r="B1118" s="255" t="s">
        <v>345</v>
      </c>
      <c r="C1118" s="252" t="s">
        <v>163</v>
      </c>
      <c r="D1118" s="256"/>
      <c r="E1118" s="256"/>
      <c r="F1118" s="256"/>
      <c r="G1118" s="256"/>
      <c r="H1118" s="256"/>
      <c r="I1118" s="256"/>
      <c r="J1118" s="256"/>
      <c r="K1118" s="256"/>
      <c r="L1118" s="256"/>
      <c r="M1118" s="256"/>
      <c r="N1118" s="256"/>
      <c r="O1118" s="256"/>
      <c r="P1118" s="256"/>
      <c r="Q1118" s="256">
        <f>Q1117</f>
        <v>0</v>
      </c>
      <c r="R1118" s="256"/>
      <c r="S1118" s="256"/>
      <c r="T1118" s="256"/>
      <c r="U1118" s="256"/>
      <c r="V1118" s="256"/>
      <c r="W1118" s="256"/>
      <c r="X1118" s="256"/>
      <c r="Y1118" s="256"/>
      <c r="Z1118" s="256"/>
      <c r="AA1118" s="256"/>
      <c r="AB1118" s="256"/>
      <c r="AC1118" s="256"/>
      <c r="AD1118" s="256"/>
      <c r="AE1118" s="363">
        <f>AE1117</f>
        <v>0</v>
      </c>
      <c r="AF1118" s="363">
        <f t="shared" ref="AF1118" si="3291">AF1117</f>
        <v>0</v>
      </c>
      <c r="AG1118" s="363">
        <f t="shared" ref="AG1118" si="3292">AG1117</f>
        <v>0</v>
      </c>
      <c r="AH1118" s="363">
        <f t="shared" ref="AH1118" si="3293">AH1117</f>
        <v>0</v>
      </c>
      <c r="AI1118" s="363">
        <f t="shared" ref="AI1118" si="3294">AI1117</f>
        <v>0</v>
      </c>
      <c r="AJ1118" s="363">
        <f t="shared" ref="AJ1118" si="3295">AJ1117</f>
        <v>0</v>
      </c>
      <c r="AK1118" s="363">
        <f t="shared" ref="AK1118" si="3296">AK1117</f>
        <v>0</v>
      </c>
      <c r="AL1118" s="363">
        <f t="shared" ref="AL1118" si="3297">AL1117</f>
        <v>0</v>
      </c>
      <c r="AM1118" s="363">
        <f t="shared" ref="AM1118" si="3298">AM1117</f>
        <v>0</v>
      </c>
      <c r="AN1118" s="363">
        <f t="shared" ref="AN1118" si="3299">AN1117</f>
        <v>0</v>
      </c>
      <c r="AO1118" s="363">
        <f t="shared" ref="AO1118" si="3300">AO1117</f>
        <v>0</v>
      </c>
      <c r="AP1118" s="363">
        <f t="shared" ref="AP1118" si="3301">AP1117</f>
        <v>0</v>
      </c>
      <c r="AQ1118" s="363">
        <f t="shared" ref="AQ1118" si="3302">AQ1117</f>
        <v>0</v>
      </c>
      <c r="AR1118" s="363">
        <f t="shared" ref="AR1118" si="3303">AR1117</f>
        <v>0</v>
      </c>
      <c r="AS1118" s="267"/>
    </row>
    <row r="1119" spans="1:45" ht="15" hidden="1" customHeight="1" outlineLevel="1">
      <c r="A1119" s="465"/>
      <c r="B1119" s="380"/>
      <c r="C1119" s="252"/>
      <c r="D1119" s="252"/>
      <c r="E1119" s="252"/>
      <c r="F1119" s="252"/>
      <c r="G1119" s="252"/>
      <c r="H1119" s="252"/>
      <c r="I1119" s="252"/>
      <c r="J1119" s="252"/>
      <c r="K1119" s="252"/>
      <c r="L1119" s="252"/>
      <c r="M1119" s="252"/>
      <c r="N1119" s="252"/>
      <c r="O1119" s="252"/>
      <c r="P1119" s="252"/>
      <c r="Q1119" s="252"/>
      <c r="R1119" s="252"/>
      <c r="S1119" s="252"/>
      <c r="T1119" s="252"/>
      <c r="U1119" s="252"/>
      <c r="V1119" s="252"/>
      <c r="W1119" s="252"/>
      <c r="X1119" s="252"/>
      <c r="Y1119" s="252"/>
      <c r="Z1119" s="252"/>
      <c r="AA1119" s="252"/>
      <c r="AB1119" s="252"/>
      <c r="AC1119" s="252"/>
      <c r="AD1119" s="252"/>
      <c r="AE1119" s="364"/>
      <c r="AF1119" s="377"/>
      <c r="AG1119" s="377"/>
      <c r="AH1119" s="377"/>
      <c r="AI1119" s="377"/>
      <c r="AJ1119" s="377"/>
      <c r="AK1119" s="377"/>
      <c r="AL1119" s="377"/>
      <c r="AM1119" s="377"/>
      <c r="AN1119" s="377"/>
      <c r="AO1119" s="377"/>
      <c r="AP1119" s="377"/>
      <c r="AQ1119" s="377"/>
      <c r="AR1119" s="377"/>
      <c r="AS1119" s="267"/>
    </row>
    <row r="1120" spans="1:45" ht="15" hidden="1" customHeight="1" outlineLevel="1">
      <c r="A1120" s="465">
        <v>35</v>
      </c>
      <c r="B1120" s="380" t="s">
        <v>127</v>
      </c>
      <c r="C1120" s="252" t="s">
        <v>25</v>
      </c>
      <c r="D1120" s="256"/>
      <c r="E1120" s="256"/>
      <c r="F1120" s="256"/>
      <c r="G1120" s="256"/>
      <c r="H1120" s="256"/>
      <c r="I1120" s="256"/>
      <c r="J1120" s="256"/>
      <c r="K1120" s="256"/>
      <c r="L1120" s="256"/>
      <c r="M1120" s="256"/>
      <c r="N1120" s="256"/>
      <c r="O1120" s="256"/>
      <c r="P1120" s="256"/>
      <c r="Q1120" s="256">
        <v>0</v>
      </c>
      <c r="R1120" s="256"/>
      <c r="S1120" s="256"/>
      <c r="T1120" s="256"/>
      <c r="U1120" s="256"/>
      <c r="V1120" s="256"/>
      <c r="W1120" s="256"/>
      <c r="X1120" s="256"/>
      <c r="Y1120" s="256"/>
      <c r="Z1120" s="256"/>
      <c r="AA1120" s="256"/>
      <c r="AB1120" s="256"/>
      <c r="AC1120" s="256"/>
      <c r="AD1120" s="256"/>
      <c r="AE1120" s="378"/>
      <c r="AF1120" s="367"/>
      <c r="AG1120" s="367"/>
      <c r="AH1120" s="367"/>
      <c r="AI1120" s="367"/>
      <c r="AJ1120" s="367"/>
      <c r="AK1120" s="367"/>
      <c r="AL1120" s="367"/>
      <c r="AM1120" s="367"/>
      <c r="AN1120" s="367"/>
      <c r="AO1120" s="367"/>
      <c r="AP1120" s="367"/>
      <c r="AQ1120" s="367"/>
      <c r="AR1120" s="367"/>
      <c r="AS1120" s="257">
        <f>SUM(AE1120:AR1120)</f>
        <v>0</v>
      </c>
    </row>
    <row r="1121" spans="1:45" ht="15" hidden="1" customHeight="1" outlineLevel="1">
      <c r="A1121" s="465"/>
      <c r="B1121" s="255" t="s">
        <v>345</v>
      </c>
      <c r="C1121" s="252" t="s">
        <v>163</v>
      </c>
      <c r="D1121" s="256"/>
      <c r="E1121" s="256"/>
      <c r="F1121" s="256"/>
      <c r="G1121" s="256"/>
      <c r="H1121" s="256"/>
      <c r="I1121" s="256"/>
      <c r="J1121" s="256"/>
      <c r="K1121" s="256"/>
      <c r="L1121" s="256"/>
      <c r="M1121" s="256"/>
      <c r="N1121" s="256"/>
      <c r="O1121" s="256"/>
      <c r="P1121" s="256"/>
      <c r="Q1121" s="256">
        <f>Q1120</f>
        <v>0</v>
      </c>
      <c r="R1121" s="256"/>
      <c r="S1121" s="256"/>
      <c r="T1121" s="256"/>
      <c r="U1121" s="256"/>
      <c r="V1121" s="256"/>
      <c r="W1121" s="256"/>
      <c r="X1121" s="256"/>
      <c r="Y1121" s="256"/>
      <c r="Z1121" s="256"/>
      <c r="AA1121" s="256"/>
      <c r="AB1121" s="256"/>
      <c r="AC1121" s="256"/>
      <c r="AD1121" s="256"/>
      <c r="AE1121" s="363">
        <f>AE1120</f>
        <v>0</v>
      </c>
      <c r="AF1121" s="363">
        <f t="shared" ref="AF1121" si="3304">AF1120</f>
        <v>0</v>
      </c>
      <c r="AG1121" s="363">
        <f t="shared" ref="AG1121" si="3305">AG1120</f>
        <v>0</v>
      </c>
      <c r="AH1121" s="363">
        <f t="shared" ref="AH1121" si="3306">AH1120</f>
        <v>0</v>
      </c>
      <c r="AI1121" s="363">
        <f t="shared" ref="AI1121" si="3307">AI1120</f>
        <v>0</v>
      </c>
      <c r="AJ1121" s="363">
        <f t="shared" ref="AJ1121" si="3308">AJ1120</f>
        <v>0</v>
      </c>
      <c r="AK1121" s="363">
        <f t="shared" ref="AK1121" si="3309">AK1120</f>
        <v>0</v>
      </c>
      <c r="AL1121" s="363">
        <f t="shared" ref="AL1121" si="3310">AL1120</f>
        <v>0</v>
      </c>
      <c r="AM1121" s="363">
        <f t="shared" ref="AM1121" si="3311">AM1120</f>
        <v>0</v>
      </c>
      <c r="AN1121" s="363">
        <f t="shared" ref="AN1121" si="3312">AN1120</f>
        <v>0</v>
      </c>
      <c r="AO1121" s="363">
        <f t="shared" ref="AO1121" si="3313">AO1120</f>
        <v>0</v>
      </c>
      <c r="AP1121" s="363">
        <f t="shared" ref="AP1121" si="3314">AP1120</f>
        <v>0</v>
      </c>
      <c r="AQ1121" s="363">
        <f t="shared" ref="AQ1121" si="3315">AQ1120</f>
        <v>0</v>
      </c>
      <c r="AR1121" s="363">
        <f t="shared" ref="AR1121" si="3316">AR1120</f>
        <v>0</v>
      </c>
      <c r="AS1121" s="267"/>
    </row>
    <row r="1122" spans="1:45" ht="15" hidden="1" customHeight="1" outlineLevel="1">
      <c r="A1122" s="465"/>
      <c r="B1122" s="383"/>
      <c r="C1122" s="252"/>
      <c r="D1122" s="252"/>
      <c r="E1122" s="252"/>
      <c r="F1122" s="252"/>
      <c r="G1122" s="252"/>
      <c r="H1122" s="252"/>
      <c r="I1122" s="252"/>
      <c r="J1122" s="252"/>
      <c r="K1122" s="252"/>
      <c r="L1122" s="252"/>
      <c r="M1122" s="252"/>
      <c r="N1122" s="252"/>
      <c r="O1122" s="252"/>
      <c r="P1122" s="252"/>
      <c r="Q1122" s="252"/>
      <c r="R1122" s="252"/>
      <c r="S1122" s="252"/>
      <c r="T1122" s="252"/>
      <c r="U1122" s="252"/>
      <c r="V1122" s="252"/>
      <c r="W1122" s="252"/>
      <c r="X1122" s="252"/>
      <c r="Y1122" s="252"/>
      <c r="Z1122" s="252"/>
      <c r="AA1122" s="252"/>
      <c r="AB1122" s="252"/>
      <c r="AC1122" s="252"/>
      <c r="AD1122" s="252"/>
      <c r="AE1122" s="364"/>
      <c r="AF1122" s="377"/>
      <c r="AG1122" s="377"/>
      <c r="AH1122" s="377"/>
      <c r="AI1122" s="377"/>
      <c r="AJ1122" s="377"/>
      <c r="AK1122" s="377"/>
      <c r="AL1122" s="377"/>
      <c r="AM1122" s="377"/>
      <c r="AN1122" s="377"/>
      <c r="AO1122" s="377"/>
      <c r="AP1122" s="377"/>
      <c r="AQ1122" s="377"/>
      <c r="AR1122" s="377"/>
      <c r="AS1122" s="267"/>
    </row>
    <row r="1123" spans="1:45" ht="15" hidden="1" customHeight="1" outlineLevel="1">
      <c r="A1123" s="465"/>
      <c r="B1123" s="249" t="s">
        <v>498</v>
      </c>
      <c r="C1123" s="252"/>
      <c r="D1123" s="252"/>
      <c r="E1123" s="252"/>
      <c r="F1123" s="252"/>
      <c r="G1123" s="252"/>
      <c r="H1123" s="252"/>
      <c r="I1123" s="252"/>
      <c r="J1123" s="252"/>
      <c r="K1123" s="252"/>
      <c r="L1123" s="252"/>
      <c r="M1123" s="252"/>
      <c r="N1123" s="252"/>
      <c r="O1123" s="252"/>
      <c r="P1123" s="252"/>
      <c r="Q1123" s="252"/>
      <c r="R1123" s="252"/>
      <c r="S1123" s="252"/>
      <c r="T1123" s="252"/>
      <c r="U1123" s="252"/>
      <c r="V1123" s="252"/>
      <c r="W1123" s="252"/>
      <c r="X1123" s="252"/>
      <c r="Y1123" s="252"/>
      <c r="Z1123" s="252"/>
      <c r="AA1123" s="252"/>
      <c r="AB1123" s="252"/>
      <c r="AC1123" s="252"/>
      <c r="AD1123" s="252"/>
      <c r="AE1123" s="364"/>
      <c r="AF1123" s="377"/>
      <c r="AG1123" s="377"/>
      <c r="AH1123" s="377"/>
      <c r="AI1123" s="377"/>
      <c r="AJ1123" s="377"/>
      <c r="AK1123" s="377"/>
      <c r="AL1123" s="377"/>
      <c r="AM1123" s="377"/>
      <c r="AN1123" s="377"/>
      <c r="AO1123" s="377"/>
      <c r="AP1123" s="377"/>
      <c r="AQ1123" s="377"/>
      <c r="AR1123" s="377"/>
      <c r="AS1123" s="267"/>
    </row>
    <row r="1124" spans="1:45" ht="28.5" hidden="1" customHeight="1" outlineLevel="1">
      <c r="A1124" s="465">
        <v>36</v>
      </c>
      <c r="B1124" s="380" t="s">
        <v>128</v>
      </c>
      <c r="C1124" s="252" t="s">
        <v>25</v>
      </c>
      <c r="D1124" s="256"/>
      <c r="E1124" s="256"/>
      <c r="F1124" s="256"/>
      <c r="G1124" s="256"/>
      <c r="H1124" s="256"/>
      <c r="I1124" s="256"/>
      <c r="J1124" s="256"/>
      <c r="K1124" s="256"/>
      <c r="L1124" s="256"/>
      <c r="M1124" s="256"/>
      <c r="N1124" s="256"/>
      <c r="O1124" s="256"/>
      <c r="P1124" s="256"/>
      <c r="Q1124" s="256">
        <v>12</v>
      </c>
      <c r="R1124" s="256"/>
      <c r="S1124" s="256"/>
      <c r="T1124" s="256"/>
      <c r="U1124" s="256"/>
      <c r="V1124" s="256"/>
      <c r="W1124" s="256"/>
      <c r="X1124" s="256"/>
      <c r="Y1124" s="256"/>
      <c r="Z1124" s="256"/>
      <c r="AA1124" s="256"/>
      <c r="AB1124" s="256"/>
      <c r="AC1124" s="256"/>
      <c r="AD1124" s="256"/>
      <c r="AE1124" s="378"/>
      <c r="AF1124" s="367"/>
      <c r="AG1124" s="367"/>
      <c r="AH1124" s="367"/>
      <c r="AI1124" s="367"/>
      <c r="AJ1124" s="367"/>
      <c r="AK1124" s="367"/>
      <c r="AL1124" s="367"/>
      <c r="AM1124" s="367"/>
      <c r="AN1124" s="367"/>
      <c r="AO1124" s="367"/>
      <c r="AP1124" s="367"/>
      <c r="AQ1124" s="367"/>
      <c r="AR1124" s="367"/>
      <c r="AS1124" s="257">
        <f>SUM(AE1124:AR1124)</f>
        <v>0</v>
      </c>
    </row>
    <row r="1125" spans="1:45" ht="15" hidden="1" customHeight="1" outlineLevel="1">
      <c r="A1125" s="465"/>
      <c r="B1125" s="255" t="s">
        <v>345</v>
      </c>
      <c r="C1125" s="252" t="s">
        <v>163</v>
      </c>
      <c r="D1125" s="256"/>
      <c r="E1125" s="256"/>
      <c r="F1125" s="256"/>
      <c r="G1125" s="256"/>
      <c r="H1125" s="256"/>
      <c r="I1125" s="256"/>
      <c r="J1125" s="256"/>
      <c r="K1125" s="256"/>
      <c r="L1125" s="256"/>
      <c r="M1125" s="256"/>
      <c r="N1125" s="256"/>
      <c r="O1125" s="256"/>
      <c r="P1125" s="256"/>
      <c r="Q1125" s="256">
        <f>Q1124</f>
        <v>12</v>
      </c>
      <c r="R1125" s="256"/>
      <c r="S1125" s="256"/>
      <c r="T1125" s="256"/>
      <c r="U1125" s="256"/>
      <c r="V1125" s="256"/>
      <c r="W1125" s="256"/>
      <c r="X1125" s="256"/>
      <c r="Y1125" s="256"/>
      <c r="Z1125" s="256"/>
      <c r="AA1125" s="256"/>
      <c r="AB1125" s="256"/>
      <c r="AC1125" s="256"/>
      <c r="AD1125" s="256"/>
      <c r="AE1125" s="363">
        <f>AE1124</f>
        <v>0</v>
      </c>
      <c r="AF1125" s="363">
        <f t="shared" ref="AF1125" si="3317">AF1124</f>
        <v>0</v>
      </c>
      <c r="AG1125" s="363">
        <f t="shared" ref="AG1125" si="3318">AG1124</f>
        <v>0</v>
      </c>
      <c r="AH1125" s="363">
        <f t="shared" ref="AH1125" si="3319">AH1124</f>
        <v>0</v>
      </c>
      <c r="AI1125" s="363">
        <f t="shared" ref="AI1125" si="3320">AI1124</f>
        <v>0</v>
      </c>
      <c r="AJ1125" s="363">
        <f t="shared" ref="AJ1125" si="3321">AJ1124</f>
        <v>0</v>
      </c>
      <c r="AK1125" s="363">
        <f t="shared" ref="AK1125" si="3322">AK1124</f>
        <v>0</v>
      </c>
      <c r="AL1125" s="363">
        <f t="shared" ref="AL1125" si="3323">AL1124</f>
        <v>0</v>
      </c>
      <c r="AM1125" s="363">
        <f t="shared" ref="AM1125" si="3324">AM1124</f>
        <v>0</v>
      </c>
      <c r="AN1125" s="363">
        <f t="shared" ref="AN1125" si="3325">AN1124</f>
        <v>0</v>
      </c>
      <c r="AO1125" s="363">
        <f t="shared" ref="AO1125" si="3326">AO1124</f>
        <v>0</v>
      </c>
      <c r="AP1125" s="363">
        <f t="shared" ref="AP1125" si="3327">AP1124</f>
        <v>0</v>
      </c>
      <c r="AQ1125" s="363">
        <f t="shared" ref="AQ1125" si="3328">AQ1124</f>
        <v>0</v>
      </c>
      <c r="AR1125" s="363">
        <f t="shared" ref="AR1125" si="3329">AR1124</f>
        <v>0</v>
      </c>
      <c r="AS1125" s="267"/>
    </row>
    <row r="1126" spans="1:45" ht="15" hidden="1" customHeight="1" outlineLevel="1">
      <c r="A1126" s="465"/>
      <c r="B1126" s="380"/>
      <c r="C1126" s="252"/>
      <c r="D1126" s="252"/>
      <c r="E1126" s="252"/>
      <c r="F1126" s="252"/>
      <c r="G1126" s="252"/>
      <c r="H1126" s="252"/>
      <c r="I1126" s="252"/>
      <c r="J1126" s="252"/>
      <c r="K1126" s="252"/>
      <c r="L1126" s="252"/>
      <c r="M1126" s="252"/>
      <c r="N1126" s="252"/>
      <c r="O1126" s="252"/>
      <c r="P1126" s="252"/>
      <c r="Q1126" s="252"/>
      <c r="R1126" s="252"/>
      <c r="S1126" s="252"/>
      <c r="T1126" s="252"/>
      <c r="U1126" s="252"/>
      <c r="V1126" s="252"/>
      <c r="W1126" s="252"/>
      <c r="X1126" s="252"/>
      <c r="Y1126" s="252"/>
      <c r="Z1126" s="252"/>
      <c r="AA1126" s="252"/>
      <c r="AB1126" s="252"/>
      <c r="AC1126" s="252"/>
      <c r="AD1126" s="252"/>
      <c r="AE1126" s="364"/>
      <c r="AF1126" s="377"/>
      <c r="AG1126" s="377"/>
      <c r="AH1126" s="377"/>
      <c r="AI1126" s="377"/>
      <c r="AJ1126" s="377"/>
      <c r="AK1126" s="377"/>
      <c r="AL1126" s="377"/>
      <c r="AM1126" s="377"/>
      <c r="AN1126" s="377"/>
      <c r="AO1126" s="377"/>
      <c r="AP1126" s="377"/>
      <c r="AQ1126" s="377"/>
      <c r="AR1126" s="377"/>
      <c r="AS1126" s="267"/>
    </row>
    <row r="1127" spans="1:45" ht="15" hidden="1" customHeight="1" outlineLevel="1">
      <c r="A1127" s="465">
        <v>37</v>
      </c>
      <c r="B1127" s="380" t="s">
        <v>129</v>
      </c>
      <c r="C1127" s="252" t="s">
        <v>25</v>
      </c>
      <c r="D1127" s="256"/>
      <c r="E1127" s="256"/>
      <c r="F1127" s="256"/>
      <c r="G1127" s="256"/>
      <c r="H1127" s="256"/>
      <c r="I1127" s="256"/>
      <c r="J1127" s="256"/>
      <c r="K1127" s="256"/>
      <c r="L1127" s="256"/>
      <c r="M1127" s="256"/>
      <c r="N1127" s="256"/>
      <c r="O1127" s="256"/>
      <c r="P1127" s="256"/>
      <c r="Q1127" s="256">
        <v>12</v>
      </c>
      <c r="R1127" s="256"/>
      <c r="S1127" s="256"/>
      <c r="T1127" s="256"/>
      <c r="U1127" s="256"/>
      <c r="V1127" s="256"/>
      <c r="W1127" s="256"/>
      <c r="X1127" s="256"/>
      <c r="Y1127" s="256"/>
      <c r="Z1127" s="256"/>
      <c r="AA1127" s="256"/>
      <c r="AB1127" s="256"/>
      <c r="AC1127" s="256"/>
      <c r="AD1127" s="256"/>
      <c r="AE1127" s="378"/>
      <c r="AF1127" s="367"/>
      <c r="AG1127" s="367"/>
      <c r="AH1127" s="367"/>
      <c r="AI1127" s="367"/>
      <c r="AJ1127" s="367"/>
      <c r="AK1127" s="367"/>
      <c r="AL1127" s="367"/>
      <c r="AM1127" s="367"/>
      <c r="AN1127" s="367"/>
      <c r="AO1127" s="367"/>
      <c r="AP1127" s="367"/>
      <c r="AQ1127" s="367"/>
      <c r="AR1127" s="367"/>
      <c r="AS1127" s="257">
        <f>SUM(AE1127:AR1127)</f>
        <v>0</v>
      </c>
    </row>
    <row r="1128" spans="1:45" ht="15" hidden="1" customHeight="1" outlineLevel="1">
      <c r="A1128" s="465"/>
      <c r="B1128" s="255" t="s">
        <v>345</v>
      </c>
      <c r="C1128" s="252" t="s">
        <v>163</v>
      </c>
      <c r="D1128" s="256"/>
      <c r="E1128" s="256"/>
      <c r="F1128" s="256"/>
      <c r="G1128" s="256"/>
      <c r="H1128" s="256"/>
      <c r="I1128" s="256"/>
      <c r="J1128" s="256"/>
      <c r="K1128" s="256"/>
      <c r="L1128" s="256"/>
      <c r="M1128" s="256"/>
      <c r="N1128" s="256"/>
      <c r="O1128" s="256"/>
      <c r="P1128" s="256"/>
      <c r="Q1128" s="256">
        <f>Q1127</f>
        <v>12</v>
      </c>
      <c r="R1128" s="256"/>
      <c r="S1128" s="256"/>
      <c r="T1128" s="256"/>
      <c r="U1128" s="256"/>
      <c r="V1128" s="256"/>
      <c r="W1128" s="256"/>
      <c r="X1128" s="256"/>
      <c r="Y1128" s="256"/>
      <c r="Z1128" s="256"/>
      <c r="AA1128" s="256"/>
      <c r="AB1128" s="256"/>
      <c r="AC1128" s="256"/>
      <c r="AD1128" s="256"/>
      <c r="AE1128" s="363">
        <f>AE1127</f>
        <v>0</v>
      </c>
      <c r="AF1128" s="363">
        <f t="shared" ref="AF1128" si="3330">AF1127</f>
        <v>0</v>
      </c>
      <c r="AG1128" s="363">
        <f t="shared" ref="AG1128" si="3331">AG1127</f>
        <v>0</v>
      </c>
      <c r="AH1128" s="363">
        <f t="shared" ref="AH1128" si="3332">AH1127</f>
        <v>0</v>
      </c>
      <c r="AI1128" s="363">
        <f t="shared" ref="AI1128" si="3333">AI1127</f>
        <v>0</v>
      </c>
      <c r="AJ1128" s="363">
        <f t="shared" ref="AJ1128" si="3334">AJ1127</f>
        <v>0</v>
      </c>
      <c r="AK1128" s="363">
        <f t="shared" ref="AK1128" si="3335">AK1127</f>
        <v>0</v>
      </c>
      <c r="AL1128" s="363">
        <f t="shared" ref="AL1128" si="3336">AL1127</f>
        <v>0</v>
      </c>
      <c r="AM1128" s="363">
        <f t="shared" ref="AM1128" si="3337">AM1127</f>
        <v>0</v>
      </c>
      <c r="AN1128" s="363">
        <f t="shared" ref="AN1128" si="3338">AN1127</f>
        <v>0</v>
      </c>
      <c r="AO1128" s="363">
        <f t="shared" ref="AO1128" si="3339">AO1127</f>
        <v>0</v>
      </c>
      <c r="AP1128" s="363">
        <f t="shared" ref="AP1128" si="3340">AP1127</f>
        <v>0</v>
      </c>
      <c r="AQ1128" s="363">
        <f t="shared" ref="AQ1128" si="3341">AQ1127</f>
        <v>0</v>
      </c>
      <c r="AR1128" s="363">
        <f t="shared" ref="AR1128" si="3342">AR1127</f>
        <v>0</v>
      </c>
      <c r="AS1128" s="267"/>
    </row>
    <row r="1129" spans="1:45" ht="15" hidden="1" customHeight="1" outlineLevel="1">
      <c r="A1129" s="465"/>
      <c r="B1129" s="380"/>
      <c r="C1129" s="252"/>
      <c r="D1129" s="252"/>
      <c r="E1129" s="252"/>
      <c r="F1129" s="252"/>
      <c r="G1129" s="252"/>
      <c r="H1129" s="252"/>
      <c r="I1129" s="252"/>
      <c r="J1129" s="252"/>
      <c r="K1129" s="252"/>
      <c r="L1129" s="252"/>
      <c r="M1129" s="252"/>
      <c r="N1129" s="252"/>
      <c r="O1129" s="252"/>
      <c r="P1129" s="252"/>
      <c r="Q1129" s="252"/>
      <c r="R1129" s="252"/>
      <c r="S1129" s="252"/>
      <c r="T1129" s="252"/>
      <c r="U1129" s="252"/>
      <c r="V1129" s="252"/>
      <c r="W1129" s="252"/>
      <c r="X1129" s="252"/>
      <c r="Y1129" s="252"/>
      <c r="Z1129" s="252"/>
      <c r="AA1129" s="252"/>
      <c r="AB1129" s="252"/>
      <c r="AC1129" s="252"/>
      <c r="AD1129" s="252"/>
      <c r="AE1129" s="364"/>
      <c r="AF1129" s="377"/>
      <c r="AG1129" s="377"/>
      <c r="AH1129" s="377"/>
      <c r="AI1129" s="377"/>
      <c r="AJ1129" s="377"/>
      <c r="AK1129" s="377"/>
      <c r="AL1129" s="377"/>
      <c r="AM1129" s="377"/>
      <c r="AN1129" s="377"/>
      <c r="AO1129" s="377"/>
      <c r="AP1129" s="377"/>
      <c r="AQ1129" s="377"/>
      <c r="AR1129" s="377"/>
      <c r="AS1129" s="267"/>
    </row>
    <row r="1130" spans="1:45" ht="15" hidden="1" customHeight="1" outlineLevel="1">
      <c r="A1130" s="465">
        <v>38</v>
      </c>
      <c r="B1130" s="380" t="s">
        <v>130</v>
      </c>
      <c r="C1130" s="252" t="s">
        <v>25</v>
      </c>
      <c r="D1130" s="256"/>
      <c r="E1130" s="256"/>
      <c r="F1130" s="256"/>
      <c r="G1130" s="256"/>
      <c r="H1130" s="256"/>
      <c r="I1130" s="256"/>
      <c r="J1130" s="256"/>
      <c r="K1130" s="256"/>
      <c r="L1130" s="256"/>
      <c r="M1130" s="256"/>
      <c r="N1130" s="256"/>
      <c r="O1130" s="256"/>
      <c r="P1130" s="256"/>
      <c r="Q1130" s="256">
        <v>12</v>
      </c>
      <c r="R1130" s="256"/>
      <c r="S1130" s="256"/>
      <c r="T1130" s="256"/>
      <c r="U1130" s="256"/>
      <c r="V1130" s="256"/>
      <c r="W1130" s="256"/>
      <c r="X1130" s="256"/>
      <c r="Y1130" s="256"/>
      <c r="Z1130" s="256"/>
      <c r="AA1130" s="256"/>
      <c r="AB1130" s="256"/>
      <c r="AC1130" s="256"/>
      <c r="AD1130" s="256"/>
      <c r="AE1130" s="378"/>
      <c r="AF1130" s="367"/>
      <c r="AG1130" s="367"/>
      <c r="AH1130" s="367"/>
      <c r="AI1130" s="367"/>
      <c r="AJ1130" s="367"/>
      <c r="AK1130" s="367"/>
      <c r="AL1130" s="367"/>
      <c r="AM1130" s="367"/>
      <c r="AN1130" s="367"/>
      <c r="AO1130" s="367"/>
      <c r="AP1130" s="367"/>
      <c r="AQ1130" s="367"/>
      <c r="AR1130" s="367"/>
      <c r="AS1130" s="257">
        <f>SUM(AE1130:AR1130)</f>
        <v>0</v>
      </c>
    </row>
    <row r="1131" spans="1:45" ht="15" hidden="1" customHeight="1" outlineLevel="1">
      <c r="A1131" s="465"/>
      <c r="B1131" s="255" t="s">
        <v>345</v>
      </c>
      <c r="C1131" s="252" t="s">
        <v>163</v>
      </c>
      <c r="D1131" s="256"/>
      <c r="E1131" s="256"/>
      <c r="F1131" s="256"/>
      <c r="G1131" s="256"/>
      <c r="H1131" s="256"/>
      <c r="I1131" s="256"/>
      <c r="J1131" s="256"/>
      <c r="K1131" s="256"/>
      <c r="L1131" s="256"/>
      <c r="M1131" s="256"/>
      <c r="N1131" s="256"/>
      <c r="O1131" s="256"/>
      <c r="P1131" s="256"/>
      <c r="Q1131" s="256">
        <f>Q1130</f>
        <v>12</v>
      </c>
      <c r="R1131" s="256"/>
      <c r="S1131" s="256"/>
      <c r="T1131" s="256"/>
      <c r="U1131" s="256"/>
      <c r="V1131" s="256"/>
      <c r="W1131" s="256"/>
      <c r="X1131" s="256"/>
      <c r="Y1131" s="256"/>
      <c r="Z1131" s="256"/>
      <c r="AA1131" s="256"/>
      <c r="AB1131" s="256"/>
      <c r="AC1131" s="256"/>
      <c r="AD1131" s="256"/>
      <c r="AE1131" s="363">
        <f>AE1130</f>
        <v>0</v>
      </c>
      <c r="AF1131" s="363">
        <f t="shared" ref="AF1131" si="3343">AF1130</f>
        <v>0</v>
      </c>
      <c r="AG1131" s="363">
        <f t="shared" ref="AG1131" si="3344">AG1130</f>
        <v>0</v>
      </c>
      <c r="AH1131" s="363">
        <f t="shared" ref="AH1131" si="3345">AH1130</f>
        <v>0</v>
      </c>
      <c r="AI1131" s="363">
        <f t="shared" ref="AI1131" si="3346">AI1130</f>
        <v>0</v>
      </c>
      <c r="AJ1131" s="363">
        <f t="shared" ref="AJ1131" si="3347">AJ1130</f>
        <v>0</v>
      </c>
      <c r="AK1131" s="363">
        <f t="shared" ref="AK1131" si="3348">AK1130</f>
        <v>0</v>
      </c>
      <c r="AL1131" s="363">
        <f t="shared" ref="AL1131" si="3349">AL1130</f>
        <v>0</v>
      </c>
      <c r="AM1131" s="363">
        <f t="shared" ref="AM1131" si="3350">AM1130</f>
        <v>0</v>
      </c>
      <c r="AN1131" s="363">
        <f t="shared" ref="AN1131" si="3351">AN1130</f>
        <v>0</v>
      </c>
      <c r="AO1131" s="363">
        <f t="shared" ref="AO1131" si="3352">AO1130</f>
        <v>0</v>
      </c>
      <c r="AP1131" s="363">
        <f t="shared" ref="AP1131" si="3353">AP1130</f>
        <v>0</v>
      </c>
      <c r="AQ1131" s="363">
        <f t="shared" ref="AQ1131" si="3354">AQ1130</f>
        <v>0</v>
      </c>
      <c r="AR1131" s="363">
        <f t="shared" ref="AR1131" si="3355">AR1130</f>
        <v>0</v>
      </c>
      <c r="AS1131" s="267"/>
    </row>
    <row r="1132" spans="1:45" ht="15" hidden="1" customHeight="1" outlineLevel="1">
      <c r="A1132" s="465"/>
      <c r="B1132" s="380"/>
      <c r="C1132" s="252"/>
      <c r="D1132" s="252"/>
      <c r="E1132" s="252"/>
      <c r="F1132" s="252"/>
      <c r="G1132" s="252"/>
      <c r="H1132" s="252"/>
      <c r="I1132" s="252"/>
      <c r="J1132" s="252"/>
      <c r="K1132" s="252"/>
      <c r="L1132" s="252"/>
      <c r="M1132" s="252"/>
      <c r="N1132" s="252"/>
      <c r="O1132" s="252"/>
      <c r="P1132" s="252"/>
      <c r="Q1132" s="252"/>
      <c r="R1132" s="252"/>
      <c r="S1132" s="252"/>
      <c r="T1132" s="252"/>
      <c r="U1132" s="252"/>
      <c r="V1132" s="252"/>
      <c r="W1132" s="252"/>
      <c r="X1132" s="252"/>
      <c r="Y1132" s="252"/>
      <c r="Z1132" s="252"/>
      <c r="AA1132" s="252"/>
      <c r="AB1132" s="252"/>
      <c r="AC1132" s="252"/>
      <c r="AD1132" s="252"/>
      <c r="AE1132" s="364"/>
      <c r="AF1132" s="377"/>
      <c r="AG1132" s="377"/>
      <c r="AH1132" s="377"/>
      <c r="AI1132" s="377"/>
      <c r="AJ1132" s="377"/>
      <c r="AK1132" s="377"/>
      <c r="AL1132" s="377"/>
      <c r="AM1132" s="377"/>
      <c r="AN1132" s="377"/>
      <c r="AO1132" s="377"/>
      <c r="AP1132" s="377"/>
      <c r="AQ1132" s="377"/>
      <c r="AR1132" s="377"/>
      <c r="AS1132" s="267"/>
    </row>
    <row r="1133" spans="1:45" ht="15" hidden="1" customHeight="1" outlineLevel="1">
      <c r="A1133" s="465">
        <v>39</v>
      </c>
      <c r="B1133" s="380" t="s">
        <v>131</v>
      </c>
      <c r="C1133" s="252" t="s">
        <v>25</v>
      </c>
      <c r="D1133" s="256"/>
      <c r="E1133" s="256"/>
      <c r="F1133" s="256"/>
      <c r="G1133" s="256"/>
      <c r="H1133" s="256"/>
      <c r="I1133" s="256"/>
      <c r="J1133" s="256"/>
      <c r="K1133" s="256"/>
      <c r="L1133" s="256"/>
      <c r="M1133" s="256"/>
      <c r="N1133" s="256"/>
      <c r="O1133" s="256"/>
      <c r="P1133" s="256"/>
      <c r="Q1133" s="256">
        <v>12</v>
      </c>
      <c r="R1133" s="256"/>
      <c r="S1133" s="256"/>
      <c r="T1133" s="256"/>
      <c r="U1133" s="256"/>
      <c r="V1133" s="256"/>
      <c r="W1133" s="256"/>
      <c r="X1133" s="256"/>
      <c r="Y1133" s="256"/>
      <c r="Z1133" s="256"/>
      <c r="AA1133" s="256"/>
      <c r="AB1133" s="256"/>
      <c r="AC1133" s="256"/>
      <c r="AD1133" s="256"/>
      <c r="AE1133" s="378"/>
      <c r="AF1133" s="367"/>
      <c r="AG1133" s="367"/>
      <c r="AH1133" s="367"/>
      <c r="AI1133" s="367"/>
      <c r="AJ1133" s="367"/>
      <c r="AK1133" s="367"/>
      <c r="AL1133" s="367"/>
      <c r="AM1133" s="367"/>
      <c r="AN1133" s="367"/>
      <c r="AO1133" s="367"/>
      <c r="AP1133" s="367"/>
      <c r="AQ1133" s="367"/>
      <c r="AR1133" s="367"/>
      <c r="AS1133" s="257">
        <f>SUM(AE1133:AR1133)</f>
        <v>0</v>
      </c>
    </row>
    <row r="1134" spans="1:45" ht="15" hidden="1" customHeight="1" outlineLevel="1">
      <c r="A1134" s="465"/>
      <c r="B1134" s="255" t="s">
        <v>345</v>
      </c>
      <c r="C1134" s="252" t="s">
        <v>163</v>
      </c>
      <c r="D1134" s="256"/>
      <c r="E1134" s="256"/>
      <c r="F1134" s="256"/>
      <c r="G1134" s="256"/>
      <c r="H1134" s="256"/>
      <c r="I1134" s="256"/>
      <c r="J1134" s="256"/>
      <c r="K1134" s="256"/>
      <c r="L1134" s="256"/>
      <c r="M1134" s="256"/>
      <c r="N1134" s="256"/>
      <c r="O1134" s="256"/>
      <c r="P1134" s="256"/>
      <c r="Q1134" s="256">
        <f>Q1133</f>
        <v>12</v>
      </c>
      <c r="R1134" s="256"/>
      <c r="S1134" s="256"/>
      <c r="T1134" s="256"/>
      <c r="U1134" s="256"/>
      <c r="V1134" s="256"/>
      <c r="W1134" s="256"/>
      <c r="X1134" s="256"/>
      <c r="Y1134" s="256"/>
      <c r="Z1134" s="256"/>
      <c r="AA1134" s="256"/>
      <c r="AB1134" s="256"/>
      <c r="AC1134" s="256"/>
      <c r="AD1134" s="256"/>
      <c r="AE1134" s="363">
        <f>AE1133</f>
        <v>0</v>
      </c>
      <c r="AF1134" s="363">
        <f t="shared" ref="AF1134" si="3356">AF1133</f>
        <v>0</v>
      </c>
      <c r="AG1134" s="363">
        <f t="shared" ref="AG1134" si="3357">AG1133</f>
        <v>0</v>
      </c>
      <c r="AH1134" s="363">
        <f t="shared" ref="AH1134" si="3358">AH1133</f>
        <v>0</v>
      </c>
      <c r="AI1134" s="363">
        <f t="shared" ref="AI1134" si="3359">AI1133</f>
        <v>0</v>
      </c>
      <c r="AJ1134" s="363">
        <f t="shared" ref="AJ1134" si="3360">AJ1133</f>
        <v>0</v>
      </c>
      <c r="AK1134" s="363">
        <f t="shared" ref="AK1134" si="3361">AK1133</f>
        <v>0</v>
      </c>
      <c r="AL1134" s="363">
        <f t="shared" ref="AL1134" si="3362">AL1133</f>
        <v>0</v>
      </c>
      <c r="AM1134" s="363">
        <f t="shared" ref="AM1134" si="3363">AM1133</f>
        <v>0</v>
      </c>
      <c r="AN1134" s="363">
        <f t="shared" ref="AN1134" si="3364">AN1133</f>
        <v>0</v>
      </c>
      <c r="AO1134" s="363">
        <f t="shared" ref="AO1134" si="3365">AO1133</f>
        <v>0</v>
      </c>
      <c r="AP1134" s="363">
        <f t="shared" ref="AP1134" si="3366">AP1133</f>
        <v>0</v>
      </c>
      <c r="AQ1134" s="363">
        <f t="shared" ref="AQ1134" si="3367">AQ1133</f>
        <v>0</v>
      </c>
      <c r="AR1134" s="363">
        <f t="shared" ref="AR1134" si="3368">AR1133</f>
        <v>0</v>
      </c>
      <c r="AS1134" s="267"/>
    </row>
    <row r="1135" spans="1:45" ht="15" hidden="1" customHeight="1" outlineLevel="1">
      <c r="A1135" s="465"/>
      <c r="B1135" s="380"/>
      <c r="C1135" s="252"/>
      <c r="D1135" s="252"/>
      <c r="E1135" s="252"/>
      <c r="F1135" s="252"/>
      <c r="G1135" s="252"/>
      <c r="H1135" s="252"/>
      <c r="I1135" s="252"/>
      <c r="J1135" s="252"/>
      <c r="K1135" s="252"/>
      <c r="L1135" s="252"/>
      <c r="M1135" s="252"/>
      <c r="N1135" s="252"/>
      <c r="O1135" s="252"/>
      <c r="P1135" s="252"/>
      <c r="Q1135" s="252"/>
      <c r="R1135" s="252"/>
      <c r="S1135" s="252"/>
      <c r="T1135" s="252"/>
      <c r="U1135" s="252"/>
      <c r="V1135" s="252"/>
      <c r="W1135" s="252"/>
      <c r="X1135" s="252"/>
      <c r="Y1135" s="252"/>
      <c r="Z1135" s="252"/>
      <c r="AA1135" s="252"/>
      <c r="AB1135" s="252"/>
      <c r="AC1135" s="252"/>
      <c r="AD1135" s="252"/>
      <c r="AE1135" s="364"/>
      <c r="AF1135" s="377"/>
      <c r="AG1135" s="377"/>
      <c r="AH1135" s="377"/>
      <c r="AI1135" s="377"/>
      <c r="AJ1135" s="377"/>
      <c r="AK1135" s="377"/>
      <c r="AL1135" s="377"/>
      <c r="AM1135" s="377"/>
      <c r="AN1135" s="377"/>
      <c r="AO1135" s="377"/>
      <c r="AP1135" s="377"/>
      <c r="AQ1135" s="377"/>
      <c r="AR1135" s="377"/>
      <c r="AS1135" s="267"/>
    </row>
    <row r="1136" spans="1:45" ht="15" hidden="1" customHeight="1" outlineLevel="1">
      <c r="A1136" s="465">
        <v>40</v>
      </c>
      <c r="B1136" s="380" t="s">
        <v>132</v>
      </c>
      <c r="C1136" s="252" t="s">
        <v>25</v>
      </c>
      <c r="D1136" s="256"/>
      <c r="E1136" s="256"/>
      <c r="F1136" s="256"/>
      <c r="G1136" s="256"/>
      <c r="H1136" s="256"/>
      <c r="I1136" s="256"/>
      <c r="J1136" s="256"/>
      <c r="K1136" s="256"/>
      <c r="L1136" s="256"/>
      <c r="M1136" s="256"/>
      <c r="N1136" s="256"/>
      <c r="O1136" s="256"/>
      <c r="P1136" s="256"/>
      <c r="Q1136" s="256">
        <v>12</v>
      </c>
      <c r="R1136" s="256"/>
      <c r="S1136" s="256"/>
      <c r="T1136" s="256"/>
      <c r="U1136" s="256"/>
      <c r="V1136" s="256"/>
      <c r="W1136" s="256"/>
      <c r="X1136" s="256"/>
      <c r="Y1136" s="256"/>
      <c r="Z1136" s="256"/>
      <c r="AA1136" s="256"/>
      <c r="AB1136" s="256"/>
      <c r="AC1136" s="256"/>
      <c r="AD1136" s="256"/>
      <c r="AE1136" s="378"/>
      <c r="AF1136" s="367"/>
      <c r="AG1136" s="367"/>
      <c r="AH1136" s="367"/>
      <c r="AI1136" s="367"/>
      <c r="AJ1136" s="367"/>
      <c r="AK1136" s="367"/>
      <c r="AL1136" s="367"/>
      <c r="AM1136" s="367"/>
      <c r="AN1136" s="367"/>
      <c r="AO1136" s="367"/>
      <c r="AP1136" s="367"/>
      <c r="AQ1136" s="367"/>
      <c r="AR1136" s="367"/>
      <c r="AS1136" s="257">
        <f>SUM(AE1136:AR1136)</f>
        <v>0</v>
      </c>
    </row>
    <row r="1137" spans="1:45" ht="15" hidden="1" customHeight="1" outlineLevel="1">
      <c r="A1137" s="465"/>
      <c r="B1137" s="255" t="s">
        <v>345</v>
      </c>
      <c r="C1137" s="252" t="s">
        <v>163</v>
      </c>
      <c r="D1137" s="256"/>
      <c r="E1137" s="256"/>
      <c r="F1137" s="256"/>
      <c r="G1137" s="256"/>
      <c r="H1137" s="256"/>
      <c r="I1137" s="256"/>
      <c r="J1137" s="256"/>
      <c r="K1137" s="256"/>
      <c r="L1137" s="256"/>
      <c r="M1137" s="256"/>
      <c r="N1137" s="256"/>
      <c r="O1137" s="256"/>
      <c r="P1137" s="256"/>
      <c r="Q1137" s="256">
        <f>Q1136</f>
        <v>12</v>
      </c>
      <c r="R1137" s="256"/>
      <c r="S1137" s="256"/>
      <c r="T1137" s="256"/>
      <c r="U1137" s="256"/>
      <c r="V1137" s="256"/>
      <c r="W1137" s="256"/>
      <c r="X1137" s="256"/>
      <c r="Y1137" s="256"/>
      <c r="Z1137" s="256"/>
      <c r="AA1137" s="256"/>
      <c r="AB1137" s="256"/>
      <c r="AC1137" s="256"/>
      <c r="AD1137" s="256"/>
      <c r="AE1137" s="363">
        <f>AE1136</f>
        <v>0</v>
      </c>
      <c r="AF1137" s="363">
        <f t="shared" ref="AF1137" si="3369">AF1136</f>
        <v>0</v>
      </c>
      <c r="AG1137" s="363">
        <f t="shared" ref="AG1137" si="3370">AG1136</f>
        <v>0</v>
      </c>
      <c r="AH1137" s="363">
        <f t="shared" ref="AH1137" si="3371">AH1136</f>
        <v>0</v>
      </c>
      <c r="AI1137" s="363">
        <f t="shared" ref="AI1137" si="3372">AI1136</f>
        <v>0</v>
      </c>
      <c r="AJ1137" s="363">
        <f t="shared" ref="AJ1137" si="3373">AJ1136</f>
        <v>0</v>
      </c>
      <c r="AK1137" s="363">
        <f t="shared" ref="AK1137" si="3374">AK1136</f>
        <v>0</v>
      </c>
      <c r="AL1137" s="363">
        <f t="shared" ref="AL1137" si="3375">AL1136</f>
        <v>0</v>
      </c>
      <c r="AM1137" s="363">
        <f t="shared" ref="AM1137" si="3376">AM1136</f>
        <v>0</v>
      </c>
      <c r="AN1137" s="363">
        <f t="shared" ref="AN1137" si="3377">AN1136</f>
        <v>0</v>
      </c>
      <c r="AO1137" s="363">
        <f t="shared" ref="AO1137" si="3378">AO1136</f>
        <v>0</v>
      </c>
      <c r="AP1137" s="363">
        <f t="shared" ref="AP1137" si="3379">AP1136</f>
        <v>0</v>
      </c>
      <c r="AQ1137" s="363">
        <f t="shared" ref="AQ1137" si="3380">AQ1136</f>
        <v>0</v>
      </c>
      <c r="AR1137" s="363">
        <f t="shared" ref="AR1137" si="3381">AR1136</f>
        <v>0</v>
      </c>
      <c r="AS1137" s="267"/>
    </row>
    <row r="1138" spans="1:45" ht="15" hidden="1" customHeight="1" outlineLevel="1">
      <c r="A1138" s="465"/>
      <c r="B1138" s="380"/>
      <c r="C1138" s="252"/>
      <c r="D1138" s="252"/>
      <c r="E1138" s="252"/>
      <c r="F1138" s="252"/>
      <c r="G1138" s="252"/>
      <c r="H1138" s="252"/>
      <c r="I1138" s="252"/>
      <c r="J1138" s="252"/>
      <c r="K1138" s="252"/>
      <c r="L1138" s="252"/>
      <c r="M1138" s="252"/>
      <c r="N1138" s="252"/>
      <c r="O1138" s="252"/>
      <c r="P1138" s="252"/>
      <c r="Q1138" s="252"/>
      <c r="R1138" s="252"/>
      <c r="S1138" s="252"/>
      <c r="T1138" s="252"/>
      <c r="U1138" s="252"/>
      <c r="V1138" s="252"/>
      <c r="W1138" s="252"/>
      <c r="X1138" s="252"/>
      <c r="Y1138" s="252"/>
      <c r="Z1138" s="252"/>
      <c r="AA1138" s="252"/>
      <c r="AB1138" s="252"/>
      <c r="AC1138" s="252"/>
      <c r="AD1138" s="252"/>
      <c r="AE1138" s="364"/>
      <c r="AF1138" s="377"/>
      <c r="AG1138" s="377"/>
      <c r="AH1138" s="377"/>
      <c r="AI1138" s="377"/>
      <c r="AJ1138" s="377"/>
      <c r="AK1138" s="377"/>
      <c r="AL1138" s="377"/>
      <c r="AM1138" s="377"/>
      <c r="AN1138" s="377"/>
      <c r="AO1138" s="377"/>
      <c r="AP1138" s="377"/>
      <c r="AQ1138" s="377"/>
      <c r="AR1138" s="377"/>
      <c r="AS1138" s="267"/>
    </row>
    <row r="1139" spans="1:45" ht="28.5" hidden="1" customHeight="1" outlineLevel="1">
      <c r="A1139" s="465">
        <v>41</v>
      </c>
      <c r="B1139" s="380" t="s">
        <v>133</v>
      </c>
      <c r="C1139" s="252" t="s">
        <v>25</v>
      </c>
      <c r="D1139" s="256"/>
      <c r="E1139" s="256"/>
      <c r="F1139" s="256"/>
      <c r="G1139" s="256"/>
      <c r="H1139" s="256"/>
      <c r="I1139" s="256"/>
      <c r="J1139" s="256"/>
      <c r="K1139" s="256"/>
      <c r="L1139" s="256"/>
      <c r="M1139" s="256"/>
      <c r="N1139" s="256"/>
      <c r="O1139" s="256"/>
      <c r="P1139" s="256"/>
      <c r="Q1139" s="256">
        <v>12</v>
      </c>
      <c r="R1139" s="256"/>
      <c r="S1139" s="256"/>
      <c r="T1139" s="256"/>
      <c r="U1139" s="256"/>
      <c r="V1139" s="256"/>
      <c r="W1139" s="256"/>
      <c r="X1139" s="256"/>
      <c r="Y1139" s="256"/>
      <c r="Z1139" s="256"/>
      <c r="AA1139" s="256"/>
      <c r="AB1139" s="256"/>
      <c r="AC1139" s="256"/>
      <c r="AD1139" s="256"/>
      <c r="AE1139" s="378"/>
      <c r="AF1139" s="367"/>
      <c r="AG1139" s="367"/>
      <c r="AH1139" s="367"/>
      <c r="AI1139" s="367"/>
      <c r="AJ1139" s="367"/>
      <c r="AK1139" s="367"/>
      <c r="AL1139" s="367"/>
      <c r="AM1139" s="367"/>
      <c r="AN1139" s="367"/>
      <c r="AO1139" s="367"/>
      <c r="AP1139" s="367"/>
      <c r="AQ1139" s="367"/>
      <c r="AR1139" s="367"/>
      <c r="AS1139" s="257">
        <f>SUM(AE1139:AR1139)</f>
        <v>0</v>
      </c>
    </row>
    <row r="1140" spans="1:45" ht="15" hidden="1" customHeight="1" outlineLevel="1">
      <c r="A1140" s="465"/>
      <c r="B1140" s="255" t="s">
        <v>345</v>
      </c>
      <c r="C1140" s="252" t="s">
        <v>163</v>
      </c>
      <c r="D1140" s="256"/>
      <c r="E1140" s="256"/>
      <c r="F1140" s="256"/>
      <c r="G1140" s="256"/>
      <c r="H1140" s="256"/>
      <c r="I1140" s="256"/>
      <c r="J1140" s="256"/>
      <c r="K1140" s="256"/>
      <c r="L1140" s="256"/>
      <c r="M1140" s="256"/>
      <c r="N1140" s="256"/>
      <c r="O1140" s="256"/>
      <c r="P1140" s="256"/>
      <c r="Q1140" s="256">
        <f>Q1139</f>
        <v>12</v>
      </c>
      <c r="R1140" s="256"/>
      <c r="S1140" s="256"/>
      <c r="T1140" s="256"/>
      <c r="U1140" s="256"/>
      <c r="V1140" s="256"/>
      <c r="W1140" s="256"/>
      <c r="X1140" s="256"/>
      <c r="Y1140" s="256"/>
      <c r="Z1140" s="256"/>
      <c r="AA1140" s="256"/>
      <c r="AB1140" s="256"/>
      <c r="AC1140" s="256"/>
      <c r="AD1140" s="256"/>
      <c r="AE1140" s="363">
        <f>AE1139</f>
        <v>0</v>
      </c>
      <c r="AF1140" s="363">
        <f t="shared" ref="AF1140" si="3382">AF1139</f>
        <v>0</v>
      </c>
      <c r="AG1140" s="363">
        <f t="shared" ref="AG1140" si="3383">AG1139</f>
        <v>0</v>
      </c>
      <c r="AH1140" s="363">
        <f t="shared" ref="AH1140" si="3384">AH1139</f>
        <v>0</v>
      </c>
      <c r="AI1140" s="363">
        <f t="shared" ref="AI1140" si="3385">AI1139</f>
        <v>0</v>
      </c>
      <c r="AJ1140" s="363">
        <f t="shared" ref="AJ1140" si="3386">AJ1139</f>
        <v>0</v>
      </c>
      <c r="AK1140" s="363">
        <f t="shared" ref="AK1140" si="3387">AK1139</f>
        <v>0</v>
      </c>
      <c r="AL1140" s="363">
        <f t="shared" ref="AL1140" si="3388">AL1139</f>
        <v>0</v>
      </c>
      <c r="AM1140" s="363">
        <f t="shared" ref="AM1140" si="3389">AM1139</f>
        <v>0</v>
      </c>
      <c r="AN1140" s="363">
        <f t="shared" ref="AN1140" si="3390">AN1139</f>
        <v>0</v>
      </c>
      <c r="AO1140" s="363">
        <f t="shared" ref="AO1140" si="3391">AO1139</f>
        <v>0</v>
      </c>
      <c r="AP1140" s="363">
        <f t="shared" ref="AP1140" si="3392">AP1139</f>
        <v>0</v>
      </c>
      <c r="AQ1140" s="363">
        <f t="shared" ref="AQ1140" si="3393">AQ1139</f>
        <v>0</v>
      </c>
      <c r="AR1140" s="363">
        <f t="shared" ref="AR1140" si="3394">AR1139</f>
        <v>0</v>
      </c>
      <c r="AS1140" s="267"/>
    </row>
    <row r="1141" spans="1:45" ht="15" hidden="1" customHeight="1" outlineLevel="1">
      <c r="A1141" s="465"/>
      <c r="B1141" s="380"/>
      <c r="C1141" s="252"/>
      <c r="D1141" s="252"/>
      <c r="E1141" s="252"/>
      <c r="F1141" s="252"/>
      <c r="G1141" s="252"/>
      <c r="H1141" s="252"/>
      <c r="I1141" s="252"/>
      <c r="J1141" s="252"/>
      <c r="K1141" s="252"/>
      <c r="L1141" s="252"/>
      <c r="M1141" s="252"/>
      <c r="N1141" s="252"/>
      <c r="O1141" s="252"/>
      <c r="P1141" s="252"/>
      <c r="Q1141" s="252"/>
      <c r="R1141" s="252"/>
      <c r="S1141" s="252"/>
      <c r="T1141" s="252"/>
      <c r="U1141" s="252"/>
      <c r="V1141" s="252"/>
      <c r="W1141" s="252"/>
      <c r="X1141" s="252"/>
      <c r="Y1141" s="252"/>
      <c r="Z1141" s="252"/>
      <c r="AA1141" s="252"/>
      <c r="AB1141" s="252"/>
      <c r="AC1141" s="252"/>
      <c r="AD1141" s="252"/>
      <c r="AE1141" s="364"/>
      <c r="AF1141" s="377"/>
      <c r="AG1141" s="377"/>
      <c r="AH1141" s="377"/>
      <c r="AI1141" s="377"/>
      <c r="AJ1141" s="377"/>
      <c r="AK1141" s="377"/>
      <c r="AL1141" s="377"/>
      <c r="AM1141" s="377"/>
      <c r="AN1141" s="377"/>
      <c r="AO1141" s="377"/>
      <c r="AP1141" s="377"/>
      <c r="AQ1141" s="377"/>
      <c r="AR1141" s="377"/>
      <c r="AS1141" s="267"/>
    </row>
    <row r="1142" spans="1:45" ht="28.5" hidden="1" customHeight="1" outlineLevel="1">
      <c r="A1142" s="465">
        <v>42</v>
      </c>
      <c r="B1142" s="380" t="s">
        <v>134</v>
      </c>
      <c r="C1142" s="252" t="s">
        <v>25</v>
      </c>
      <c r="D1142" s="256"/>
      <c r="E1142" s="256"/>
      <c r="F1142" s="256"/>
      <c r="G1142" s="256"/>
      <c r="H1142" s="256"/>
      <c r="I1142" s="256"/>
      <c r="J1142" s="256"/>
      <c r="K1142" s="256"/>
      <c r="L1142" s="256"/>
      <c r="M1142" s="256"/>
      <c r="N1142" s="256"/>
      <c r="O1142" s="256"/>
      <c r="P1142" s="256"/>
      <c r="Q1142" s="252"/>
      <c r="R1142" s="256"/>
      <c r="S1142" s="256"/>
      <c r="T1142" s="256"/>
      <c r="U1142" s="256"/>
      <c r="V1142" s="256"/>
      <c r="W1142" s="256"/>
      <c r="X1142" s="256"/>
      <c r="Y1142" s="256"/>
      <c r="Z1142" s="256"/>
      <c r="AA1142" s="256"/>
      <c r="AB1142" s="256"/>
      <c r="AC1142" s="256"/>
      <c r="AD1142" s="256"/>
      <c r="AE1142" s="378"/>
      <c r="AF1142" s="367"/>
      <c r="AG1142" s="367"/>
      <c r="AH1142" s="367"/>
      <c r="AI1142" s="367"/>
      <c r="AJ1142" s="367"/>
      <c r="AK1142" s="367"/>
      <c r="AL1142" s="367"/>
      <c r="AM1142" s="367"/>
      <c r="AN1142" s="367"/>
      <c r="AO1142" s="367"/>
      <c r="AP1142" s="367"/>
      <c r="AQ1142" s="367"/>
      <c r="AR1142" s="367"/>
      <c r="AS1142" s="257">
        <f>SUM(AE1142:AR1142)</f>
        <v>0</v>
      </c>
    </row>
    <row r="1143" spans="1:45" ht="15" hidden="1" customHeight="1" outlineLevel="1">
      <c r="A1143" s="465"/>
      <c r="B1143" s="255" t="s">
        <v>345</v>
      </c>
      <c r="C1143" s="252" t="s">
        <v>163</v>
      </c>
      <c r="D1143" s="256"/>
      <c r="E1143" s="256"/>
      <c r="F1143" s="256"/>
      <c r="G1143" s="256"/>
      <c r="H1143" s="256"/>
      <c r="I1143" s="256"/>
      <c r="J1143" s="256"/>
      <c r="K1143" s="256"/>
      <c r="L1143" s="256"/>
      <c r="M1143" s="256"/>
      <c r="N1143" s="256"/>
      <c r="O1143" s="256"/>
      <c r="P1143" s="256"/>
      <c r="Q1143" s="415"/>
      <c r="R1143" s="256"/>
      <c r="S1143" s="256"/>
      <c r="T1143" s="256"/>
      <c r="U1143" s="256"/>
      <c r="V1143" s="256"/>
      <c r="W1143" s="256"/>
      <c r="X1143" s="256"/>
      <c r="Y1143" s="256"/>
      <c r="Z1143" s="256"/>
      <c r="AA1143" s="256"/>
      <c r="AB1143" s="256"/>
      <c r="AC1143" s="256"/>
      <c r="AD1143" s="256"/>
      <c r="AE1143" s="363">
        <f>AE1142</f>
        <v>0</v>
      </c>
      <c r="AF1143" s="363">
        <f t="shared" ref="AF1143" si="3395">AF1142</f>
        <v>0</v>
      </c>
      <c r="AG1143" s="363">
        <f t="shared" ref="AG1143" si="3396">AG1142</f>
        <v>0</v>
      </c>
      <c r="AH1143" s="363">
        <f t="shared" ref="AH1143" si="3397">AH1142</f>
        <v>0</v>
      </c>
      <c r="AI1143" s="363">
        <f t="shared" ref="AI1143" si="3398">AI1142</f>
        <v>0</v>
      </c>
      <c r="AJ1143" s="363">
        <f t="shared" ref="AJ1143" si="3399">AJ1142</f>
        <v>0</v>
      </c>
      <c r="AK1143" s="363">
        <f t="shared" ref="AK1143" si="3400">AK1142</f>
        <v>0</v>
      </c>
      <c r="AL1143" s="363">
        <f t="shared" ref="AL1143" si="3401">AL1142</f>
        <v>0</v>
      </c>
      <c r="AM1143" s="363">
        <f t="shared" ref="AM1143" si="3402">AM1142</f>
        <v>0</v>
      </c>
      <c r="AN1143" s="363">
        <f t="shared" ref="AN1143" si="3403">AN1142</f>
        <v>0</v>
      </c>
      <c r="AO1143" s="363">
        <f t="shared" ref="AO1143" si="3404">AO1142</f>
        <v>0</v>
      </c>
      <c r="AP1143" s="363">
        <f t="shared" ref="AP1143" si="3405">AP1142</f>
        <v>0</v>
      </c>
      <c r="AQ1143" s="363">
        <f t="shared" ref="AQ1143" si="3406">AQ1142</f>
        <v>0</v>
      </c>
      <c r="AR1143" s="363">
        <f t="shared" ref="AR1143" si="3407">AR1142</f>
        <v>0</v>
      </c>
      <c r="AS1143" s="267"/>
    </row>
    <row r="1144" spans="1:45" ht="15" hidden="1" customHeight="1" outlineLevel="1">
      <c r="A1144" s="465"/>
      <c r="B1144" s="380"/>
      <c r="C1144" s="252"/>
      <c r="D1144" s="252"/>
      <c r="E1144" s="252"/>
      <c r="F1144" s="252"/>
      <c r="G1144" s="252"/>
      <c r="H1144" s="252"/>
      <c r="I1144" s="252"/>
      <c r="J1144" s="252"/>
      <c r="K1144" s="252"/>
      <c r="L1144" s="252"/>
      <c r="M1144" s="252"/>
      <c r="N1144" s="252"/>
      <c r="O1144" s="252"/>
      <c r="P1144" s="252"/>
      <c r="Q1144" s="252"/>
      <c r="R1144" s="252"/>
      <c r="S1144" s="252"/>
      <c r="T1144" s="252"/>
      <c r="U1144" s="252"/>
      <c r="V1144" s="252"/>
      <c r="W1144" s="252"/>
      <c r="X1144" s="252"/>
      <c r="Y1144" s="252"/>
      <c r="Z1144" s="252"/>
      <c r="AA1144" s="252"/>
      <c r="AB1144" s="252"/>
      <c r="AC1144" s="252"/>
      <c r="AD1144" s="252"/>
      <c r="AE1144" s="364"/>
      <c r="AF1144" s="377"/>
      <c r="AG1144" s="377"/>
      <c r="AH1144" s="377"/>
      <c r="AI1144" s="377"/>
      <c r="AJ1144" s="377"/>
      <c r="AK1144" s="377"/>
      <c r="AL1144" s="377"/>
      <c r="AM1144" s="377"/>
      <c r="AN1144" s="377"/>
      <c r="AO1144" s="377"/>
      <c r="AP1144" s="377"/>
      <c r="AQ1144" s="377"/>
      <c r="AR1144" s="377"/>
      <c r="AS1144" s="267"/>
    </row>
    <row r="1145" spans="1:45" ht="15" hidden="1" customHeight="1" outlineLevel="1">
      <c r="A1145" s="465">
        <v>43</v>
      </c>
      <c r="B1145" s="380" t="s">
        <v>135</v>
      </c>
      <c r="C1145" s="252" t="s">
        <v>25</v>
      </c>
      <c r="D1145" s="256"/>
      <c r="E1145" s="256"/>
      <c r="F1145" s="256"/>
      <c r="G1145" s="256"/>
      <c r="H1145" s="256"/>
      <c r="I1145" s="256"/>
      <c r="J1145" s="256"/>
      <c r="K1145" s="256"/>
      <c r="L1145" s="256"/>
      <c r="M1145" s="256"/>
      <c r="N1145" s="256"/>
      <c r="O1145" s="256"/>
      <c r="P1145" s="256"/>
      <c r="Q1145" s="256">
        <v>12</v>
      </c>
      <c r="R1145" s="256"/>
      <c r="S1145" s="256"/>
      <c r="T1145" s="256"/>
      <c r="U1145" s="256"/>
      <c r="V1145" s="256"/>
      <c r="W1145" s="256"/>
      <c r="X1145" s="256"/>
      <c r="Y1145" s="256"/>
      <c r="Z1145" s="256"/>
      <c r="AA1145" s="256"/>
      <c r="AB1145" s="256"/>
      <c r="AC1145" s="256"/>
      <c r="AD1145" s="256"/>
      <c r="AE1145" s="378"/>
      <c r="AF1145" s="367"/>
      <c r="AG1145" s="367"/>
      <c r="AH1145" s="367"/>
      <c r="AI1145" s="367"/>
      <c r="AJ1145" s="367"/>
      <c r="AK1145" s="367"/>
      <c r="AL1145" s="367"/>
      <c r="AM1145" s="367"/>
      <c r="AN1145" s="367"/>
      <c r="AO1145" s="367"/>
      <c r="AP1145" s="367"/>
      <c r="AQ1145" s="367"/>
      <c r="AR1145" s="367"/>
      <c r="AS1145" s="257">
        <f>SUM(AE1145:AR1145)</f>
        <v>0</v>
      </c>
    </row>
    <row r="1146" spans="1:45" ht="15" hidden="1" customHeight="1" outlineLevel="1">
      <c r="A1146" s="465"/>
      <c r="B1146" s="255" t="s">
        <v>345</v>
      </c>
      <c r="C1146" s="252" t="s">
        <v>163</v>
      </c>
      <c r="D1146" s="256"/>
      <c r="E1146" s="256"/>
      <c r="F1146" s="256"/>
      <c r="G1146" s="256"/>
      <c r="H1146" s="256"/>
      <c r="I1146" s="256"/>
      <c r="J1146" s="256"/>
      <c r="K1146" s="256"/>
      <c r="L1146" s="256"/>
      <c r="M1146" s="256"/>
      <c r="N1146" s="256"/>
      <c r="O1146" s="256"/>
      <c r="P1146" s="256"/>
      <c r="Q1146" s="256">
        <f>Q1145</f>
        <v>12</v>
      </c>
      <c r="R1146" s="256"/>
      <c r="S1146" s="256"/>
      <c r="T1146" s="256"/>
      <c r="U1146" s="256"/>
      <c r="V1146" s="256"/>
      <c r="W1146" s="256"/>
      <c r="X1146" s="256"/>
      <c r="Y1146" s="256"/>
      <c r="Z1146" s="256"/>
      <c r="AA1146" s="256"/>
      <c r="AB1146" s="256"/>
      <c r="AC1146" s="256"/>
      <c r="AD1146" s="256"/>
      <c r="AE1146" s="363">
        <f>AE1145</f>
        <v>0</v>
      </c>
      <c r="AF1146" s="363">
        <f t="shared" ref="AF1146" si="3408">AF1145</f>
        <v>0</v>
      </c>
      <c r="AG1146" s="363">
        <f t="shared" ref="AG1146" si="3409">AG1145</f>
        <v>0</v>
      </c>
      <c r="AH1146" s="363">
        <f t="shared" ref="AH1146" si="3410">AH1145</f>
        <v>0</v>
      </c>
      <c r="AI1146" s="363">
        <f t="shared" ref="AI1146" si="3411">AI1145</f>
        <v>0</v>
      </c>
      <c r="AJ1146" s="363">
        <f t="shared" ref="AJ1146" si="3412">AJ1145</f>
        <v>0</v>
      </c>
      <c r="AK1146" s="363">
        <f t="shared" ref="AK1146" si="3413">AK1145</f>
        <v>0</v>
      </c>
      <c r="AL1146" s="363">
        <f t="shared" ref="AL1146" si="3414">AL1145</f>
        <v>0</v>
      </c>
      <c r="AM1146" s="363">
        <f t="shared" ref="AM1146" si="3415">AM1145</f>
        <v>0</v>
      </c>
      <c r="AN1146" s="363">
        <f t="shared" ref="AN1146" si="3416">AN1145</f>
        <v>0</v>
      </c>
      <c r="AO1146" s="363">
        <f t="shared" ref="AO1146" si="3417">AO1145</f>
        <v>0</v>
      </c>
      <c r="AP1146" s="363">
        <f t="shared" ref="AP1146" si="3418">AP1145</f>
        <v>0</v>
      </c>
      <c r="AQ1146" s="363">
        <f t="shared" ref="AQ1146" si="3419">AQ1145</f>
        <v>0</v>
      </c>
      <c r="AR1146" s="363">
        <f t="shared" ref="AR1146" si="3420">AR1145</f>
        <v>0</v>
      </c>
      <c r="AS1146" s="267"/>
    </row>
    <row r="1147" spans="1:45" ht="15" hidden="1" customHeight="1" outlineLevel="1">
      <c r="A1147" s="465"/>
      <c r="B1147" s="380"/>
      <c r="C1147" s="252"/>
      <c r="D1147" s="252"/>
      <c r="E1147" s="252"/>
      <c r="F1147" s="252"/>
      <c r="G1147" s="252"/>
      <c r="H1147" s="252"/>
      <c r="I1147" s="252"/>
      <c r="J1147" s="252"/>
      <c r="K1147" s="252"/>
      <c r="L1147" s="252"/>
      <c r="M1147" s="252"/>
      <c r="N1147" s="252"/>
      <c r="O1147" s="252"/>
      <c r="P1147" s="252"/>
      <c r="Q1147" s="252"/>
      <c r="R1147" s="252"/>
      <c r="S1147" s="252"/>
      <c r="T1147" s="252"/>
      <c r="U1147" s="252"/>
      <c r="V1147" s="252"/>
      <c r="W1147" s="252"/>
      <c r="X1147" s="252"/>
      <c r="Y1147" s="252"/>
      <c r="Z1147" s="252"/>
      <c r="AA1147" s="252"/>
      <c r="AB1147" s="252"/>
      <c r="AC1147" s="252"/>
      <c r="AD1147" s="252"/>
      <c r="AE1147" s="364"/>
      <c r="AF1147" s="377"/>
      <c r="AG1147" s="377"/>
      <c r="AH1147" s="377"/>
      <c r="AI1147" s="377"/>
      <c r="AJ1147" s="377"/>
      <c r="AK1147" s="377"/>
      <c r="AL1147" s="377"/>
      <c r="AM1147" s="377"/>
      <c r="AN1147" s="377"/>
      <c r="AO1147" s="377"/>
      <c r="AP1147" s="377"/>
      <c r="AQ1147" s="377"/>
      <c r="AR1147" s="377"/>
      <c r="AS1147" s="267"/>
    </row>
    <row r="1148" spans="1:45" ht="28.5" hidden="1" customHeight="1" outlineLevel="1">
      <c r="A1148" s="465">
        <v>44</v>
      </c>
      <c r="B1148" s="380" t="s">
        <v>136</v>
      </c>
      <c r="C1148" s="252" t="s">
        <v>25</v>
      </c>
      <c r="D1148" s="256"/>
      <c r="E1148" s="256"/>
      <c r="F1148" s="256"/>
      <c r="G1148" s="256"/>
      <c r="H1148" s="256"/>
      <c r="I1148" s="256"/>
      <c r="J1148" s="256"/>
      <c r="K1148" s="256"/>
      <c r="L1148" s="256"/>
      <c r="M1148" s="256"/>
      <c r="N1148" s="256"/>
      <c r="O1148" s="256"/>
      <c r="P1148" s="256"/>
      <c r="Q1148" s="256">
        <v>12</v>
      </c>
      <c r="R1148" s="256"/>
      <c r="S1148" s="256"/>
      <c r="T1148" s="256"/>
      <c r="U1148" s="256"/>
      <c r="V1148" s="256"/>
      <c r="W1148" s="256"/>
      <c r="X1148" s="256"/>
      <c r="Y1148" s="256"/>
      <c r="Z1148" s="256"/>
      <c r="AA1148" s="256"/>
      <c r="AB1148" s="256"/>
      <c r="AC1148" s="256"/>
      <c r="AD1148" s="256"/>
      <c r="AE1148" s="378"/>
      <c r="AF1148" s="367"/>
      <c r="AG1148" s="367"/>
      <c r="AH1148" s="367"/>
      <c r="AI1148" s="367"/>
      <c r="AJ1148" s="367"/>
      <c r="AK1148" s="367"/>
      <c r="AL1148" s="367"/>
      <c r="AM1148" s="367"/>
      <c r="AN1148" s="367"/>
      <c r="AO1148" s="367"/>
      <c r="AP1148" s="367"/>
      <c r="AQ1148" s="367"/>
      <c r="AR1148" s="367"/>
      <c r="AS1148" s="257">
        <f>SUM(AE1148:AR1148)</f>
        <v>0</v>
      </c>
    </row>
    <row r="1149" spans="1:45" ht="15" hidden="1" customHeight="1" outlineLevel="1">
      <c r="A1149" s="465"/>
      <c r="B1149" s="255" t="s">
        <v>345</v>
      </c>
      <c r="C1149" s="252" t="s">
        <v>163</v>
      </c>
      <c r="D1149" s="256"/>
      <c r="E1149" s="256"/>
      <c r="F1149" s="256"/>
      <c r="G1149" s="256"/>
      <c r="H1149" s="256"/>
      <c r="I1149" s="256"/>
      <c r="J1149" s="256"/>
      <c r="K1149" s="256"/>
      <c r="L1149" s="256"/>
      <c r="M1149" s="256"/>
      <c r="N1149" s="256"/>
      <c r="O1149" s="256"/>
      <c r="P1149" s="256"/>
      <c r="Q1149" s="256">
        <f>Q1148</f>
        <v>12</v>
      </c>
      <c r="R1149" s="256"/>
      <c r="S1149" s="256"/>
      <c r="T1149" s="256"/>
      <c r="U1149" s="256"/>
      <c r="V1149" s="256"/>
      <c r="W1149" s="256"/>
      <c r="X1149" s="256"/>
      <c r="Y1149" s="256"/>
      <c r="Z1149" s="256"/>
      <c r="AA1149" s="256"/>
      <c r="AB1149" s="256"/>
      <c r="AC1149" s="256"/>
      <c r="AD1149" s="256"/>
      <c r="AE1149" s="363">
        <f>AE1148</f>
        <v>0</v>
      </c>
      <c r="AF1149" s="363">
        <f t="shared" ref="AF1149" si="3421">AF1148</f>
        <v>0</v>
      </c>
      <c r="AG1149" s="363">
        <f t="shared" ref="AG1149" si="3422">AG1148</f>
        <v>0</v>
      </c>
      <c r="AH1149" s="363">
        <f t="shared" ref="AH1149" si="3423">AH1148</f>
        <v>0</v>
      </c>
      <c r="AI1149" s="363">
        <f t="shared" ref="AI1149" si="3424">AI1148</f>
        <v>0</v>
      </c>
      <c r="AJ1149" s="363">
        <f t="shared" ref="AJ1149" si="3425">AJ1148</f>
        <v>0</v>
      </c>
      <c r="AK1149" s="363">
        <f t="shared" ref="AK1149" si="3426">AK1148</f>
        <v>0</v>
      </c>
      <c r="AL1149" s="363">
        <f t="shared" ref="AL1149" si="3427">AL1148</f>
        <v>0</v>
      </c>
      <c r="AM1149" s="363">
        <f t="shared" ref="AM1149" si="3428">AM1148</f>
        <v>0</v>
      </c>
      <c r="AN1149" s="363">
        <f t="shared" ref="AN1149" si="3429">AN1148</f>
        <v>0</v>
      </c>
      <c r="AO1149" s="363">
        <f t="shared" ref="AO1149" si="3430">AO1148</f>
        <v>0</v>
      </c>
      <c r="AP1149" s="363">
        <f t="shared" ref="AP1149" si="3431">AP1148</f>
        <v>0</v>
      </c>
      <c r="AQ1149" s="363">
        <f t="shared" ref="AQ1149" si="3432">AQ1148</f>
        <v>0</v>
      </c>
      <c r="AR1149" s="363">
        <f t="shared" ref="AR1149" si="3433">AR1148</f>
        <v>0</v>
      </c>
      <c r="AS1149" s="267"/>
    </row>
    <row r="1150" spans="1:45" ht="15" hidden="1" customHeight="1" outlineLevel="1">
      <c r="A1150" s="465"/>
      <c r="B1150" s="380"/>
      <c r="C1150" s="252"/>
      <c r="D1150" s="252"/>
      <c r="E1150" s="252"/>
      <c r="F1150" s="252"/>
      <c r="G1150" s="252"/>
      <c r="H1150" s="252"/>
      <c r="I1150" s="252"/>
      <c r="J1150" s="252"/>
      <c r="K1150" s="252"/>
      <c r="L1150" s="252"/>
      <c r="M1150" s="252"/>
      <c r="N1150" s="252"/>
      <c r="O1150" s="252"/>
      <c r="P1150" s="252"/>
      <c r="Q1150" s="252"/>
      <c r="R1150" s="252"/>
      <c r="S1150" s="252"/>
      <c r="T1150" s="252"/>
      <c r="U1150" s="252"/>
      <c r="V1150" s="252"/>
      <c r="W1150" s="252"/>
      <c r="X1150" s="252"/>
      <c r="Y1150" s="252"/>
      <c r="Z1150" s="252"/>
      <c r="AA1150" s="252"/>
      <c r="AB1150" s="252"/>
      <c r="AC1150" s="252"/>
      <c r="AD1150" s="252"/>
      <c r="AE1150" s="364"/>
      <c r="AF1150" s="377"/>
      <c r="AG1150" s="377"/>
      <c r="AH1150" s="377"/>
      <c r="AI1150" s="377"/>
      <c r="AJ1150" s="377"/>
      <c r="AK1150" s="377"/>
      <c r="AL1150" s="377"/>
      <c r="AM1150" s="377"/>
      <c r="AN1150" s="377"/>
      <c r="AO1150" s="377"/>
      <c r="AP1150" s="377"/>
      <c r="AQ1150" s="377"/>
      <c r="AR1150" s="377"/>
      <c r="AS1150" s="267"/>
    </row>
    <row r="1151" spans="1:45" ht="32.450000000000003" hidden="1" customHeight="1" outlineLevel="1">
      <c r="A1151" s="465">
        <v>45</v>
      </c>
      <c r="B1151" s="380" t="s">
        <v>137</v>
      </c>
      <c r="C1151" s="252" t="s">
        <v>25</v>
      </c>
      <c r="D1151" s="256"/>
      <c r="E1151" s="256"/>
      <c r="F1151" s="256"/>
      <c r="G1151" s="256"/>
      <c r="H1151" s="256"/>
      <c r="I1151" s="256"/>
      <c r="J1151" s="256"/>
      <c r="K1151" s="256"/>
      <c r="L1151" s="256"/>
      <c r="M1151" s="256"/>
      <c r="N1151" s="256"/>
      <c r="O1151" s="256"/>
      <c r="P1151" s="256"/>
      <c r="Q1151" s="256">
        <v>12</v>
      </c>
      <c r="R1151" s="256"/>
      <c r="S1151" s="256"/>
      <c r="T1151" s="256"/>
      <c r="U1151" s="256"/>
      <c r="V1151" s="256"/>
      <c r="W1151" s="256"/>
      <c r="X1151" s="256"/>
      <c r="Y1151" s="256"/>
      <c r="Z1151" s="256"/>
      <c r="AA1151" s="256"/>
      <c r="AB1151" s="256"/>
      <c r="AC1151" s="256"/>
      <c r="AD1151" s="256"/>
      <c r="AE1151" s="378"/>
      <c r="AF1151" s="367"/>
      <c r="AG1151" s="367"/>
      <c r="AH1151" s="367"/>
      <c r="AI1151" s="367"/>
      <c r="AJ1151" s="367"/>
      <c r="AK1151" s="367"/>
      <c r="AL1151" s="367"/>
      <c r="AM1151" s="367"/>
      <c r="AN1151" s="367"/>
      <c r="AO1151" s="367"/>
      <c r="AP1151" s="367"/>
      <c r="AQ1151" s="367"/>
      <c r="AR1151" s="367"/>
      <c r="AS1151" s="257">
        <f>SUM(AE1151:AR1151)</f>
        <v>0</v>
      </c>
    </row>
    <row r="1152" spans="1:45" ht="15" hidden="1" customHeight="1" outlineLevel="1">
      <c r="A1152" s="465"/>
      <c r="B1152" s="255" t="s">
        <v>345</v>
      </c>
      <c r="C1152" s="252" t="s">
        <v>163</v>
      </c>
      <c r="D1152" s="256"/>
      <c r="E1152" s="256"/>
      <c r="F1152" s="256"/>
      <c r="G1152" s="256"/>
      <c r="H1152" s="256"/>
      <c r="I1152" s="256"/>
      <c r="J1152" s="256"/>
      <c r="K1152" s="256"/>
      <c r="L1152" s="256"/>
      <c r="M1152" s="256"/>
      <c r="N1152" s="256"/>
      <c r="O1152" s="256"/>
      <c r="P1152" s="256"/>
      <c r="Q1152" s="256">
        <f>Q1151</f>
        <v>12</v>
      </c>
      <c r="R1152" s="256"/>
      <c r="S1152" s="256"/>
      <c r="T1152" s="256"/>
      <c r="U1152" s="256"/>
      <c r="V1152" s="256"/>
      <c r="W1152" s="256"/>
      <c r="X1152" s="256"/>
      <c r="Y1152" s="256"/>
      <c r="Z1152" s="256"/>
      <c r="AA1152" s="256"/>
      <c r="AB1152" s="256"/>
      <c r="AC1152" s="256"/>
      <c r="AD1152" s="256"/>
      <c r="AE1152" s="363">
        <f>AE1151</f>
        <v>0</v>
      </c>
      <c r="AF1152" s="363">
        <f t="shared" ref="AF1152" si="3434">AF1151</f>
        <v>0</v>
      </c>
      <c r="AG1152" s="363">
        <f t="shared" ref="AG1152" si="3435">AG1151</f>
        <v>0</v>
      </c>
      <c r="AH1152" s="363">
        <f t="shared" ref="AH1152" si="3436">AH1151</f>
        <v>0</v>
      </c>
      <c r="AI1152" s="363">
        <f t="shared" ref="AI1152" si="3437">AI1151</f>
        <v>0</v>
      </c>
      <c r="AJ1152" s="363">
        <f t="shared" ref="AJ1152" si="3438">AJ1151</f>
        <v>0</v>
      </c>
      <c r="AK1152" s="363">
        <f t="shared" ref="AK1152" si="3439">AK1151</f>
        <v>0</v>
      </c>
      <c r="AL1152" s="363">
        <f t="shared" ref="AL1152" si="3440">AL1151</f>
        <v>0</v>
      </c>
      <c r="AM1152" s="363">
        <f t="shared" ref="AM1152" si="3441">AM1151</f>
        <v>0</v>
      </c>
      <c r="AN1152" s="363">
        <f t="shared" ref="AN1152" si="3442">AN1151</f>
        <v>0</v>
      </c>
      <c r="AO1152" s="363">
        <f t="shared" ref="AO1152" si="3443">AO1151</f>
        <v>0</v>
      </c>
      <c r="AP1152" s="363">
        <f t="shared" ref="AP1152" si="3444">AP1151</f>
        <v>0</v>
      </c>
      <c r="AQ1152" s="363">
        <f t="shared" ref="AQ1152" si="3445">AQ1151</f>
        <v>0</v>
      </c>
      <c r="AR1152" s="363">
        <f t="shared" ref="AR1152" si="3446">AR1151</f>
        <v>0</v>
      </c>
      <c r="AS1152" s="267"/>
    </row>
    <row r="1153" spans="1:45" ht="15" hidden="1" customHeight="1" outlineLevel="1">
      <c r="A1153" s="465"/>
      <c r="B1153" s="380"/>
      <c r="C1153" s="252"/>
      <c r="D1153" s="252"/>
      <c r="E1153" s="252"/>
      <c r="F1153" s="252"/>
      <c r="G1153" s="252"/>
      <c r="H1153" s="252"/>
      <c r="I1153" s="252"/>
      <c r="J1153" s="252"/>
      <c r="K1153" s="252"/>
      <c r="L1153" s="252"/>
      <c r="M1153" s="252"/>
      <c r="N1153" s="252"/>
      <c r="O1153" s="252"/>
      <c r="P1153" s="252"/>
      <c r="Q1153" s="252"/>
      <c r="R1153" s="252"/>
      <c r="S1153" s="252"/>
      <c r="T1153" s="252"/>
      <c r="U1153" s="252"/>
      <c r="V1153" s="252"/>
      <c r="W1153" s="252"/>
      <c r="X1153" s="252"/>
      <c r="Y1153" s="252"/>
      <c r="Z1153" s="252"/>
      <c r="AA1153" s="252"/>
      <c r="AB1153" s="252"/>
      <c r="AC1153" s="252"/>
      <c r="AD1153" s="252"/>
      <c r="AE1153" s="364"/>
      <c r="AF1153" s="377"/>
      <c r="AG1153" s="377"/>
      <c r="AH1153" s="377"/>
      <c r="AI1153" s="377"/>
      <c r="AJ1153" s="377"/>
      <c r="AK1153" s="377"/>
      <c r="AL1153" s="377"/>
      <c r="AM1153" s="377"/>
      <c r="AN1153" s="377"/>
      <c r="AO1153" s="377"/>
      <c r="AP1153" s="377"/>
      <c r="AQ1153" s="377"/>
      <c r="AR1153" s="377"/>
      <c r="AS1153" s="267"/>
    </row>
    <row r="1154" spans="1:45" ht="32.25" hidden="1" customHeight="1" outlineLevel="1">
      <c r="A1154" s="465">
        <v>46</v>
      </c>
      <c r="B1154" s="380" t="s">
        <v>138</v>
      </c>
      <c r="C1154" s="252" t="s">
        <v>25</v>
      </c>
      <c r="D1154" s="256"/>
      <c r="E1154" s="256"/>
      <c r="F1154" s="256"/>
      <c r="G1154" s="256"/>
      <c r="H1154" s="256"/>
      <c r="I1154" s="256"/>
      <c r="J1154" s="256"/>
      <c r="K1154" s="256"/>
      <c r="L1154" s="256"/>
      <c r="M1154" s="256"/>
      <c r="N1154" s="256"/>
      <c r="O1154" s="256"/>
      <c r="P1154" s="256"/>
      <c r="Q1154" s="256">
        <v>12</v>
      </c>
      <c r="R1154" s="256"/>
      <c r="S1154" s="256"/>
      <c r="T1154" s="256"/>
      <c r="U1154" s="256"/>
      <c r="V1154" s="256"/>
      <c r="W1154" s="256"/>
      <c r="X1154" s="256"/>
      <c r="Y1154" s="256"/>
      <c r="Z1154" s="256"/>
      <c r="AA1154" s="256"/>
      <c r="AB1154" s="256"/>
      <c r="AC1154" s="256"/>
      <c r="AD1154" s="256"/>
      <c r="AE1154" s="378"/>
      <c r="AF1154" s="367"/>
      <c r="AG1154" s="367"/>
      <c r="AH1154" s="367"/>
      <c r="AI1154" s="367"/>
      <c r="AJ1154" s="367"/>
      <c r="AK1154" s="367"/>
      <c r="AL1154" s="367"/>
      <c r="AM1154" s="367"/>
      <c r="AN1154" s="367"/>
      <c r="AO1154" s="367"/>
      <c r="AP1154" s="367"/>
      <c r="AQ1154" s="367"/>
      <c r="AR1154" s="367"/>
      <c r="AS1154" s="257">
        <f>SUM(AE1154:AR1154)</f>
        <v>0</v>
      </c>
    </row>
    <row r="1155" spans="1:45" ht="15" hidden="1" customHeight="1" outlineLevel="1">
      <c r="A1155" s="465"/>
      <c r="B1155" s="255" t="s">
        <v>345</v>
      </c>
      <c r="C1155" s="252" t="s">
        <v>163</v>
      </c>
      <c r="D1155" s="256"/>
      <c r="E1155" s="256"/>
      <c r="F1155" s="256"/>
      <c r="G1155" s="256"/>
      <c r="H1155" s="256"/>
      <c r="I1155" s="256"/>
      <c r="J1155" s="256"/>
      <c r="K1155" s="256"/>
      <c r="L1155" s="256"/>
      <c r="M1155" s="256"/>
      <c r="N1155" s="256"/>
      <c r="O1155" s="256"/>
      <c r="P1155" s="256"/>
      <c r="Q1155" s="256">
        <f>Q1154</f>
        <v>12</v>
      </c>
      <c r="R1155" s="256"/>
      <c r="S1155" s="256"/>
      <c r="T1155" s="256"/>
      <c r="U1155" s="256"/>
      <c r="V1155" s="256"/>
      <c r="W1155" s="256"/>
      <c r="X1155" s="256"/>
      <c r="Y1155" s="256"/>
      <c r="Z1155" s="256"/>
      <c r="AA1155" s="256"/>
      <c r="AB1155" s="256"/>
      <c r="AC1155" s="256"/>
      <c r="AD1155" s="256"/>
      <c r="AE1155" s="363">
        <f>AE1154</f>
        <v>0</v>
      </c>
      <c r="AF1155" s="363">
        <f t="shared" ref="AF1155" si="3447">AF1154</f>
        <v>0</v>
      </c>
      <c r="AG1155" s="363">
        <f t="shared" ref="AG1155" si="3448">AG1154</f>
        <v>0</v>
      </c>
      <c r="AH1155" s="363">
        <f t="shared" ref="AH1155" si="3449">AH1154</f>
        <v>0</v>
      </c>
      <c r="AI1155" s="363">
        <f t="shared" ref="AI1155" si="3450">AI1154</f>
        <v>0</v>
      </c>
      <c r="AJ1155" s="363">
        <f t="shared" ref="AJ1155" si="3451">AJ1154</f>
        <v>0</v>
      </c>
      <c r="AK1155" s="363">
        <f t="shared" ref="AK1155" si="3452">AK1154</f>
        <v>0</v>
      </c>
      <c r="AL1155" s="363">
        <f t="shared" ref="AL1155" si="3453">AL1154</f>
        <v>0</v>
      </c>
      <c r="AM1155" s="363">
        <f t="shared" ref="AM1155" si="3454">AM1154</f>
        <v>0</v>
      </c>
      <c r="AN1155" s="363">
        <f t="shared" ref="AN1155" si="3455">AN1154</f>
        <v>0</v>
      </c>
      <c r="AO1155" s="363">
        <f t="shared" ref="AO1155" si="3456">AO1154</f>
        <v>0</v>
      </c>
      <c r="AP1155" s="363">
        <f t="shared" ref="AP1155" si="3457">AP1154</f>
        <v>0</v>
      </c>
      <c r="AQ1155" s="363">
        <f t="shared" ref="AQ1155" si="3458">AQ1154</f>
        <v>0</v>
      </c>
      <c r="AR1155" s="363">
        <f t="shared" ref="AR1155" si="3459">AR1154</f>
        <v>0</v>
      </c>
      <c r="AS1155" s="267"/>
    </row>
    <row r="1156" spans="1:45" ht="15" hidden="1" customHeight="1" outlineLevel="1">
      <c r="A1156" s="465"/>
      <c r="B1156" s="380"/>
      <c r="C1156" s="252"/>
      <c r="D1156" s="252"/>
      <c r="E1156" s="252"/>
      <c r="F1156" s="252"/>
      <c r="G1156" s="252"/>
      <c r="H1156" s="252"/>
      <c r="I1156" s="252"/>
      <c r="J1156" s="252"/>
      <c r="K1156" s="252"/>
      <c r="L1156" s="252"/>
      <c r="M1156" s="252"/>
      <c r="N1156" s="252"/>
      <c r="O1156" s="252"/>
      <c r="P1156" s="252"/>
      <c r="Q1156" s="252"/>
      <c r="R1156" s="252"/>
      <c r="S1156" s="252"/>
      <c r="T1156" s="252"/>
      <c r="U1156" s="252"/>
      <c r="V1156" s="252"/>
      <c r="W1156" s="252"/>
      <c r="X1156" s="252"/>
      <c r="Y1156" s="252"/>
      <c r="Z1156" s="252"/>
      <c r="AA1156" s="252"/>
      <c r="AB1156" s="252"/>
      <c r="AC1156" s="252"/>
      <c r="AD1156" s="252"/>
      <c r="AE1156" s="364"/>
      <c r="AF1156" s="377"/>
      <c r="AG1156" s="377"/>
      <c r="AH1156" s="377"/>
      <c r="AI1156" s="377"/>
      <c r="AJ1156" s="377"/>
      <c r="AK1156" s="377"/>
      <c r="AL1156" s="377"/>
      <c r="AM1156" s="377"/>
      <c r="AN1156" s="377"/>
      <c r="AO1156" s="377"/>
      <c r="AP1156" s="377"/>
      <c r="AQ1156" s="377"/>
      <c r="AR1156" s="377"/>
      <c r="AS1156" s="267"/>
    </row>
    <row r="1157" spans="1:45" ht="35.450000000000003" hidden="1" customHeight="1" outlineLevel="1">
      <c r="A1157" s="465">
        <v>47</v>
      </c>
      <c r="B1157" s="380" t="s">
        <v>139</v>
      </c>
      <c r="C1157" s="252" t="s">
        <v>25</v>
      </c>
      <c r="D1157" s="256"/>
      <c r="E1157" s="256"/>
      <c r="F1157" s="256"/>
      <c r="G1157" s="256"/>
      <c r="H1157" s="256"/>
      <c r="I1157" s="256"/>
      <c r="J1157" s="256"/>
      <c r="K1157" s="256"/>
      <c r="L1157" s="256"/>
      <c r="M1157" s="256"/>
      <c r="N1157" s="256"/>
      <c r="O1157" s="256"/>
      <c r="P1157" s="256"/>
      <c r="Q1157" s="256">
        <v>12</v>
      </c>
      <c r="R1157" s="256"/>
      <c r="S1157" s="256"/>
      <c r="T1157" s="256"/>
      <c r="U1157" s="256"/>
      <c r="V1157" s="256"/>
      <c r="W1157" s="256"/>
      <c r="X1157" s="256"/>
      <c r="Y1157" s="256"/>
      <c r="Z1157" s="256"/>
      <c r="AA1157" s="256"/>
      <c r="AB1157" s="256"/>
      <c r="AC1157" s="256"/>
      <c r="AD1157" s="256"/>
      <c r="AE1157" s="378"/>
      <c r="AF1157" s="367"/>
      <c r="AG1157" s="367"/>
      <c r="AH1157" s="367"/>
      <c r="AI1157" s="367"/>
      <c r="AJ1157" s="367"/>
      <c r="AK1157" s="367"/>
      <c r="AL1157" s="367"/>
      <c r="AM1157" s="367"/>
      <c r="AN1157" s="367"/>
      <c r="AO1157" s="367"/>
      <c r="AP1157" s="367"/>
      <c r="AQ1157" s="367"/>
      <c r="AR1157" s="367"/>
      <c r="AS1157" s="257">
        <f>SUM(AE1157:AR1157)</f>
        <v>0</v>
      </c>
    </row>
    <row r="1158" spans="1:45" ht="15" hidden="1" customHeight="1" outlineLevel="1">
      <c r="A1158" s="465"/>
      <c r="B1158" s="255" t="s">
        <v>345</v>
      </c>
      <c r="C1158" s="252" t="s">
        <v>163</v>
      </c>
      <c r="D1158" s="256"/>
      <c r="E1158" s="256"/>
      <c r="F1158" s="256"/>
      <c r="G1158" s="256"/>
      <c r="H1158" s="256"/>
      <c r="I1158" s="256"/>
      <c r="J1158" s="256"/>
      <c r="K1158" s="256"/>
      <c r="L1158" s="256"/>
      <c r="M1158" s="256"/>
      <c r="N1158" s="256"/>
      <c r="O1158" s="256"/>
      <c r="P1158" s="256"/>
      <c r="Q1158" s="256">
        <f>Q1157</f>
        <v>12</v>
      </c>
      <c r="R1158" s="256"/>
      <c r="S1158" s="256"/>
      <c r="T1158" s="256"/>
      <c r="U1158" s="256"/>
      <c r="V1158" s="256"/>
      <c r="W1158" s="256"/>
      <c r="X1158" s="256"/>
      <c r="Y1158" s="256"/>
      <c r="Z1158" s="256"/>
      <c r="AA1158" s="256"/>
      <c r="AB1158" s="256"/>
      <c r="AC1158" s="256"/>
      <c r="AD1158" s="256"/>
      <c r="AE1158" s="363">
        <f>AE1157</f>
        <v>0</v>
      </c>
      <c r="AF1158" s="363">
        <f t="shared" ref="AF1158" si="3460">AF1157</f>
        <v>0</v>
      </c>
      <c r="AG1158" s="363">
        <f t="shared" ref="AG1158" si="3461">AG1157</f>
        <v>0</v>
      </c>
      <c r="AH1158" s="363">
        <f t="shared" ref="AH1158" si="3462">AH1157</f>
        <v>0</v>
      </c>
      <c r="AI1158" s="363">
        <f t="shared" ref="AI1158" si="3463">AI1157</f>
        <v>0</v>
      </c>
      <c r="AJ1158" s="363">
        <f t="shared" ref="AJ1158" si="3464">AJ1157</f>
        <v>0</v>
      </c>
      <c r="AK1158" s="363">
        <f t="shared" ref="AK1158" si="3465">AK1157</f>
        <v>0</v>
      </c>
      <c r="AL1158" s="363">
        <f t="shared" ref="AL1158" si="3466">AL1157</f>
        <v>0</v>
      </c>
      <c r="AM1158" s="363">
        <f t="shared" ref="AM1158" si="3467">AM1157</f>
        <v>0</v>
      </c>
      <c r="AN1158" s="363">
        <f t="shared" ref="AN1158" si="3468">AN1157</f>
        <v>0</v>
      </c>
      <c r="AO1158" s="363">
        <f t="shared" ref="AO1158" si="3469">AO1157</f>
        <v>0</v>
      </c>
      <c r="AP1158" s="363">
        <f t="shared" ref="AP1158" si="3470">AP1157</f>
        <v>0</v>
      </c>
      <c r="AQ1158" s="363">
        <f t="shared" ref="AQ1158" si="3471">AQ1157</f>
        <v>0</v>
      </c>
      <c r="AR1158" s="363">
        <f t="shared" ref="AR1158" si="3472">AR1157</f>
        <v>0</v>
      </c>
      <c r="AS1158" s="267"/>
    </row>
    <row r="1159" spans="1:45" ht="15" hidden="1" customHeight="1" outlineLevel="1">
      <c r="A1159" s="465"/>
      <c r="B1159" s="380"/>
      <c r="C1159" s="252"/>
      <c r="D1159" s="252"/>
      <c r="E1159" s="252"/>
      <c r="F1159" s="252"/>
      <c r="G1159" s="252"/>
      <c r="H1159" s="252"/>
      <c r="I1159" s="252"/>
      <c r="J1159" s="252"/>
      <c r="K1159" s="252"/>
      <c r="L1159" s="252"/>
      <c r="M1159" s="252"/>
      <c r="N1159" s="252"/>
      <c r="O1159" s="252"/>
      <c r="P1159" s="252"/>
      <c r="Q1159" s="252"/>
      <c r="R1159" s="252"/>
      <c r="S1159" s="252"/>
      <c r="T1159" s="252"/>
      <c r="U1159" s="252"/>
      <c r="V1159" s="252"/>
      <c r="W1159" s="252"/>
      <c r="X1159" s="252"/>
      <c r="Y1159" s="252"/>
      <c r="Z1159" s="252"/>
      <c r="AA1159" s="252"/>
      <c r="AB1159" s="252"/>
      <c r="AC1159" s="252"/>
      <c r="AD1159" s="252"/>
      <c r="AE1159" s="364"/>
      <c r="AF1159" s="377"/>
      <c r="AG1159" s="377"/>
      <c r="AH1159" s="377"/>
      <c r="AI1159" s="377"/>
      <c r="AJ1159" s="377"/>
      <c r="AK1159" s="377"/>
      <c r="AL1159" s="377"/>
      <c r="AM1159" s="377"/>
      <c r="AN1159" s="377"/>
      <c r="AO1159" s="377"/>
      <c r="AP1159" s="377"/>
      <c r="AQ1159" s="377"/>
      <c r="AR1159" s="377"/>
      <c r="AS1159" s="267"/>
    </row>
    <row r="1160" spans="1:45" ht="39.75" hidden="1" customHeight="1" outlineLevel="1">
      <c r="A1160" s="465">
        <v>48</v>
      </c>
      <c r="B1160" s="380" t="s">
        <v>140</v>
      </c>
      <c r="C1160" s="252" t="s">
        <v>25</v>
      </c>
      <c r="D1160" s="256"/>
      <c r="E1160" s="256"/>
      <c r="F1160" s="256"/>
      <c r="G1160" s="256"/>
      <c r="H1160" s="256"/>
      <c r="I1160" s="256"/>
      <c r="J1160" s="256"/>
      <c r="K1160" s="256"/>
      <c r="L1160" s="256"/>
      <c r="M1160" s="256"/>
      <c r="N1160" s="256"/>
      <c r="O1160" s="256"/>
      <c r="P1160" s="256"/>
      <c r="Q1160" s="256">
        <v>12</v>
      </c>
      <c r="R1160" s="256"/>
      <c r="S1160" s="256"/>
      <c r="T1160" s="256"/>
      <c r="U1160" s="256"/>
      <c r="V1160" s="256"/>
      <c r="W1160" s="256"/>
      <c r="X1160" s="256"/>
      <c r="Y1160" s="256"/>
      <c r="Z1160" s="256"/>
      <c r="AA1160" s="256"/>
      <c r="AB1160" s="256"/>
      <c r="AC1160" s="256"/>
      <c r="AD1160" s="256"/>
      <c r="AE1160" s="378"/>
      <c r="AF1160" s="367"/>
      <c r="AG1160" s="367"/>
      <c r="AH1160" s="367"/>
      <c r="AI1160" s="367"/>
      <c r="AJ1160" s="367"/>
      <c r="AK1160" s="367"/>
      <c r="AL1160" s="367"/>
      <c r="AM1160" s="367"/>
      <c r="AN1160" s="367"/>
      <c r="AO1160" s="367"/>
      <c r="AP1160" s="367"/>
      <c r="AQ1160" s="367"/>
      <c r="AR1160" s="367"/>
      <c r="AS1160" s="257">
        <f>SUM(AE1160:AR1160)</f>
        <v>0</v>
      </c>
    </row>
    <row r="1161" spans="1:45" ht="15" hidden="1" customHeight="1" outlineLevel="1">
      <c r="A1161" s="465"/>
      <c r="B1161" s="255" t="s">
        <v>345</v>
      </c>
      <c r="C1161" s="252" t="s">
        <v>163</v>
      </c>
      <c r="D1161" s="256"/>
      <c r="E1161" s="256"/>
      <c r="F1161" s="256"/>
      <c r="G1161" s="256"/>
      <c r="H1161" s="256"/>
      <c r="I1161" s="256"/>
      <c r="J1161" s="256"/>
      <c r="K1161" s="256"/>
      <c r="L1161" s="256"/>
      <c r="M1161" s="256"/>
      <c r="N1161" s="256"/>
      <c r="O1161" s="256"/>
      <c r="P1161" s="256"/>
      <c r="Q1161" s="256">
        <f>Q1160</f>
        <v>12</v>
      </c>
      <c r="R1161" s="256"/>
      <c r="S1161" s="256"/>
      <c r="T1161" s="256"/>
      <c r="U1161" s="256"/>
      <c r="V1161" s="256"/>
      <c r="W1161" s="256"/>
      <c r="X1161" s="256"/>
      <c r="Y1161" s="256"/>
      <c r="Z1161" s="256"/>
      <c r="AA1161" s="256"/>
      <c r="AB1161" s="256"/>
      <c r="AC1161" s="256"/>
      <c r="AD1161" s="256"/>
      <c r="AE1161" s="363">
        <f>AE1160</f>
        <v>0</v>
      </c>
      <c r="AF1161" s="363">
        <f t="shared" ref="AF1161" si="3473">AF1160</f>
        <v>0</v>
      </c>
      <c r="AG1161" s="363">
        <f t="shared" ref="AG1161" si="3474">AG1160</f>
        <v>0</v>
      </c>
      <c r="AH1161" s="363">
        <f t="shared" ref="AH1161" si="3475">AH1160</f>
        <v>0</v>
      </c>
      <c r="AI1161" s="363">
        <f t="shared" ref="AI1161" si="3476">AI1160</f>
        <v>0</v>
      </c>
      <c r="AJ1161" s="363">
        <f t="shared" ref="AJ1161" si="3477">AJ1160</f>
        <v>0</v>
      </c>
      <c r="AK1161" s="363">
        <f t="shared" ref="AK1161" si="3478">AK1160</f>
        <v>0</v>
      </c>
      <c r="AL1161" s="363">
        <f t="shared" ref="AL1161" si="3479">AL1160</f>
        <v>0</v>
      </c>
      <c r="AM1161" s="363">
        <f t="shared" ref="AM1161" si="3480">AM1160</f>
        <v>0</v>
      </c>
      <c r="AN1161" s="363">
        <f t="shared" ref="AN1161" si="3481">AN1160</f>
        <v>0</v>
      </c>
      <c r="AO1161" s="363">
        <f t="shared" ref="AO1161" si="3482">AO1160</f>
        <v>0</v>
      </c>
      <c r="AP1161" s="363">
        <f t="shared" ref="AP1161" si="3483">AP1160</f>
        <v>0</v>
      </c>
      <c r="AQ1161" s="363">
        <f t="shared" ref="AQ1161" si="3484">AQ1160</f>
        <v>0</v>
      </c>
      <c r="AR1161" s="363">
        <f t="shared" ref="AR1161" si="3485">AR1160</f>
        <v>0</v>
      </c>
      <c r="AS1161" s="267"/>
    </row>
    <row r="1162" spans="1:45" ht="15" hidden="1" customHeight="1" outlineLevel="1">
      <c r="A1162" s="465"/>
      <c r="B1162" s="380"/>
      <c r="C1162" s="252"/>
      <c r="D1162" s="252"/>
      <c r="E1162" s="252"/>
      <c r="F1162" s="252"/>
      <c r="G1162" s="252"/>
      <c r="H1162" s="252"/>
      <c r="I1162" s="252"/>
      <c r="J1162" s="252"/>
      <c r="K1162" s="252"/>
      <c r="L1162" s="252"/>
      <c r="M1162" s="252"/>
      <c r="N1162" s="252"/>
      <c r="O1162" s="252"/>
      <c r="P1162" s="252"/>
      <c r="Q1162" s="252"/>
      <c r="R1162" s="252"/>
      <c r="S1162" s="252"/>
      <c r="T1162" s="252"/>
      <c r="U1162" s="252"/>
      <c r="V1162" s="252"/>
      <c r="W1162" s="252"/>
      <c r="X1162" s="252"/>
      <c r="Y1162" s="252"/>
      <c r="Z1162" s="252"/>
      <c r="AA1162" s="252"/>
      <c r="AB1162" s="252"/>
      <c r="AC1162" s="252"/>
      <c r="AD1162" s="252"/>
      <c r="AE1162" s="364"/>
      <c r="AF1162" s="377"/>
      <c r="AG1162" s="377"/>
      <c r="AH1162" s="377"/>
      <c r="AI1162" s="377"/>
      <c r="AJ1162" s="377"/>
      <c r="AK1162" s="377"/>
      <c r="AL1162" s="377"/>
      <c r="AM1162" s="377"/>
      <c r="AN1162" s="377"/>
      <c r="AO1162" s="377"/>
      <c r="AP1162" s="377"/>
      <c r="AQ1162" s="377"/>
      <c r="AR1162" s="377"/>
      <c r="AS1162" s="267"/>
    </row>
    <row r="1163" spans="1:45" ht="33" hidden="1" customHeight="1" outlineLevel="1">
      <c r="A1163" s="465">
        <v>49</v>
      </c>
      <c r="B1163" s="380" t="s">
        <v>141</v>
      </c>
      <c r="C1163" s="252" t="s">
        <v>25</v>
      </c>
      <c r="D1163" s="256"/>
      <c r="E1163" s="256"/>
      <c r="F1163" s="256"/>
      <c r="G1163" s="256"/>
      <c r="H1163" s="256"/>
      <c r="I1163" s="256"/>
      <c r="J1163" s="256"/>
      <c r="K1163" s="256"/>
      <c r="L1163" s="256"/>
      <c r="M1163" s="256"/>
      <c r="N1163" s="256"/>
      <c r="O1163" s="256"/>
      <c r="P1163" s="256"/>
      <c r="Q1163" s="256">
        <v>12</v>
      </c>
      <c r="R1163" s="256"/>
      <c r="S1163" s="256"/>
      <c r="T1163" s="256"/>
      <c r="U1163" s="256"/>
      <c r="V1163" s="256"/>
      <c r="W1163" s="256"/>
      <c r="X1163" s="256"/>
      <c r="Y1163" s="256"/>
      <c r="Z1163" s="256"/>
      <c r="AA1163" s="256"/>
      <c r="AB1163" s="256"/>
      <c r="AC1163" s="256"/>
      <c r="AD1163" s="256"/>
      <c r="AE1163" s="378"/>
      <c r="AF1163" s="367"/>
      <c r="AG1163" s="367"/>
      <c r="AH1163" s="367"/>
      <c r="AI1163" s="367"/>
      <c r="AJ1163" s="367"/>
      <c r="AK1163" s="367"/>
      <c r="AL1163" s="367"/>
      <c r="AM1163" s="367"/>
      <c r="AN1163" s="367"/>
      <c r="AO1163" s="367"/>
      <c r="AP1163" s="367"/>
      <c r="AQ1163" s="367"/>
      <c r="AR1163" s="367"/>
      <c r="AS1163" s="257">
        <f>SUM(AE1163:AR1163)</f>
        <v>0</v>
      </c>
    </row>
    <row r="1164" spans="1:45" ht="15" hidden="1" customHeight="1" outlineLevel="1">
      <c r="A1164" s="465"/>
      <c r="B1164" s="255" t="s">
        <v>345</v>
      </c>
      <c r="C1164" s="252" t="s">
        <v>163</v>
      </c>
      <c r="D1164" s="256"/>
      <c r="E1164" s="256"/>
      <c r="F1164" s="256"/>
      <c r="G1164" s="256"/>
      <c r="H1164" s="256"/>
      <c r="I1164" s="256"/>
      <c r="J1164" s="256"/>
      <c r="K1164" s="256"/>
      <c r="L1164" s="256"/>
      <c r="M1164" s="256"/>
      <c r="N1164" s="256"/>
      <c r="O1164" s="256"/>
      <c r="P1164" s="256"/>
      <c r="Q1164" s="256">
        <f>Q1163</f>
        <v>12</v>
      </c>
      <c r="R1164" s="256"/>
      <c r="S1164" s="256"/>
      <c r="T1164" s="256"/>
      <c r="U1164" s="256"/>
      <c r="V1164" s="256"/>
      <c r="W1164" s="256"/>
      <c r="X1164" s="256"/>
      <c r="Y1164" s="256"/>
      <c r="Z1164" s="256"/>
      <c r="AA1164" s="256"/>
      <c r="AB1164" s="256"/>
      <c r="AC1164" s="256"/>
      <c r="AD1164" s="256"/>
      <c r="AE1164" s="363">
        <f>AE1163</f>
        <v>0</v>
      </c>
      <c r="AF1164" s="363">
        <f t="shared" ref="AF1164" si="3486">AF1163</f>
        <v>0</v>
      </c>
      <c r="AG1164" s="363">
        <f t="shared" ref="AG1164" si="3487">AG1163</f>
        <v>0</v>
      </c>
      <c r="AH1164" s="363">
        <f t="shared" ref="AH1164" si="3488">AH1163</f>
        <v>0</v>
      </c>
      <c r="AI1164" s="363">
        <f t="shared" ref="AI1164" si="3489">AI1163</f>
        <v>0</v>
      </c>
      <c r="AJ1164" s="363">
        <f t="shared" ref="AJ1164" si="3490">AJ1163</f>
        <v>0</v>
      </c>
      <c r="AK1164" s="363">
        <f t="shared" ref="AK1164" si="3491">AK1163</f>
        <v>0</v>
      </c>
      <c r="AL1164" s="363">
        <f t="shared" ref="AL1164" si="3492">AL1163</f>
        <v>0</v>
      </c>
      <c r="AM1164" s="363">
        <f t="shared" ref="AM1164" si="3493">AM1163</f>
        <v>0</v>
      </c>
      <c r="AN1164" s="363">
        <f t="shared" ref="AN1164" si="3494">AN1163</f>
        <v>0</v>
      </c>
      <c r="AO1164" s="363">
        <f t="shared" ref="AO1164" si="3495">AO1163</f>
        <v>0</v>
      </c>
      <c r="AP1164" s="363">
        <f t="shared" ref="AP1164" si="3496">AP1163</f>
        <v>0</v>
      </c>
      <c r="AQ1164" s="363">
        <f t="shared" ref="AQ1164" si="3497">AQ1163</f>
        <v>0</v>
      </c>
      <c r="AR1164" s="363">
        <f t="shared" ref="AR1164" si="3498">AR1163</f>
        <v>0</v>
      </c>
      <c r="AS1164" s="267"/>
    </row>
    <row r="1165" spans="1:45" ht="15" hidden="1" customHeight="1" outlineLevel="1">
      <c r="A1165" s="465"/>
      <c r="B1165" s="255"/>
      <c r="C1165" s="252"/>
      <c r="D1165" s="665"/>
      <c r="E1165" s="665"/>
      <c r="F1165" s="665"/>
      <c r="G1165" s="665"/>
      <c r="H1165" s="665"/>
      <c r="I1165" s="665"/>
      <c r="J1165" s="665"/>
      <c r="K1165" s="665"/>
      <c r="L1165" s="665"/>
      <c r="M1165" s="665"/>
      <c r="N1165" s="665"/>
      <c r="O1165" s="665"/>
      <c r="P1165" s="665"/>
      <c r="Q1165" s="665"/>
      <c r="R1165" s="665"/>
      <c r="S1165" s="665"/>
      <c r="T1165" s="665"/>
      <c r="U1165" s="665"/>
      <c r="V1165" s="665"/>
      <c r="W1165" s="665"/>
      <c r="X1165" s="665"/>
      <c r="Y1165" s="665"/>
      <c r="Z1165" s="665"/>
      <c r="AA1165" s="665"/>
      <c r="AB1165" s="665"/>
      <c r="AC1165" s="665"/>
      <c r="AD1165" s="665"/>
      <c r="AE1165" s="363"/>
      <c r="AF1165" s="363"/>
      <c r="AG1165" s="363"/>
      <c r="AH1165" s="363"/>
      <c r="AI1165" s="363"/>
      <c r="AJ1165" s="363"/>
      <c r="AK1165" s="363"/>
      <c r="AL1165" s="363"/>
      <c r="AM1165" s="363"/>
      <c r="AN1165" s="363"/>
      <c r="AO1165" s="363"/>
      <c r="AP1165" s="363"/>
      <c r="AQ1165" s="363"/>
      <c r="AR1165" s="363"/>
      <c r="AS1165" s="267"/>
    </row>
    <row r="1166" spans="1:45" ht="15.75" hidden="1" outlineLevel="1">
      <c r="A1166" s="465"/>
      <c r="B1166" s="670" t="s">
        <v>913</v>
      </c>
      <c r="AS1166" s="666"/>
    </row>
    <row r="1167" spans="1:45" hidden="1" outlineLevel="1">
      <c r="A1167" s="465">
        <v>50</v>
      </c>
      <c r="B1167" s="255"/>
      <c r="AS1167" s="666"/>
    </row>
    <row r="1168" spans="1:45" ht="15.75" hidden="1" outlineLevel="1">
      <c r="A1168" s="465"/>
      <c r="B1168" s="380" t="s">
        <v>912</v>
      </c>
      <c r="C1168" s="252" t="s">
        <v>25</v>
      </c>
      <c r="D1168" s="256"/>
      <c r="E1168" s="256"/>
      <c r="F1168" s="256"/>
      <c r="G1168" s="256"/>
      <c r="H1168" s="256"/>
      <c r="I1168" s="256"/>
      <c r="J1168" s="256"/>
      <c r="K1168" s="256"/>
      <c r="L1168" s="256"/>
      <c r="M1168" s="256"/>
      <c r="N1168" s="256"/>
      <c r="O1168" s="256"/>
      <c r="P1168" s="256"/>
      <c r="Q1168" s="256">
        <v>12</v>
      </c>
      <c r="R1168" s="256"/>
      <c r="S1168" s="256"/>
      <c r="T1168" s="256"/>
      <c r="U1168" s="256"/>
      <c r="V1168" s="256"/>
      <c r="W1168" s="256"/>
      <c r="X1168" s="256"/>
      <c r="Y1168" s="256"/>
      <c r="Z1168" s="256"/>
      <c r="AA1168" s="256"/>
      <c r="AB1168" s="256"/>
      <c r="AC1168" s="256"/>
      <c r="AD1168" s="256"/>
      <c r="AE1168" s="378"/>
      <c r="AF1168" s="367"/>
      <c r="AG1168" s="367"/>
      <c r="AH1168" s="367"/>
      <c r="AI1168" s="367"/>
      <c r="AJ1168" s="367"/>
      <c r="AK1168" s="367"/>
      <c r="AL1168" s="367"/>
      <c r="AM1168" s="367"/>
      <c r="AN1168" s="367"/>
      <c r="AO1168" s="367"/>
      <c r="AP1168" s="367"/>
      <c r="AQ1168" s="367"/>
      <c r="AR1168" s="367"/>
      <c r="AS1168" s="257">
        <f>SUM(AE1168:AR1168)</f>
        <v>0</v>
      </c>
    </row>
    <row r="1169" spans="1:45" hidden="1" outlineLevel="1">
      <c r="A1169" s="465"/>
      <c r="B1169" s="255" t="s">
        <v>345</v>
      </c>
      <c r="C1169" s="252" t="s">
        <v>163</v>
      </c>
      <c r="D1169" s="256"/>
      <c r="E1169" s="256"/>
      <c r="F1169" s="256"/>
      <c r="G1169" s="256"/>
      <c r="H1169" s="256"/>
      <c r="I1169" s="256"/>
      <c r="J1169" s="256"/>
      <c r="K1169" s="256"/>
      <c r="L1169" s="256"/>
      <c r="M1169" s="256"/>
      <c r="N1169" s="256"/>
      <c r="O1169" s="256"/>
      <c r="P1169" s="256"/>
      <c r="Q1169" s="256">
        <f>Q1168</f>
        <v>12</v>
      </c>
      <c r="R1169" s="256"/>
      <c r="S1169" s="256"/>
      <c r="T1169" s="256"/>
      <c r="U1169" s="256"/>
      <c r="V1169" s="256"/>
      <c r="W1169" s="256"/>
      <c r="X1169" s="256"/>
      <c r="Y1169" s="256"/>
      <c r="Z1169" s="256"/>
      <c r="AA1169" s="256"/>
      <c r="AB1169" s="256"/>
      <c r="AC1169" s="256"/>
      <c r="AD1169" s="256"/>
      <c r="AE1169" s="363">
        <f>AE1168</f>
        <v>0</v>
      </c>
      <c r="AF1169" s="363">
        <f t="shared" ref="AF1169:AR1169" si="3499">AF1168</f>
        <v>0</v>
      </c>
      <c r="AG1169" s="363">
        <f t="shared" si="3499"/>
        <v>0</v>
      </c>
      <c r="AH1169" s="363">
        <f t="shared" si="3499"/>
        <v>0</v>
      </c>
      <c r="AI1169" s="363">
        <f t="shared" si="3499"/>
        <v>0</v>
      </c>
      <c r="AJ1169" s="363">
        <f t="shared" si="3499"/>
        <v>0</v>
      </c>
      <c r="AK1169" s="363">
        <f t="shared" si="3499"/>
        <v>0</v>
      </c>
      <c r="AL1169" s="363">
        <f t="shared" si="3499"/>
        <v>0</v>
      </c>
      <c r="AM1169" s="363">
        <f t="shared" si="3499"/>
        <v>0</v>
      </c>
      <c r="AN1169" s="363">
        <f t="shared" si="3499"/>
        <v>0</v>
      </c>
      <c r="AO1169" s="363">
        <f t="shared" si="3499"/>
        <v>0</v>
      </c>
      <c r="AP1169" s="363">
        <f t="shared" si="3499"/>
        <v>0</v>
      </c>
      <c r="AQ1169" s="363">
        <f t="shared" si="3499"/>
        <v>0</v>
      </c>
      <c r="AR1169" s="363">
        <f t="shared" si="3499"/>
        <v>0</v>
      </c>
      <c r="AS1169" s="267"/>
    </row>
    <row r="1170" spans="1:45" hidden="1" outlineLevel="1">
      <c r="A1170" s="465"/>
      <c r="B1170" s="255"/>
      <c r="C1170" s="266"/>
      <c r="D1170" s="252"/>
      <c r="E1170" s="252"/>
      <c r="F1170" s="252"/>
      <c r="G1170" s="252"/>
      <c r="H1170" s="252"/>
      <c r="I1170" s="252"/>
      <c r="J1170" s="252"/>
      <c r="K1170" s="252"/>
      <c r="L1170" s="252"/>
      <c r="M1170" s="252"/>
      <c r="N1170" s="252"/>
      <c r="O1170" s="252"/>
      <c r="P1170" s="252"/>
      <c r="Q1170" s="252"/>
      <c r="R1170" s="252"/>
      <c r="S1170" s="252"/>
      <c r="T1170" s="252"/>
      <c r="U1170" s="252"/>
      <c r="V1170" s="252"/>
      <c r="W1170" s="252"/>
      <c r="X1170" s="252"/>
      <c r="Y1170" s="252"/>
      <c r="Z1170" s="252"/>
      <c r="AA1170" s="252"/>
      <c r="AB1170" s="252"/>
      <c r="AC1170" s="252"/>
      <c r="AD1170" s="252"/>
      <c r="AE1170" s="262"/>
      <c r="AF1170" s="262"/>
      <c r="AG1170" s="262"/>
      <c r="AH1170" s="262"/>
      <c r="AI1170" s="262"/>
      <c r="AJ1170" s="262"/>
      <c r="AK1170" s="262"/>
      <c r="AL1170" s="262"/>
      <c r="AM1170" s="262"/>
      <c r="AN1170" s="262"/>
      <c r="AO1170" s="262"/>
      <c r="AP1170" s="262"/>
      <c r="AQ1170" s="262"/>
      <c r="AR1170" s="262"/>
      <c r="AS1170" s="267"/>
    </row>
    <row r="1171" spans="1:45" ht="15.75">
      <c r="B1171" s="287" t="s">
        <v>346</v>
      </c>
      <c r="C1171" s="289"/>
      <c r="D1171" s="289">
        <f>SUM(D1009:D1164)</f>
        <v>1145334.7095373571</v>
      </c>
      <c r="E1171" s="289"/>
      <c r="F1171" s="289"/>
      <c r="G1171" s="289"/>
      <c r="H1171" s="289"/>
      <c r="I1171" s="289"/>
      <c r="J1171" s="289"/>
      <c r="K1171" s="289"/>
      <c r="L1171" s="289"/>
      <c r="M1171" s="289"/>
      <c r="N1171" s="289"/>
      <c r="O1171" s="289"/>
      <c r="P1171" s="289"/>
      <c r="Q1171" s="289"/>
      <c r="R1171" s="289">
        <f>SUM(R1009:R1164)</f>
        <v>268.39684591050349</v>
      </c>
      <c r="S1171" s="289"/>
      <c r="T1171" s="289"/>
      <c r="U1171" s="289"/>
      <c r="V1171" s="289"/>
      <c r="W1171" s="289"/>
      <c r="X1171" s="289"/>
      <c r="Y1171" s="289"/>
      <c r="Z1171" s="289"/>
      <c r="AA1171" s="289"/>
      <c r="AB1171" s="289"/>
      <c r="AC1171" s="289"/>
      <c r="AD1171" s="289"/>
      <c r="AE1171" s="289">
        <f>IF(AE1007="kWh",SUMPRODUCT(D1009:D1169,AE1009:AE1169))</f>
        <v>0</v>
      </c>
      <c r="AF1171" s="763">
        <f>IF(AF1007="kWh",SUMPRODUCT(D1009:D1169,AF1009:AF1169))</f>
        <v>291201.74180624797</v>
      </c>
      <c r="AG1171" s="289">
        <f>IF(AG1007="kw",SUMPRODUCT($Q$1009:$Q$1169,$R$1009:$R$1169,AG1009:AG1169),SUMPRODUCT($D$1009:$D$1169,AG1009:AG1169))</f>
        <v>2385.6478405315702</v>
      </c>
      <c r="AH1171" s="289">
        <f t="shared" ref="AH1171:AR1171" si="3500">IF(AH1007="kw",SUMPRODUCT($Q$1009:$Q$1169,$R$1009:$R$1169,AH1009:AH1169),SUMPRODUCT($D$1009:$D$1169,AH1009:AH1169))</f>
        <v>0</v>
      </c>
      <c r="AI1171" s="289">
        <f t="shared" si="3500"/>
        <v>0</v>
      </c>
      <c r="AJ1171" s="289">
        <f t="shared" si="3500"/>
        <v>0</v>
      </c>
      <c r="AK1171" s="289">
        <f t="shared" si="3500"/>
        <v>0</v>
      </c>
      <c r="AL1171" s="289">
        <f t="shared" si="3500"/>
        <v>0</v>
      </c>
      <c r="AM1171" s="289">
        <f t="shared" si="3500"/>
        <v>0</v>
      </c>
      <c r="AN1171" s="289">
        <f t="shared" si="3500"/>
        <v>0</v>
      </c>
      <c r="AO1171" s="289">
        <f t="shared" si="3500"/>
        <v>0</v>
      </c>
      <c r="AP1171" s="289">
        <f t="shared" si="3500"/>
        <v>0</v>
      </c>
      <c r="AQ1171" s="289">
        <f t="shared" si="3500"/>
        <v>0</v>
      </c>
      <c r="AR1171" s="289">
        <f t="shared" si="3500"/>
        <v>0</v>
      </c>
      <c r="AS1171" s="290"/>
    </row>
    <row r="1172" spans="1:45" ht="15.75">
      <c r="B1172" s="344" t="s">
        <v>347</v>
      </c>
      <c r="C1172" s="345"/>
      <c r="D1172" s="345"/>
      <c r="E1172" s="345"/>
      <c r="F1172" s="345"/>
      <c r="G1172" s="345"/>
      <c r="H1172" s="345"/>
      <c r="I1172" s="345"/>
      <c r="J1172" s="345"/>
      <c r="K1172" s="345"/>
      <c r="L1172" s="345"/>
      <c r="M1172" s="345"/>
      <c r="N1172" s="345"/>
      <c r="O1172" s="345"/>
      <c r="P1172" s="345"/>
      <c r="Q1172" s="345"/>
      <c r="R1172" s="345"/>
      <c r="S1172" s="345"/>
      <c r="T1172" s="345"/>
      <c r="U1172" s="345"/>
      <c r="V1172" s="345"/>
      <c r="W1172" s="345"/>
      <c r="X1172" s="345"/>
      <c r="Y1172" s="345"/>
      <c r="Z1172" s="345"/>
      <c r="AA1172" s="345"/>
      <c r="AB1172" s="345"/>
      <c r="AC1172" s="345"/>
      <c r="AD1172" s="345"/>
      <c r="AE1172" s="345">
        <f>HLOOKUP(AE1006,'2. LRAMVA Threshold'!$B$42:$Q$60,12,FALSE)</f>
        <v>0</v>
      </c>
      <c r="AF1172" s="345">
        <f>HLOOKUP(AF1006,'2. LRAMVA Threshold'!$B$42:$Q$53,12,FALSE)</f>
        <v>0</v>
      </c>
      <c r="AG1172" s="345">
        <f>HLOOKUP(AG811,'2. LRAMVA Threshold'!$B$42:$Q$53,12,FALSE)</f>
        <v>0</v>
      </c>
      <c r="AH1172" s="345">
        <f>HLOOKUP(AH811,'2. LRAMVA Threshold'!$B$42:$Q$53,12,FALSE)</f>
        <v>0</v>
      </c>
      <c r="AI1172" s="345">
        <f>HLOOKUP(AI811,'2. LRAMVA Threshold'!$B$42:$Q$53,12,FALSE)</f>
        <v>0</v>
      </c>
      <c r="AJ1172" s="345">
        <f>HLOOKUP(AJ811,'2. LRAMVA Threshold'!$B$42:$Q$53,12,FALSE)</f>
        <v>0</v>
      </c>
      <c r="AK1172" s="345">
        <f>HLOOKUP(AK811,'2. LRAMVA Threshold'!$B$42:$Q$53,12,FALSE)</f>
        <v>0</v>
      </c>
      <c r="AL1172" s="345">
        <f>HLOOKUP(AL811,'2. LRAMVA Threshold'!$B$42:$Q$53,12,FALSE)</f>
        <v>0</v>
      </c>
      <c r="AM1172" s="345">
        <f>HLOOKUP(AM811,'2. LRAMVA Threshold'!$B$42:$Q$53,12,FALSE)</f>
        <v>0</v>
      </c>
      <c r="AN1172" s="345">
        <f>HLOOKUP(AN811,'2. LRAMVA Threshold'!$B$42:$Q$53,12,FALSE)</f>
        <v>0</v>
      </c>
      <c r="AO1172" s="345">
        <f>HLOOKUP(AO811,'2. LRAMVA Threshold'!$B$42:$Q$53,12,FALSE)</f>
        <v>0</v>
      </c>
      <c r="AP1172" s="345">
        <f>HLOOKUP(AP811,'2. LRAMVA Threshold'!$B$42:$Q$53,12,FALSE)</f>
        <v>0</v>
      </c>
      <c r="AQ1172" s="345">
        <f>HLOOKUP(AQ811,'2. LRAMVA Threshold'!$B$42:$Q$53,12,FALSE)</f>
        <v>0</v>
      </c>
      <c r="AR1172" s="345">
        <f>HLOOKUP(AR811,'2. LRAMVA Threshold'!$B$42:$Q$53,12,FALSE)</f>
        <v>0</v>
      </c>
      <c r="AS1172" s="394"/>
    </row>
    <row r="1173" spans="1:45">
      <c r="B1173" s="347"/>
      <c r="C1173" s="384"/>
      <c r="D1173" s="385"/>
      <c r="E1173" s="385"/>
      <c r="F1173" s="385"/>
      <c r="G1173" s="385"/>
      <c r="H1173" s="385"/>
      <c r="I1173" s="385"/>
      <c r="J1173" s="385"/>
      <c r="K1173" s="385"/>
      <c r="L1173" s="385"/>
      <c r="M1173" s="385"/>
      <c r="N1173" s="349"/>
      <c r="O1173" s="349"/>
      <c r="P1173" s="349"/>
      <c r="Q1173" s="385"/>
      <c r="R1173" s="386"/>
      <c r="S1173" s="385"/>
      <c r="T1173" s="385"/>
      <c r="U1173" s="385"/>
      <c r="V1173" s="387"/>
      <c r="W1173" s="387"/>
      <c r="X1173" s="387"/>
      <c r="Y1173" s="387"/>
      <c r="Z1173" s="385"/>
      <c r="AA1173" s="385"/>
      <c r="AB1173" s="349"/>
      <c r="AC1173" s="349"/>
      <c r="AD1173" s="349"/>
      <c r="AE1173" s="388"/>
      <c r="AF1173" s="388"/>
      <c r="AG1173" s="388"/>
      <c r="AH1173" s="388"/>
      <c r="AI1173" s="388"/>
      <c r="AJ1173" s="388"/>
      <c r="AK1173" s="388"/>
      <c r="AL1173" s="352"/>
      <c r="AM1173" s="352"/>
      <c r="AN1173" s="352"/>
      <c r="AO1173" s="352"/>
      <c r="AP1173" s="352"/>
      <c r="AQ1173" s="352"/>
      <c r="AR1173" s="352"/>
      <c r="AS1173" s="688"/>
    </row>
    <row r="1174" spans="1:45">
      <c r="B1174" s="284" t="s">
        <v>348</v>
      </c>
      <c r="C1174" s="297"/>
      <c r="D1174" s="297"/>
      <c r="E1174" s="330"/>
      <c r="F1174" s="330"/>
      <c r="G1174" s="330"/>
      <c r="H1174" s="330"/>
      <c r="I1174" s="330"/>
      <c r="J1174" s="330"/>
      <c r="K1174" s="330"/>
      <c r="L1174" s="330"/>
      <c r="M1174" s="330"/>
      <c r="N1174" s="330"/>
      <c r="O1174" s="330"/>
      <c r="P1174" s="330"/>
      <c r="Q1174" s="330"/>
      <c r="R1174" s="252"/>
      <c r="S1174" s="299"/>
      <c r="T1174" s="299"/>
      <c r="U1174" s="299"/>
      <c r="V1174" s="298"/>
      <c r="W1174" s="298"/>
      <c r="X1174" s="298"/>
      <c r="Y1174" s="298"/>
      <c r="Z1174" s="299"/>
      <c r="AA1174" s="299"/>
      <c r="AB1174" s="299"/>
      <c r="AC1174" s="299"/>
      <c r="AD1174" s="299"/>
      <c r="AE1174" s="730">
        <f>HLOOKUP(AE$35,'3.  Distribution Rates'!$C$122:$P$135,12,FALSE)</f>
        <v>0</v>
      </c>
      <c r="AF1174" s="730">
        <f>HLOOKUP(AF$35,'3.  Distribution Rates'!$C$122:$P$135,12,FALSE)</f>
        <v>0</v>
      </c>
      <c r="AG1174" s="300">
        <f>HLOOKUP(AG$35,'3.  Distribution Rates'!$C$122:$P$135,12,FALSE)</f>
        <v>0</v>
      </c>
      <c r="AH1174" s="300">
        <f>HLOOKUP(AH$35,'3.  Distribution Rates'!$C$122:$P$135,12,FALSE)</f>
        <v>0</v>
      </c>
      <c r="AI1174" s="300">
        <f>HLOOKUP(AI$35,'3.  Distribution Rates'!$C$122:$P$135,12,FALSE)</f>
        <v>0</v>
      </c>
      <c r="AJ1174" s="300">
        <f>HLOOKUP(AJ$35,'3.  Distribution Rates'!$C$122:$P$135,12,FALSE)</f>
        <v>0</v>
      </c>
      <c r="AK1174" s="300">
        <f>HLOOKUP(AK$35,'3.  Distribution Rates'!$C$122:$P$135,12,FALSE)</f>
        <v>0</v>
      </c>
      <c r="AL1174" s="300">
        <f>HLOOKUP(AL$35,'3.  Distribution Rates'!$C$122:$P$135,12,FALSE)</f>
        <v>0</v>
      </c>
      <c r="AM1174" s="300">
        <f>HLOOKUP(AM$35,'3.  Distribution Rates'!$C$122:$P$135,12,FALSE)</f>
        <v>0</v>
      </c>
      <c r="AN1174" s="300">
        <f>HLOOKUP(AN$35,'3.  Distribution Rates'!$C$122:$P$135,12,FALSE)</f>
        <v>0</v>
      </c>
      <c r="AO1174" s="300">
        <f>HLOOKUP(AO$35,'3.  Distribution Rates'!$C$122:$P$135,12,FALSE)</f>
        <v>0</v>
      </c>
      <c r="AP1174" s="300">
        <f>HLOOKUP(AP$35,'3.  Distribution Rates'!$C$122:$P$135,12,FALSE)</f>
        <v>0</v>
      </c>
      <c r="AQ1174" s="300">
        <f>HLOOKUP(AQ$35,'3.  Distribution Rates'!$C$122:$P$135,12,FALSE)</f>
        <v>0</v>
      </c>
      <c r="AR1174" s="300">
        <f>HLOOKUP(AR$35,'3.  Distribution Rates'!$C$122:$P$135,12,FALSE)</f>
        <v>0</v>
      </c>
      <c r="AS1174" s="689"/>
    </row>
    <row r="1175" spans="1:45">
      <c r="B1175" s="284" t="s">
        <v>352</v>
      </c>
      <c r="C1175" s="302"/>
      <c r="D1175" s="244"/>
      <c r="E1175" s="241"/>
      <c r="F1175" s="241"/>
      <c r="G1175" s="241"/>
      <c r="H1175" s="241"/>
      <c r="I1175" s="241"/>
      <c r="J1175" s="241"/>
      <c r="K1175" s="241"/>
      <c r="L1175" s="241"/>
      <c r="M1175" s="241"/>
      <c r="N1175" s="241"/>
      <c r="O1175" s="241"/>
      <c r="P1175" s="241"/>
      <c r="Q1175" s="241"/>
      <c r="R1175" s="252"/>
      <c r="S1175" s="241"/>
      <c r="T1175" s="241"/>
      <c r="U1175" s="241"/>
      <c r="V1175" s="244"/>
      <c r="W1175" s="244"/>
      <c r="X1175" s="244"/>
      <c r="Y1175" s="244"/>
      <c r="Z1175" s="241"/>
      <c r="AA1175" s="241"/>
      <c r="AB1175" s="241"/>
      <c r="AC1175" s="241"/>
      <c r="AD1175" s="241"/>
      <c r="AE1175" s="332">
        <f>'4.  2011-2014 LRAM'!AM143*AE1174</f>
        <v>0</v>
      </c>
      <c r="AF1175" s="332">
        <f>'4.  2011-2014 LRAM'!AN143*AF1174</f>
        <v>0</v>
      </c>
      <c r="AG1175" s="332">
        <f>'4.  2011-2014 LRAM'!AO143*AG1174</f>
        <v>0</v>
      </c>
      <c r="AH1175" s="332">
        <f>'4.  2011-2014 LRAM'!AP143*AH1174</f>
        <v>0</v>
      </c>
      <c r="AI1175" s="332">
        <f>'4.  2011-2014 LRAM'!AQ143*AI1174</f>
        <v>0</v>
      </c>
      <c r="AJ1175" s="332">
        <f>'4.  2011-2014 LRAM'!AR143*AJ1174</f>
        <v>0</v>
      </c>
      <c r="AK1175" s="332">
        <f>'4.  2011-2014 LRAM'!AS143*AK1174</f>
        <v>0</v>
      </c>
      <c r="AL1175" s="332">
        <f>'4.  2011-2014 LRAM'!AT143*AL1174</f>
        <v>0</v>
      </c>
      <c r="AM1175" s="332">
        <f>'4.  2011-2014 LRAM'!AU143*AM1174</f>
        <v>0</v>
      </c>
      <c r="AN1175" s="332">
        <f>'4.  2011-2014 LRAM'!AV143*AN1174</f>
        <v>0</v>
      </c>
      <c r="AO1175" s="332">
        <f>'4.  2011-2014 LRAM'!AW143*AO1174</f>
        <v>0</v>
      </c>
      <c r="AP1175" s="332">
        <f>'4.  2011-2014 LRAM'!AX143*AP1174</f>
        <v>0</v>
      </c>
      <c r="AQ1175" s="332">
        <f>'4.  2011-2014 LRAM'!AY143*AQ1174</f>
        <v>0</v>
      </c>
      <c r="AR1175" s="332">
        <f>'4.  2011-2014 LRAM'!AZ143*AR1174</f>
        <v>0</v>
      </c>
      <c r="AS1175" s="690">
        <f t="shared" ref="AS1175:AS1184" si="3501">SUM(AE1175:AR1175)</f>
        <v>0</v>
      </c>
    </row>
    <row r="1176" spans="1:45">
      <c r="B1176" s="284" t="s">
        <v>353</v>
      </c>
      <c r="C1176" s="302"/>
      <c r="D1176" s="244"/>
      <c r="E1176" s="241"/>
      <c r="F1176" s="241"/>
      <c r="G1176" s="241"/>
      <c r="H1176" s="241"/>
      <c r="I1176" s="241"/>
      <c r="J1176" s="241"/>
      <c r="K1176" s="241"/>
      <c r="L1176" s="241"/>
      <c r="M1176" s="241"/>
      <c r="N1176" s="241"/>
      <c r="O1176" s="241"/>
      <c r="P1176" s="241"/>
      <c r="Q1176" s="241"/>
      <c r="R1176" s="252"/>
      <c r="S1176" s="241"/>
      <c r="T1176" s="241"/>
      <c r="U1176" s="241"/>
      <c r="V1176" s="244"/>
      <c r="W1176" s="244"/>
      <c r="X1176" s="244"/>
      <c r="Y1176" s="244"/>
      <c r="Z1176" s="241"/>
      <c r="AA1176" s="241"/>
      <c r="AB1176" s="241"/>
      <c r="AC1176" s="241"/>
      <c r="AD1176" s="241"/>
      <c r="AE1176" s="332">
        <f>'4.  2011-2014 LRAM'!AM282*AE1174</f>
        <v>0</v>
      </c>
      <c r="AF1176" s="332">
        <f>'4.  2011-2014 LRAM'!AN282*AF1174</f>
        <v>0</v>
      </c>
      <c r="AG1176" s="332">
        <f>'4.  2011-2014 LRAM'!AO282*AG1174</f>
        <v>0</v>
      </c>
      <c r="AH1176" s="332">
        <f>'4.  2011-2014 LRAM'!AP282*AH1174</f>
        <v>0</v>
      </c>
      <c r="AI1176" s="332">
        <f>'4.  2011-2014 LRAM'!AQ282*AI1174</f>
        <v>0</v>
      </c>
      <c r="AJ1176" s="332">
        <f>'4.  2011-2014 LRAM'!AR282*AJ1174</f>
        <v>0</v>
      </c>
      <c r="AK1176" s="332">
        <f>'4.  2011-2014 LRAM'!AS282*AK1174</f>
        <v>0</v>
      </c>
      <c r="AL1176" s="332">
        <f>'4.  2011-2014 LRAM'!AT282*AL1174</f>
        <v>0</v>
      </c>
      <c r="AM1176" s="332">
        <f>'4.  2011-2014 LRAM'!AU282*AM1174</f>
        <v>0</v>
      </c>
      <c r="AN1176" s="332">
        <f>'4.  2011-2014 LRAM'!AV282*AN1174</f>
        <v>0</v>
      </c>
      <c r="AO1176" s="332">
        <f>'4.  2011-2014 LRAM'!AW282*AO1174</f>
        <v>0</v>
      </c>
      <c r="AP1176" s="332">
        <f>'4.  2011-2014 LRAM'!AX282*AP1174</f>
        <v>0</v>
      </c>
      <c r="AQ1176" s="332">
        <f>'4.  2011-2014 LRAM'!AY282*AQ1174</f>
        <v>0</v>
      </c>
      <c r="AR1176" s="332">
        <f>'4.  2011-2014 LRAM'!AZ282*AR1174</f>
        <v>0</v>
      </c>
      <c r="AS1176" s="690">
        <f t="shared" si="3501"/>
        <v>0</v>
      </c>
    </row>
    <row r="1177" spans="1:45">
      <c r="B1177" s="284" t="s">
        <v>354</v>
      </c>
      <c r="C1177" s="302"/>
      <c r="D1177" s="244"/>
      <c r="E1177" s="241"/>
      <c r="F1177" s="241"/>
      <c r="G1177" s="241"/>
      <c r="H1177" s="241"/>
      <c r="I1177" s="241"/>
      <c r="J1177" s="241"/>
      <c r="K1177" s="241"/>
      <c r="L1177" s="241"/>
      <c r="M1177" s="241"/>
      <c r="N1177" s="241"/>
      <c r="O1177" s="241"/>
      <c r="P1177" s="241"/>
      <c r="Q1177" s="241"/>
      <c r="R1177" s="252"/>
      <c r="S1177" s="241"/>
      <c r="T1177" s="241"/>
      <c r="U1177" s="241"/>
      <c r="V1177" s="244"/>
      <c r="W1177" s="244"/>
      <c r="X1177" s="244"/>
      <c r="Y1177" s="244"/>
      <c r="Z1177" s="241"/>
      <c r="AA1177" s="241"/>
      <c r="AB1177" s="241"/>
      <c r="AC1177" s="241"/>
      <c r="AD1177" s="241"/>
      <c r="AE1177" s="332">
        <f>'4.  2011-2014 LRAM'!AM418*AE1174</f>
        <v>0</v>
      </c>
      <c r="AF1177" s="332">
        <f>'4.  2011-2014 LRAM'!AN418*AF1174</f>
        <v>0</v>
      </c>
      <c r="AG1177" s="332">
        <f>'4.  2011-2014 LRAM'!AO418*AG1174</f>
        <v>0</v>
      </c>
      <c r="AH1177" s="332">
        <f>'4.  2011-2014 LRAM'!AP418*AH1174</f>
        <v>0</v>
      </c>
      <c r="AI1177" s="332">
        <f>'4.  2011-2014 LRAM'!AQ418*AI1174</f>
        <v>0</v>
      </c>
      <c r="AJ1177" s="332">
        <f>'4.  2011-2014 LRAM'!AR418*AJ1174</f>
        <v>0</v>
      </c>
      <c r="AK1177" s="332">
        <f>'4.  2011-2014 LRAM'!AS418*AK1174</f>
        <v>0</v>
      </c>
      <c r="AL1177" s="332">
        <f>'4.  2011-2014 LRAM'!AT418*AL1174</f>
        <v>0</v>
      </c>
      <c r="AM1177" s="332">
        <f>'4.  2011-2014 LRAM'!AU418*AM1174</f>
        <v>0</v>
      </c>
      <c r="AN1177" s="332">
        <f>'4.  2011-2014 LRAM'!AV418*AN1174</f>
        <v>0</v>
      </c>
      <c r="AO1177" s="332">
        <f>'4.  2011-2014 LRAM'!AW418*AO1174</f>
        <v>0</v>
      </c>
      <c r="AP1177" s="332">
        <f>'4.  2011-2014 LRAM'!AX418*AP1174</f>
        <v>0</v>
      </c>
      <c r="AQ1177" s="332">
        <f>'4.  2011-2014 LRAM'!AY418*AQ1174</f>
        <v>0</v>
      </c>
      <c r="AR1177" s="332">
        <f>'4.  2011-2014 LRAM'!AZ418*AR1174</f>
        <v>0</v>
      </c>
      <c r="AS1177" s="690">
        <f t="shared" si="3501"/>
        <v>0</v>
      </c>
    </row>
    <row r="1178" spans="1:45">
      <c r="B1178" s="284" t="s">
        <v>355</v>
      </c>
      <c r="C1178" s="302"/>
      <c r="D1178" s="244"/>
      <c r="E1178" s="241"/>
      <c r="F1178" s="241"/>
      <c r="G1178" s="241"/>
      <c r="H1178" s="241"/>
      <c r="I1178" s="241"/>
      <c r="J1178" s="241"/>
      <c r="K1178" s="241"/>
      <c r="L1178" s="241"/>
      <c r="M1178" s="241"/>
      <c r="N1178" s="241"/>
      <c r="O1178" s="241"/>
      <c r="P1178" s="241"/>
      <c r="Q1178" s="241"/>
      <c r="R1178" s="252"/>
      <c r="S1178" s="241"/>
      <c r="T1178" s="241"/>
      <c r="U1178" s="241"/>
      <c r="V1178" s="244"/>
      <c r="W1178" s="244"/>
      <c r="X1178" s="244"/>
      <c r="Y1178" s="244"/>
      <c r="Z1178" s="241"/>
      <c r="AA1178" s="241"/>
      <c r="AB1178" s="241"/>
      <c r="AC1178" s="241"/>
      <c r="AD1178" s="241"/>
      <c r="AE1178" s="332">
        <f>'4.  2011-2014 LRAM'!AM555*AE1174</f>
        <v>0</v>
      </c>
      <c r="AF1178" s="332">
        <f>'4.  2011-2014 LRAM'!AN555*AF1174</f>
        <v>0</v>
      </c>
      <c r="AG1178" s="332">
        <f>'4.  2011-2014 LRAM'!AO555*AG1174</f>
        <v>0</v>
      </c>
      <c r="AH1178" s="332">
        <f>'4.  2011-2014 LRAM'!AP555*AH1174</f>
        <v>0</v>
      </c>
      <c r="AI1178" s="332">
        <f>'4.  2011-2014 LRAM'!AQ555*AI1174</f>
        <v>0</v>
      </c>
      <c r="AJ1178" s="332">
        <f>'4.  2011-2014 LRAM'!AR555*AJ1174</f>
        <v>0</v>
      </c>
      <c r="AK1178" s="332">
        <f>'4.  2011-2014 LRAM'!AS555*AK1174</f>
        <v>0</v>
      </c>
      <c r="AL1178" s="332">
        <f>'4.  2011-2014 LRAM'!AT555*AL1174</f>
        <v>0</v>
      </c>
      <c r="AM1178" s="332">
        <f>'4.  2011-2014 LRAM'!AU555*AM1174</f>
        <v>0</v>
      </c>
      <c r="AN1178" s="332">
        <f>'4.  2011-2014 LRAM'!AV555*AN1174</f>
        <v>0</v>
      </c>
      <c r="AO1178" s="332">
        <f>'4.  2011-2014 LRAM'!AW555*AO1174</f>
        <v>0</v>
      </c>
      <c r="AP1178" s="332">
        <f>'4.  2011-2014 LRAM'!AX555*AP1174</f>
        <v>0</v>
      </c>
      <c r="AQ1178" s="332">
        <f>'4.  2011-2014 LRAM'!AY555*AQ1174</f>
        <v>0</v>
      </c>
      <c r="AR1178" s="332">
        <f>'4.  2011-2014 LRAM'!AZ555*AR1174</f>
        <v>0</v>
      </c>
      <c r="AS1178" s="690">
        <f>SUM(AE1178:AR1178)</f>
        <v>0</v>
      </c>
    </row>
    <row r="1179" spans="1:45">
      <c r="B1179" s="284" t="s">
        <v>356</v>
      </c>
      <c r="C1179" s="302"/>
      <c r="D1179" s="244"/>
      <c r="E1179" s="241"/>
      <c r="F1179" s="241"/>
      <c r="G1179" s="241"/>
      <c r="H1179" s="241"/>
      <c r="I1179" s="241"/>
      <c r="J1179" s="241"/>
      <c r="K1179" s="241"/>
      <c r="L1179" s="241"/>
      <c r="M1179" s="241"/>
      <c r="N1179" s="241"/>
      <c r="O1179" s="241"/>
      <c r="P1179" s="241"/>
      <c r="Q1179" s="241"/>
      <c r="R1179" s="252"/>
      <c r="S1179" s="241"/>
      <c r="T1179" s="241"/>
      <c r="U1179" s="241"/>
      <c r="V1179" s="244"/>
      <c r="W1179" s="244"/>
      <c r="X1179" s="244"/>
      <c r="Y1179" s="244"/>
      <c r="Z1179" s="241"/>
      <c r="AA1179" s="241"/>
      <c r="AB1179" s="241"/>
      <c r="AC1179" s="241"/>
      <c r="AD1179" s="241"/>
      <c r="AE1179" s="332">
        <f>AE215*AE1174</f>
        <v>0</v>
      </c>
      <c r="AF1179" s="332">
        <f t="shared" ref="AF1179:AR1179" si="3502">AF215*AF1174</f>
        <v>0</v>
      </c>
      <c r="AG1179" s="332">
        <f t="shared" si="3502"/>
        <v>0</v>
      </c>
      <c r="AH1179" s="332">
        <f t="shared" si="3502"/>
        <v>0</v>
      </c>
      <c r="AI1179" s="332">
        <f t="shared" si="3502"/>
        <v>0</v>
      </c>
      <c r="AJ1179" s="332">
        <f t="shared" si="3502"/>
        <v>0</v>
      </c>
      <c r="AK1179" s="332">
        <f t="shared" si="3502"/>
        <v>0</v>
      </c>
      <c r="AL1179" s="332">
        <f t="shared" si="3502"/>
        <v>0</v>
      </c>
      <c r="AM1179" s="332">
        <f t="shared" si="3502"/>
        <v>0</v>
      </c>
      <c r="AN1179" s="332">
        <f t="shared" si="3502"/>
        <v>0</v>
      </c>
      <c r="AO1179" s="332">
        <f t="shared" si="3502"/>
        <v>0</v>
      </c>
      <c r="AP1179" s="332">
        <f t="shared" si="3502"/>
        <v>0</v>
      </c>
      <c r="AQ1179" s="332">
        <f t="shared" si="3502"/>
        <v>0</v>
      </c>
      <c r="AR1179" s="332">
        <f t="shared" si="3502"/>
        <v>0</v>
      </c>
      <c r="AS1179" s="690">
        <f t="shared" si="3501"/>
        <v>0</v>
      </c>
    </row>
    <row r="1180" spans="1:45">
      <c r="B1180" s="284" t="s">
        <v>357</v>
      </c>
      <c r="C1180" s="302"/>
      <c r="D1180" s="244"/>
      <c r="E1180" s="241"/>
      <c r="F1180" s="241"/>
      <c r="G1180" s="241"/>
      <c r="H1180" s="241"/>
      <c r="I1180" s="241"/>
      <c r="J1180" s="241"/>
      <c r="K1180" s="241"/>
      <c r="L1180" s="241"/>
      <c r="M1180" s="241"/>
      <c r="N1180" s="241"/>
      <c r="O1180" s="241"/>
      <c r="P1180" s="241"/>
      <c r="Q1180" s="241"/>
      <c r="R1180" s="252"/>
      <c r="S1180" s="241"/>
      <c r="T1180" s="241"/>
      <c r="U1180" s="241"/>
      <c r="V1180" s="244"/>
      <c r="W1180" s="244"/>
      <c r="X1180" s="244"/>
      <c r="Y1180" s="244"/>
      <c r="Z1180" s="241"/>
      <c r="AA1180" s="241"/>
      <c r="AB1180" s="241"/>
      <c r="AC1180" s="241"/>
      <c r="AD1180" s="241"/>
      <c r="AE1180" s="332">
        <f>AE406*AE1174</f>
        <v>0</v>
      </c>
      <c r="AF1180" s="332">
        <f t="shared" ref="AF1180:AR1180" si="3503">AF406*AF1174</f>
        <v>0</v>
      </c>
      <c r="AG1180" s="332">
        <f t="shared" si="3503"/>
        <v>0</v>
      </c>
      <c r="AH1180" s="332">
        <f t="shared" si="3503"/>
        <v>0</v>
      </c>
      <c r="AI1180" s="332">
        <f t="shared" si="3503"/>
        <v>0</v>
      </c>
      <c r="AJ1180" s="332">
        <f t="shared" si="3503"/>
        <v>0</v>
      </c>
      <c r="AK1180" s="332">
        <f t="shared" si="3503"/>
        <v>0</v>
      </c>
      <c r="AL1180" s="332">
        <f t="shared" si="3503"/>
        <v>0</v>
      </c>
      <c r="AM1180" s="332">
        <f t="shared" si="3503"/>
        <v>0</v>
      </c>
      <c r="AN1180" s="332">
        <f t="shared" si="3503"/>
        <v>0</v>
      </c>
      <c r="AO1180" s="332">
        <f t="shared" si="3503"/>
        <v>0</v>
      </c>
      <c r="AP1180" s="332">
        <f t="shared" si="3503"/>
        <v>0</v>
      </c>
      <c r="AQ1180" s="332">
        <f t="shared" si="3503"/>
        <v>0</v>
      </c>
      <c r="AR1180" s="332">
        <f t="shared" si="3503"/>
        <v>0</v>
      </c>
      <c r="AS1180" s="690">
        <f t="shared" si="3501"/>
        <v>0</v>
      </c>
    </row>
    <row r="1181" spans="1:45">
      <c r="B1181" s="284" t="s">
        <v>358</v>
      </c>
      <c r="C1181" s="302"/>
      <c r="D1181" s="244"/>
      <c r="E1181" s="241"/>
      <c r="F1181" s="241"/>
      <c r="G1181" s="241"/>
      <c r="H1181" s="241"/>
      <c r="I1181" s="241"/>
      <c r="J1181" s="241"/>
      <c r="K1181" s="241"/>
      <c r="L1181" s="241"/>
      <c r="M1181" s="241"/>
      <c r="N1181" s="241"/>
      <c r="O1181" s="241"/>
      <c r="P1181" s="241"/>
      <c r="Q1181" s="241"/>
      <c r="R1181" s="252"/>
      <c r="S1181" s="241"/>
      <c r="T1181" s="241"/>
      <c r="U1181" s="241"/>
      <c r="V1181" s="244"/>
      <c r="W1181" s="244"/>
      <c r="X1181" s="244"/>
      <c r="Y1181" s="244"/>
      <c r="Z1181" s="241"/>
      <c r="AA1181" s="241"/>
      <c r="AB1181" s="241"/>
      <c r="AC1181" s="241"/>
      <c r="AD1181" s="241"/>
      <c r="AE1181" s="332">
        <f>AE605*AE1174</f>
        <v>0</v>
      </c>
      <c r="AF1181" s="332">
        <f t="shared" ref="AF1181:AR1181" si="3504">AF605*AF1174</f>
        <v>0</v>
      </c>
      <c r="AG1181" s="332">
        <f t="shared" si="3504"/>
        <v>0</v>
      </c>
      <c r="AH1181" s="332">
        <f t="shared" si="3504"/>
        <v>0</v>
      </c>
      <c r="AI1181" s="332">
        <f t="shared" si="3504"/>
        <v>0</v>
      </c>
      <c r="AJ1181" s="332">
        <f t="shared" si="3504"/>
        <v>0</v>
      </c>
      <c r="AK1181" s="332">
        <f t="shared" si="3504"/>
        <v>0</v>
      </c>
      <c r="AL1181" s="332">
        <f t="shared" si="3504"/>
        <v>0</v>
      </c>
      <c r="AM1181" s="332">
        <f t="shared" si="3504"/>
        <v>0</v>
      </c>
      <c r="AN1181" s="332">
        <f t="shared" si="3504"/>
        <v>0</v>
      </c>
      <c r="AO1181" s="332">
        <f t="shared" si="3504"/>
        <v>0</v>
      </c>
      <c r="AP1181" s="332">
        <f t="shared" si="3504"/>
        <v>0</v>
      </c>
      <c r="AQ1181" s="332">
        <f t="shared" si="3504"/>
        <v>0</v>
      </c>
      <c r="AR1181" s="332">
        <f t="shared" si="3504"/>
        <v>0</v>
      </c>
      <c r="AS1181" s="690">
        <f t="shared" si="3501"/>
        <v>0</v>
      </c>
    </row>
    <row r="1182" spans="1:45">
      <c r="B1182" s="284" t="s">
        <v>359</v>
      </c>
      <c r="C1182" s="302"/>
      <c r="D1182" s="244"/>
      <c r="E1182" s="241"/>
      <c r="F1182" s="241"/>
      <c r="G1182" s="241"/>
      <c r="H1182" s="241"/>
      <c r="I1182" s="241"/>
      <c r="J1182" s="241"/>
      <c r="K1182" s="241"/>
      <c r="L1182" s="241"/>
      <c r="M1182" s="241"/>
      <c r="N1182" s="241"/>
      <c r="O1182" s="241"/>
      <c r="P1182" s="241"/>
      <c r="Q1182" s="241"/>
      <c r="R1182" s="252"/>
      <c r="S1182" s="241"/>
      <c r="T1182" s="241"/>
      <c r="U1182" s="241"/>
      <c r="V1182" s="244"/>
      <c r="W1182" s="244"/>
      <c r="X1182" s="244"/>
      <c r="Y1182" s="244"/>
      <c r="Z1182" s="241"/>
      <c r="AA1182" s="241"/>
      <c r="AB1182" s="241"/>
      <c r="AC1182" s="241"/>
      <c r="AD1182" s="241"/>
      <c r="AE1182" s="332">
        <f>AE798*AE1174</f>
        <v>0</v>
      </c>
      <c r="AF1182" s="332">
        <f t="shared" ref="AF1182:AR1182" si="3505">AF798*AF1174</f>
        <v>0</v>
      </c>
      <c r="AG1182" s="332">
        <f t="shared" si="3505"/>
        <v>0</v>
      </c>
      <c r="AH1182" s="332">
        <f t="shared" si="3505"/>
        <v>0</v>
      </c>
      <c r="AI1182" s="332">
        <f t="shared" si="3505"/>
        <v>0</v>
      </c>
      <c r="AJ1182" s="332">
        <f t="shared" si="3505"/>
        <v>0</v>
      </c>
      <c r="AK1182" s="332">
        <f t="shared" si="3505"/>
        <v>0</v>
      </c>
      <c r="AL1182" s="332">
        <f t="shared" si="3505"/>
        <v>0</v>
      </c>
      <c r="AM1182" s="332">
        <f t="shared" si="3505"/>
        <v>0</v>
      </c>
      <c r="AN1182" s="332">
        <f t="shared" si="3505"/>
        <v>0</v>
      </c>
      <c r="AO1182" s="332">
        <f t="shared" si="3505"/>
        <v>0</v>
      </c>
      <c r="AP1182" s="332">
        <f t="shared" si="3505"/>
        <v>0</v>
      </c>
      <c r="AQ1182" s="332">
        <f t="shared" si="3505"/>
        <v>0</v>
      </c>
      <c r="AR1182" s="332">
        <f t="shared" si="3505"/>
        <v>0</v>
      </c>
      <c r="AS1182" s="690">
        <f t="shared" si="3501"/>
        <v>0</v>
      </c>
    </row>
    <row r="1183" spans="1:45">
      <c r="B1183" s="284" t="s">
        <v>360</v>
      </c>
      <c r="C1183" s="302"/>
      <c r="D1183" s="244"/>
      <c r="E1183" s="241"/>
      <c r="F1183" s="241"/>
      <c r="G1183" s="241"/>
      <c r="H1183" s="241"/>
      <c r="I1183" s="241"/>
      <c r="J1183" s="241"/>
      <c r="K1183" s="241"/>
      <c r="L1183" s="241"/>
      <c r="M1183" s="241"/>
      <c r="N1183" s="241"/>
      <c r="O1183" s="241"/>
      <c r="P1183" s="241"/>
      <c r="Q1183" s="241"/>
      <c r="R1183" s="252"/>
      <c r="S1183" s="241"/>
      <c r="T1183" s="241"/>
      <c r="U1183" s="241"/>
      <c r="V1183" s="244"/>
      <c r="W1183" s="244"/>
      <c r="X1183" s="244"/>
      <c r="Y1183" s="244"/>
      <c r="Z1183" s="241"/>
      <c r="AA1183" s="241"/>
      <c r="AB1183" s="241"/>
      <c r="AC1183" s="241"/>
      <c r="AD1183" s="241"/>
      <c r="AE1183" s="332">
        <f>AE993*AE1174</f>
        <v>0</v>
      </c>
      <c r="AF1183" s="332">
        <f t="shared" ref="AF1183:AR1183" si="3506">AF993*AF1174</f>
        <v>0</v>
      </c>
      <c r="AG1183" s="332">
        <f t="shared" si="3506"/>
        <v>0</v>
      </c>
      <c r="AH1183" s="332">
        <f t="shared" si="3506"/>
        <v>0</v>
      </c>
      <c r="AI1183" s="332">
        <f t="shared" si="3506"/>
        <v>0</v>
      </c>
      <c r="AJ1183" s="332">
        <f t="shared" si="3506"/>
        <v>0</v>
      </c>
      <c r="AK1183" s="332">
        <f t="shared" si="3506"/>
        <v>0</v>
      </c>
      <c r="AL1183" s="332">
        <f t="shared" si="3506"/>
        <v>0</v>
      </c>
      <c r="AM1183" s="332">
        <f t="shared" si="3506"/>
        <v>0</v>
      </c>
      <c r="AN1183" s="332">
        <f t="shared" si="3506"/>
        <v>0</v>
      </c>
      <c r="AO1183" s="332">
        <f t="shared" si="3506"/>
        <v>0</v>
      </c>
      <c r="AP1183" s="332">
        <f t="shared" si="3506"/>
        <v>0</v>
      </c>
      <c r="AQ1183" s="332">
        <f t="shared" si="3506"/>
        <v>0</v>
      </c>
      <c r="AR1183" s="332">
        <f t="shared" si="3506"/>
        <v>0</v>
      </c>
      <c r="AS1183" s="690">
        <f t="shared" si="3501"/>
        <v>0</v>
      </c>
    </row>
    <row r="1184" spans="1:45">
      <c r="B1184" s="284" t="s">
        <v>361</v>
      </c>
      <c r="C1184" s="302"/>
      <c r="D1184" s="244"/>
      <c r="E1184" s="241"/>
      <c r="F1184" s="241"/>
      <c r="G1184" s="241"/>
      <c r="H1184" s="241"/>
      <c r="I1184" s="241"/>
      <c r="J1184" s="241"/>
      <c r="K1184" s="241"/>
      <c r="L1184" s="241"/>
      <c r="M1184" s="241"/>
      <c r="N1184" s="241"/>
      <c r="O1184" s="241"/>
      <c r="P1184" s="241"/>
      <c r="Q1184" s="241"/>
      <c r="R1184" s="252"/>
      <c r="S1184" s="241"/>
      <c r="T1184" s="241"/>
      <c r="U1184" s="241"/>
      <c r="V1184" s="244"/>
      <c r="W1184" s="244"/>
      <c r="X1184" s="244"/>
      <c r="Y1184" s="244"/>
      <c r="Z1184" s="241"/>
      <c r="AA1184" s="241"/>
      <c r="AB1184" s="241"/>
      <c r="AC1184" s="241"/>
      <c r="AD1184" s="241"/>
      <c r="AE1184" s="332">
        <f>AE1171*AE1174</f>
        <v>0</v>
      </c>
      <c r="AF1184" s="332">
        <f t="shared" ref="AF1184:AR1184" si="3507">AF1171*AF1174</f>
        <v>0</v>
      </c>
      <c r="AG1184" s="332">
        <f t="shared" si="3507"/>
        <v>0</v>
      </c>
      <c r="AH1184" s="332">
        <f t="shared" si="3507"/>
        <v>0</v>
      </c>
      <c r="AI1184" s="332">
        <f t="shared" si="3507"/>
        <v>0</v>
      </c>
      <c r="AJ1184" s="332">
        <f t="shared" si="3507"/>
        <v>0</v>
      </c>
      <c r="AK1184" s="332">
        <f t="shared" si="3507"/>
        <v>0</v>
      </c>
      <c r="AL1184" s="332">
        <f t="shared" si="3507"/>
        <v>0</v>
      </c>
      <c r="AM1184" s="332">
        <f t="shared" si="3507"/>
        <v>0</v>
      </c>
      <c r="AN1184" s="332">
        <f t="shared" si="3507"/>
        <v>0</v>
      </c>
      <c r="AO1184" s="332">
        <f t="shared" si="3507"/>
        <v>0</v>
      </c>
      <c r="AP1184" s="332">
        <f t="shared" si="3507"/>
        <v>0</v>
      </c>
      <c r="AQ1184" s="332">
        <f t="shared" si="3507"/>
        <v>0</v>
      </c>
      <c r="AR1184" s="332">
        <f t="shared" si="3507"/>
        <v>0</v>
      </c>
      <c r="AS1184" s="690">
        <f t="shared" si="3501"/>
        <v>0</v>
      </c>
    </row>
    <row r="1185" spans="2:45" ht="15.75">
      <c r="B1185" s="306" t="s">
        <v>351</v>
      </c>
      <c r="C1185" s="302"/>
      <c r="D1185" s="264"/>
      <c r="E1185" s="294"/>
      <c r="F1185" s="294"/>
      <c r="G1185" s="294"/>
      <c r="H1185" s="294"/>
      <c r="I1185" s="294"/>
      <c r="J1185" s="294"/>
      <c r="K1185" s="294"/>
      <c r="L1185" s="294"/>
      <c r="M1185" s="294"/>
      <c r="N1185" s="294"/>
      <c r="O1185" s="294"/>
      <c r="P1185" s="294"/>
      <c r="Q1185" s="294"/>
      <c r="R1185" s="261"/>
      <c r="S1185" s="294"/>
      <c r="T1185" s="294"/>
      <c r="U1185" s="294"/>
      <c r="V1185" s="264"/>
      <c r="W1185" s="264"/>
      <c r="X1185" s="264"/>
      <c r="Y1185" s="264"/>
      <c r="Z1185" s="294"/>
      <c r="AA1185" s="294"/>
      <c r="AB1185" s="294"/>
      <c r="AC1185" s="294"/>
      <c r="AD1185" s="294"/>
      <c r="AE1185" s="303">
        <f>SUM(AE1175:AE1184)</f>
        <v>0</v>
      </c>
      <c r="AF1185" s="303">
        <f>SUM(AF1175:AF1184)</f>
        <v>0</v>
      </c>
      <c r="AG1185" s="303">
        <f t="shared" ref="AG1185:AK1185" si="3508">SUM(AG1175:AG1184)</f>
        <v>0</v>
      </c>
      <c r="AH1185" s="303">
        <f t="shared" si="3508"/>
        <v>0</v>
      </c>
      <c r="AI1185" s="303">
        <f t="shared" si="3508"/>
        <v>0</v>
      </c>
      <c r="AJ1185" s="303">
        <f t="shared" si="3508"/>
        <v>0</v>
      </c>
      <c r="AK1185" s="303">
        <f t="shared" si="3508"/>
        <v>0</v>
      </c>
      <c r="AL1185" s="303">
        <f>SUM(AL1175:AL1184)</f>
        <v>0</v>
      </c>
      <c r="AM1185" s="303">
        <f t="shared" ref="AM1185:AR1185" si="3509">SUM(AM1175:AM1184)</f>
        <v>0</v>
      </c>
      <c r="AN1185" s="303">
        <f t="shared" si="3509"/>
        <v>0</v>
      </c>
      <c r="AO1185" s="303">
        <f t="shared" si="3509"/>
        <v>0</v>
      </c>
      <c r="AP1185" s="303">
        <f t="shared" si="3509"/>
        <v>0</v>
      </c>
      <c r="AQ1185" s="303">
        <f t="shared" si="3509"/>
        <v>0</v>
      </c>
      <c r="AR1185" s="303">
        <f t="shared" si="3509"/>
        <v>0</v>
      </c>
      <c r="AS1185" s="691">
        <f>SUM(AS1175:AS1184)</f>
        <v>0</v>
      </c>
    </row>
    <row r="1186" spans="2:45" ht="15.75">
      <c r="B1186" s="306" t="s">
        <v>350</v>
      </c>
      <c r="C1186" s="302"/>
      <c r="D1186" s="307"/>
      <c r="E1186" s="294"/>
      <c r="F1186" s="294"/>
      <c r="G1186" s="294"/>
      <c r="H1186" s="294"/>
      <c r="I1186" s="294"/>
      <c r="J1186" s="294"/>
      <c r="K1186" s="294"/>
      <c r="L1186" s="294"/>
      <c r="M1186" s="294"/>
      <c r="N1186" s="294"/>
      <c r="O1186" s="294"/>
      <c r="P1186" s="294"/>
      <c r="Q1186" s="294"/>
      <c r="R1186" s="261"/>
      <c r="S1186" s="294"/>
      <c r="T1186" s="294"/>
      <c r="U1186" s="294"/>
      <c r="V1186" s="264"/>
      <c r="W1186" s="264"/>
      <c r="X1186" s="264"/>
      <c r="Y1186" s="264"/>
      <c r="Z1186" s="294"/>
      <c r="AA1186" s="294"/>
      <c r="AB1186" s="294"/>
      <c r="AC1186" s="294"/>
      <c r="AD1186" s="294"/>
      <c r="AE1186" s="304">
        <f>AE1172*AE1174</f>
        <v>0</v>
      </c>
      <c r="AF1186" s="304">
        <f t="shared" ref="AF1186:AK1186" si="3510">AF1172*AF1174</f>
        <v>0</v>
      </c>
      <c r="AG1186" s="304">
        <f>AG1172*AG1174</f>
        <v>0</v>
      </c>
      <c r="AH1186" s="304">
        <f t="shared" si="3510"/>
        <v>0</v>
      </c>
      <c r="AI1186" s="304">
        <f t="shared" si="3510"/>
        <v>0</v>
      </c>
      <c r="AJ1186" s="304">
        <f t="shared" si="3510"/>
        <v>0</v>
      </c>
      <c r="AK1186" s="304">
        <f t="shared" si="3510"/>
        <v>0</v>
      </c>
      <c r="AL1186" s="304">
        <f t="shared" ref="AL1186:AR1186" si="3511">AL1172*AL1174</f>
        <v>0</v>
      </c>
      <c r="AM1186" s="304">
        <f t="shared" si="3511"/>
        <v>0</v>
      </c>
      <c r="AN1186" s="304">
        <f t="shared" si="3511"/>
        <v>0</v>
      </c>
      <c r="AO1186" s="304">
        <f t="shared" si="3511"/>
        <v>0</v>
      </c>
      <c r="AP1186" s="304">
        <f t="shared" si="3511"/>
        <v>0</v>
      </c>
      <c r="AQ1186" s="304">
        <f t="shared" si="3511"/>
        <v>0</v>
      </c>
      <c r="AR1186" s="304">
        <f t="shared" si="3511"/>
        <v>0</v>
      </c>
      <c r="AS1186" s="360">
        <f>SUM(AE1186:AR1186)</f>
        <v>0</v>
      </c>
    </row>
    <row r="1187" spans="2:45" ht="15.75">
      <c r="B1187" s="306" t="s">
        <v>349</v>
      </c>
      <c r="C1187" s="302"/>
      <c r="D1187" s="307"/>
      <c r="E1187" s="294"/>
      <c r="F1187" s="294"/>
      <c r="G1187" s="294"/>
      <c r="H1187" s="294"/>
      <c r="I1187" s="294"/>
      <c r="J1187" s="294"/>
      <c r="K1187" s="294"/>
      <c r="L1187" s="294"/>
      <c r="M1187" s="294"/>
      <c r="N1187" s="294"/>
      <c r="O1187" s="294"/>
      <c r="P1187" s="294"/>
      <c r="Q1187" s="294"/>
      <c r="R1187" s="261"/>
      <c r="S1187" s="294"/>
      <c r="T1187" s="294"/>
      <c r="U1187" s="294"/>
      <c r="V1187" s="307"/>
      <c r="W1187" s="307"/>
      <c r="X1187" s="307"/>
      <c r="Y1187" s="307"/>
      <c r="Z1187" s="294"/>
      <c r="AA1187" s="294"/>
      <c r="AB1187" s="294"/>
      <c r="AC1187" s="294"/>
      <c r="AD1187" s="294"/>
      <c r="AE1187" s="308"/>
      <c r="AF1187" s="308"/>
      <c r="AG1187" s="308"/>
      <c r="AH1187" s="308"/>
      <c r="AI1187" s="308"/>
      <c r="AJ1187" s="308"/>
      <c r="AK1187" s="308"/>
      <c r="AL1187" s="308"/>
      <c r="AM1187" s="308"/>
      <c r="AN1187" s="308"/>
      <c r="AO1187" s="308"/>
      <c r="AP1187" s="308"/>
      <c r="AQ1187" s="308"/>
      <c r="AR1187" s="308"/>
      <c r="AS1187" s="360">
        <f>AS1185-AS1186</f>
        <v>0</v>
      </c>
    </row>
    <row r="1188" spans="2:45" ht="15.75">
      <c r="B1188" s="306"/>
      <c r="C1188" s="302"/>
      <c r="D1188" s="307"/>
      <c r="E1188" s="294"/>
      <c r="F1188" s="294"/>
      <c r="G1188" s="294"/>
      <c r="H1188" s="294"/>
      <c r="I1188" s="294"/>
      <c r="J1188" s="294"/>
      <c r="K1188" s="294"/>
      <c r="L1188" s="294"/>
      <c r="M1188" s="294"/>
      <c r="N1188" s="294"/>
      <c r="O1188" s="294"/>
      <c r="P1188" s="294"/>
      <c r="Q1188" s="294"/>
      <c r="R1188" s="261"/>
      <c r="S1188" s="294"/>
      <c r="T1188" s="294"/>
      <c r="U1188" s="294"/>
      <c r="V1188" s="307"/>
      <c r="W1188" s="307"/>
      <c r="X1188" s="307"/>
      <c r="Y1188" s="307"/>
      <c r="Z1188" s="294"/>
      <c r="AA1188" s="294"/>
      <c r="AB1188" s="294"/>
      <c r="AC1188" s="294"/>
      <c r="AD1188" s="294"/>
      <c r="AE1188" s="308"/>
      <c r="AF1188" s="308"/>
      <c r="AG1188" s="308"/>
      <c r="AH1188" s="308"/>
      <c r="AI1188" s="308"/>
      <c r="AJ1188" s="308"/>
      <c r="AK1188" s="308"/>
      <c r="AL1188" s="308"/>
      <c r="AM1188" s="308"/>
      <c r="AN1188" s="308"/>
      <c r="AO1188" s="308"/>
      <c r="AP1188" s="308"/>
      <c r="AQ1188" s="308"/>
      <c r="AR1188" s="308"/>
      <c r="AS1188" s="360"/>
    </row>
    <row r="1189" spans="2:45">
      <c r="B1189" s="284" t="s">
        <v>855</v>
      </c>
      <c r="C1189" s="307"/>
      <c r="D1189" s="307"/>
      <c r="E1189" s="294"/>
      <c r="F1189" s="294"/>
      <c r="G1189" s="294"/>
      <c r="H1189" s="294"/>
      <c r="I1189" s="294"/>
      <c r="J1189" s="294"/>
      <c r="K1189" s="294"/>
      <c r="L1189" s="294"/>
      <c r="M1189" s="294"/>
      <c r="N1189" s="294"/>
      <c r="O1189" s="294"/>
      <c r="P1189" s="294"/>
      <c r="Q1189" s="294"/>
      <c r="R1189" s="261"/>
      <c r="S1189" s="294"/>
      <c r="T1189" s="294"/>
      <c r="U1189" s="294"/>
      <c r="V1189" s="307"/>
      <c r="W1189" s="302"/>
      <c r="X1189" s="307"/>
      <c r="Y1189" s="307"/>
      <c r="Z1189" s="294"/>
      <c r="AA1189" s="294"/>
      <c r="AB1189" s="294"/>
      <c r="AC1189" s="294"/>
      <c r="AD1189" s="294"/>
      <c r="AE1189" s="677">
        <f>SUMPRODUCT($E$1009:$E$1169,AE1009:AE1169)</f>
        <v>0</v>
      </c>
      <c r="AF1189" s="677">
        <f>SUMPRODUCT($E$1009:$E$1169,AF1009:AF1169)</f>
        <v>291201.74180624797</v>
      </c>
      <c r="AG1189" s="677">
        <f>IF(AG1007="kw",SUMPRODUCT($Q$1009:$Q$1169,$S$1009:$S$1169,AG1009:AG1169),SUMPRODUCT($E$1009:$E$1169,AG1009:AG1169))</f>
        <v>2385.6478405315702</v>
      </c>
      <c r="AH1189" s="677">
        <f t="shared" ref="AH1189:AR1189" si="3512">IF(AH1007="kw",SUMPRODUCT($Q$1009:$Q$1169,$S$1009:$S$1169,AH1009:AH1169),SUMPRODUCT($E$1009:$E$1169,AH1009:AH1169))</f>
        <v>0</v>
      </c>
      <c r="AI1189" s="677">
        <f t="shared" si="3512"/>
        <v>0</v>
      </c>
      <c r="AJ1189" s="677">
        <f t="shared" si="3512"/>
        <v>0</v>
      </c>
      <c r="AK1189" s="677">
        <f t="shared" si="3512"/>
        <v>0</v>
      </c>
      <c r="AL1189" s="677">
        <f t="shared" si="3512"/>
        <v>0</v>
      </c>
      <c r="AM1189" s="677">
        <f t="shared" si="3512"/>
        <v>0</v>
      </c>
      <c r="AN1189" s="677">
        <f t="shared" si="3512"/>
        <v>0</v>
      </c>
      <c r="AO1189" s="677">
        <f t="shared" si="3512"/>
        <v>0</v>
      </c>
      <c r="AP1189" s="677">
        <f t="shared" si="3512"/>
        <v>0</v>
      </c>
      <c r="AQ1189" s="677">
        <f t="shared" si="3512"/>
        <v>0</v>
      </c>
      <c r="AR1189" s="677">
        <f t="shared" si="3512"/>
        <v>0</v>
      </c>
      <c r="AS1189" s="296"/>
    </row>
    <row r="1190" spans="2:45">
      <c r="B1190" s="284" t="s">
        <v>856</v>
      </c>
      <c r="C1190" s="307"/>
      <c r="D1190" s="307"/>
      <c r="E1190" s="294"/>
      <c r="F1190" s="294"/>
      <c r="G1190" s="294"/>
      <c r="H1190" s="294"/>
      <c r="I1190" s="294"/>
      <c r="J1190" s="294"/>
      <c r="K1190" s="294"/>
      <c r="L1190" s="294"/>
      <c r="M1190" s="294"/>
      <c r="N1190" s="294"/>
      <c r="O1190" s="294"/>
      <c r="P1190" s="294"/>
      <c r="Q1190" s="294"/>
      <c r="R1190" s="261"/>
      <c r="S1190" s="294"/>
      <c r="T1190" s="294"/>
      <c r="U1190" s="294"/>
      <c r="V1190" s="307"/>
      <c r="W1190" s="302"/>
      <c r="X1190" s="307"/>
      <c r="Y1190" s="307"/>
      <c r="Z1190" s="294"/>
      <c r="AA1190" s="294"/>
      <c r="AB1190" s="294"/>
      <c r="AC1190" s="294"/>
      <c r="AD1190" s="294"/>
      <c r="AE1190" s="677">
        <f>SUMPRODUCT($F$1009:$F$1169,AE1009:AE1169)</f>
        <v>0</v>
      </c>
      <c r="AF1190" s="677">
        <f>SUMPRODUCT($F$1009:$F$1169,AF1009:AF1169)</f>
        <v>291201.74180624797</v>
      </c>
      <c r="AG1190" s="677">
        <f>IF(AG1007="kw",SUMPRODUCT($Q$1009:$Q$1169,$T$1009:$T$1169,AG1009:AG1169),SUMPRODUCT($F$1009:$F$1169,AG1009:AG1169))</f>
        <v>2385.6478405315702</v>
      </c>
      <c r="AH1190" s="677">
        <f t="shared" ref="AH1190:AR1190" si="3513">IF(AH1007="kw",SUMPRODUCT($Q$1009:$Q$1169,$T$1009:$T$1169,AH1009:AH1169),SUMPRODUCT($F$1009:$F$1169,AH1009:AH1169))</f>
        <v>0</v>
      </c>
      <c r="AI1190" s="677">
        <f t="shared" si="3513"/>
        <v>0</v>
      </c>
      <c r="AJ1190" s="677">
        <f t="shared" si="3513"/>
        <v>0</v>
      </c>
      <c r="AK1190" s="677">
        <f t="shared" si="3513"/>
        <v>0</v>
      </c>
      <c r="AL1190" s="677">
        <f t="shared" si="3513"/>
        <v>0</v>
      </c>
      <c r="AM1190" s="677">
        <f t="shared" si="3513"/>
        <v>0</v>
      </c>
      <c r="AN1190" s="677">
        <f t="shared" si="3513"/>
        <v>0</v>
      </c>
      <c r="AO1190" s="677">
        <f t="shared" si="3513"/>
        <v>0</v>
      </c>
      <c r="AP1190" s="677">
        <f t="shared" si="3513"/>
        <v>0</v>
      </c>
      <c r="AQ1190" s="677">
        <f t="shared" si="3513"/>
        <v>0</v>
      </c>
      <c r="AR1190" s="677">
        <f t="shared" si="3513"/>
        <v>0</v>
      </c>
      <c r="AS1190" s="296"/>
    </row>
    <row r="1191" spans="2:45">
      <c r="B1191" s="284" t="s">
        <v>857</v>
      </c>
      <c r="C1191" s="307"/>
      <c r="D1191" s="307"/>
      <c r="E1191" s="294"/>
      <c r="F1191" s="294"/>
      <c r="G1191" s="294"/>
      <c r="H1191" s="294"/>
      <c r="I1191" s="294"/>
      <c r="J1191" s="294"/>
      <c r="K1191" s="294"/>
      <c r="L1191" s="294"/>
      <c r="M1191" s="294"/>
      <c r="N1191" s="294"/>
      <c r="O1191" s="294"/>
      <c r="P1191" s="294"/>
      <c r="Q1191" s="294"/>
      <c r="R1191" s="261"/>
      <c r="S1191" s="294"/>
      <c r="T1191" s="294"/>
      <c r="U1191" s="294"/>
      <c r="V1191" s="307"/>
      <c r="W1191" s="302"/>
      <c r="X1191" s="307"/>
      <c r="Y1191" s="307"/>
      <c r="Z1191" s="294"/>
      <c r="AA1191" s="294"/>
      <c r="AB1191" s="294"/>
      <c r="AC1191" s="294"/>
      <c r="AD1191" s="294"/>
      <c r="AE1191" s="677">
        <f>SUMPRODUCT($G$1009:$G$1169,AE1009:AE1169)</f>
        <v>0</v>
      </c>
      <c r="AF1191" s="677">
        <f>SUMPRODUCT($G$1009:$G$1169,AF1009:AF1169)</f>
        <v>291201.74180624797</v>
      </c>
      <c r="AG1191" s="677">
        <f>IF(AG1007="kw",SUMPRODUCT($Q$1009:$Q$1169,$U$1009:$U$1169,AG1009:AG1169),SUMPRODUCT($G$1009:$G$1169,AG1009:AG1169))</f>
        <v>2385.6478405315702</v>
      </c>
      <c r="AH1191" s="677">
        <f t="shared" ref="AH1191:AR1191" si="3514">IF(AH1007="kw",SUMPRODUCT($Q$1009:$Q$1169,$U$1009:$U$1169,AH1009:AH1169),SUMPRODUCT($G$1009:$G$1169,AH1009:AH1169))</f>
        <v>0</v>
      </c>
      <c r="AI1191" s="677">
        <f t="shared" si="3514"/>
        <v>0</v>
      </c>
      <c r="AJ1191" s="677">
        <f t="shared" si="3514"/>
        <v>0</v>
      </c>
      <c r="AK1191" s="677">
        <f t="shared" si="3514"/>
        <v>0</v>
      </c>
      <c r="AL1191" s="677">
        <f t="shared" si="3514"/>
        <v>0</v>
      </c>
      <c r="AM1191" s="677">
        <f t="shared" si="3514"/>
        <v>0</v>
      </c>
      <c r="AN1191" s="677">
        <f t="shared" si="3514"/>
        <v>0</v>
      </c>
      <c r="AO1191" s="677">
        <f t="shared" si="3514"/>
        <v>0</v>
      </c>
      <c r="AP1191" s="677">
        <f t="shared" si="3514"/>
        <v>0</v>
      </c>
      <c r="AQ1191" s="677">
        <f t="shared" si="3514"/>
        <v>0</v>
      </c>
      <c r="AR1191" s="677">
        <f t="shared" si="3514"/>
        <v>0</v>
      </c>
      <c r="AS1191" s="296"/>
    </row>
    <row r="1192" spans="2:45">
      <c r="B1192" s="284" t="s">
        <v>858</v>
      </c>
      <c r="C1192" s="307"/>
      <c r="D1192" s="307"/>
      <c r="E1192" s="294"/>
      <c r="F1192" s="294"/>
      <c r="G1192" s="294"/>
      <c r="H1192" s="294"/>
      <c r="I1192" s="294"/>
      <c r="J1192" s="294"/>
      <c r="K1192" s="294"/>
      <c r="L1192" s="294"/>
      <c r="M1192" s="294"/>
      <c r="N1192" s="294"/>
      <c r="O1192" s="294"/>
      <c r="P1192" s="294"/>
      <c r="Q1192" s="294"/>
      <c r="R1192" s="261"/>
      <c r="S1192" s="294"/>
      <c r="T1192" s="294"/>
      <c r="U1192" s="294"/>
      <c r="V1192" s="307"/>
      <c r="W1192" s="302"/>
      <c r="X1192" s="307"/>
      <c r="Y1192" s="307"/>
      <c r="Z1192" s="294"/>
      <c r="AA1192" s="294"/>
      <c r="AB1192" s="294"/>
      <c r="AC1192" s="294"/>
      <c r="AD1192" s="294"/>
      <c r="AE1192" s="677">
        <f>SUMPRODUCT($H$1009:$H$1169,AE1009:AE1169)</f>
        <v>0</v>
      </c>
      <c r="AF1192" s="677">
        <f>SUMPRODUCT($H$1009:$H$1169,AF1009:AF1169)</f>
        <v>291201.74180624797</v>
      </c>
      <c r="AG1192" s="677">
        <f>IF(AG1007="kw",SUMPRODUCT($Q$1009:$Q$1169,$V$1009:$V$1169,AG1009:AG1169),SUMPRODUCT($H$1009:$H$1169,AG1009:AG1169))</f>
        <v>2385.6478405315702</v>
      </c>
      <c r="AH1192" s="677">
        <f t="shared" ref="AH1192:AR1192" si="3515">IF(AH1007="kw",SUMPRODUCT($Q$1009:$Q$1169,$V$1009:$V$1169,AH1009:AH1169),SUMPRODUCT($H$1009:$H$1169,AH1009:AH1169))</f>
        <v>0</v>
      </c>
      <c r="AI1192" s="677">
        <f t="shared" si="3515"/>
        <v>0</v>
      </c>
      <c r="AJ1192" s="677">
        <f t="shared" si="3515"/>
        <v>0</v>
      </c>
      <c r="AK1192" s="677">
        <f t="shared" si="3515"/>
        <v>0</v>
      </c>
      <c r="AL1192" s="677">
        <f t="shared" si="3515"/>
        <v>0</v>
      </c>
      <c r="AM1192" s="677">
        <f t="shared" si="3515"/>
        <v>0</v>
      </c>
      <c r="AN1192" s="677">
        <f t="shared" si="3515"/>
        <v>0</v>
      </c>
      <c r="AO1192" s="677">
        <f t="shared" si="3515"/>
        <v>0</v>
      </c>
      <c r="AP1192" s="677">
        <f t="shared" si="3515"/>
        <v>0</v>
      </c>
      <c r="AQ1192" s="677">
        <f t="shared" si="3515"/>
        <v>0</v>
      </c>
      <c r="AR1192" s="677">
        <f t="shared" si="3515"/>
        <v>0</v>
      </c>
      <c r="AS1192" s="296"/>
    </row>
    <row r="1193" spans="2:45">
      <c r="B1193" s="284" t="s">
        <v>859</v>
      </c>
      <c r="C1193" s="307"/>
      <c r="D1193" s="307"/>
      <c r="E1193" s="294"/>
      <c r="F1193" s="294"/>
      <c r="G1193" s="294"/>
      <c r="H1193" s="294"/>
      <c r="I1193" s="294"/>
      <c r="J1193" s="294"/>
      <c r="K1193" s="294"/>
      <c r="L1193" s="294"/>
      <c r="M1193" s="294"/>
      <c r="N1193" s="294"/>
      <c r="O1193" s="294"/>
      <c r="P1193" s="294"/>
      <c r="Q1193" s="294"/>
      <c r="R1193" s="261"/>
      <c r="S1193" s="294"/>
      <c r="T1193" s="294"/>
      <c r="U1193" s="294"/>
      <c r="V1193" s="307"/>
      <c r="W1193" s="302"/>
      <c r="X1193" s="307"/>
      <c r="Y1193" s="307"/>
      <c r="Z1193" s="294"/>
      <c r="AA1193" s="294"/>
      <c r="AB1193" s="294"/>
      <c r="AC1193" s="294"/>
      <c r="AD1193" s="294"/>
      <c r="AE1193" s="677">
        <f>SUMPRODUCT($I$1009:$I$1169,AE1009:AE1169)</f>
        <v>0</v>
      </c>
      <c r="AF1193" s="677">
        <f>SUMPRODUCT($I$1009:$I$1169,AF1009:AF1169)</f>
        <v>291201.74180624797</v>
      </c>
      <c r="AG1193" s="677">
        <f>IF(AG1007="kw",SUMPRODUCT($Q$1009:$Q$1169,$W$1009:$W$1169,AG1009:AG1169),SUMPRODUCT($I$1009:$I$1169,AG1009:AG1169))</f>
        <v>2273.2960608231988</v>
      </c>
      <c r="AH1193" s="677">
        <f t="shared" ref="AH1193:AR1193" si="3516">IF(AH1007="kw",SUMPRODUCT($Q$1009:$Q$1169,$W$1009:$W$1169,AH1009:AH1169),SUMPRODUCT($I$1009:$I$1169,AH1009:AH1169))</f>
        <v>0</v>
      </c>
      <c r="AI1193" s="677">
        <f t="shared" si="3516"/>
        <v>0</v>
      </c>
      <c r="AJ1193" s="677">
        <f t="shared" si="3516"/>
        <v>0</v>
      </c>
      <c r="AK1193" s="677">
        <f t="shared" si="3516"/>
        <v>0</v>
      </c>
      <c r="AL1193" s="677">
        <f t="shared" si="3516"/>
        <v>0</v>
      </c>
      <c r="AM1193" s="677">
        <f t="shared" si="3516"/>
        <v>0</v>
      </c>
      <c r="AN1193" s="677">
        <f t="shared" si="3516"/>
        <v>0</v>
      </c>
      <c r="AO1193" s="677">
        <f t="shared" si="3516"/>
        <v>0</v>
      </c>
      <c r="AP1193" s="677">
        <f t="shared" si="3516"/>
        <v>0</v>
      </c>
      <c r="AQ1193" s="677">
        <f t="shared" si="3516"/>
        <v>0</v>
      </c>
      <c r="AR1193" s="677">
        <f t="shared" si="3516"/>
        <v>0</v>
      </c>
      <c r="AS1193" s="296"/>
    </row>
    <row r="1194" spans="2:45">
      <c r="B1194" s="284" t="s">
        <v>860</v>
      </c>
      <c r="C1194" s="307"/>
      <c r="D1194" s="307"/>
      <c r="E1194" s="294"/>
      <c r="F1194" s="294"/>
      <c r="G1194" s="294"/>
      <c r="H1194" s="294"/>
      <c r="I1194" s="294"/>
      <c r="J1194" s="294"/>
      <c r="K1194" s="294"/>
      <c r="L1194" s="294"/>
      <c r="M1194" s="294"/>
      <c r="N1194" s="294"/>
      <c r="O1194" s="294"/>
      <c r="P1194" s="294"/>
      <c r="Q1194" s="294"/>
      <c r="R1194" s="261"/>
      <c r="S1194" s="294"/>
      <c r="T1194" s="294"/>
      <c r="U1194" s="294"/>
      <c r="V1194" s="307"/>
      <c r="W1194" s="302"/>
      <c r="X1194" s="307"/>
      <c r="Y1194" s="307"/>
      <c r="Z1194" s="294"/>
      <c r="AA1194" s="294"/>
      <c r="AB1194" s="294"/>
      <c r="AC1194" s="294"/>
      <c r="AD1194" s="294"/>
      <c r="AE1194" s="677">
        <f>SUMPRODUCT($J$1009:$J$1169,AE1009:AE1169)</f>
        <v>0</v>
      </c>
      <c r="AF1194" s="677">
        <f>SUMPRODUCT($J$1009:$J$1169,AF1009:AF1169)</f>
        <v>291201.74180624797</v>
      </c>
      <c r="AG1194" s="677">
        <f>IF(AG1007="kw",SUMPRODUCT($Q$1009:$Q$1169,$X$1009:$X$1169,AG1009:AG1169),SUMPRODUCT($J$1009:$J$1169,AG1009:AG1169))</f>
        <v>2166.2354738001759</v>
      </c>
      <c r="AH1194" s="677">
        <f t="shared" ref="AH1194:AR1194" si="3517">IF(AH1007="kw",SUMPRODUCT($Q$1009:$Q$1169,$X$1009:$X$1169,AH1009:AH1169),SUMPRODUCT($J$1009:$J$1169,AH1009:AH1169))</f>
        <v>0</v>
      </c>
      <c r="AI1194" s="677">
        <f t="shared" si="3517"/>
        <v>0</v>
      </c>
      <c r="AJ1194" s="677">
        <f t="shared" si="3517"/>
        <v>0</v>
      </c>
      <c r="AK1194" s="677">
        <f t="shared" si="3517"/>
        <v>0</v>
      </c>
      <c r="AL1194" s="677">
        <f t="shared" si="3517"/>
        <v>0</v>
      </c>
      <c r="AM1194" s="677">
        <f t="shared" si="3517"/>
        <v>0</v>
      </c>
      <c r="AN1194" s="677">
        <f t="shared" si="3517"/>
        <v>0</v>
      </c>
      <c r="AO1194" s="677">
        <f t="shared" si="3517"/>
        <v>0</v>
      </c>
      <c r="AP1194" s="677">
        <f t="shared" si="3517"/>
        <v>0</v>
      </c>
      <c r="AQ1194" s="677">
        <f t="shared" si="3517"/>
        <v>0</v>
      </c>
      <c r="AR1194" s="677">
        <f t="shared" si="3517"/>
        <v>0</v>
      </c>
      <c r="AS1194" s="296"/>
    </row>
    <row r="1195" spans="2:45">
      <c r="B1195" s="392" t="s">
        <v>861</v>
      </c>
      <c r="C1195" s="320"/>
      <c r="D1195" s="338"/>
      <c r="E1195" s="338"/>
      <c r="F1195" s="338"/>
      <c r="G1195" s="338"/>
      <c r="H1195" s="338"/>
      <c r="I1195" s="338"/>
      <c r="J1195" s="338"/>
      <c r="K1195" s="338"/>
      <c r="L1195" s="338"/>
      <c r="M1195" s="338"/>
      <c r="N1195" s="338"/>
      <c r="O1195" s="338"/>
      <c r="P1195" s="338"/>
      <c r="Q1195" s="338"/>
      <c r="R1195" s="337"/>
      <c r="S1195" s="338"/>
      <c r="T1195" s="338"/>
      <c r="U1195" s="338"/>
      <c r="V1195" s="320"/>
      <c r="W1195" s="339"/>
      <c r="X1195" s="339"/>
      <c r="Y1195" s="338"/>
      <c r="Z1195" s="338"/>
      <c r="AA1195" s="339"/>
      <c r="AB1195" s="339"/>
      <c r="AC1195" s="339"/>
      <c r="AD1195" s="339"/>
      <c r="AE1195" s="678">
        <f>SUMPRODUCT($K$1009:$K$1169,AE1009:AE1169)</f>
        <v>0</v>
      </c>
      <c r="AF1195" s="678">
        <f>SUMPRODUCT($K$1009:$K$1169,AF1009:AF1169)</f>
        <v>291201.74180624797</v>
      </c>
      <c r="AG1195" s="678">
        <f>IF(AG1007="kw",SUMPRODUCT($Q$1009:$Q$1169,$Y$1009:$Y$1169,AG1009:AG1169),SUMPRODUCT($K$1009:$K$1169,AG1009:AG1169))</f>
        <v>2064.2168914202107</v>
      </c>
      <c r="AH1195" s="678">
        <f t="shared" ref="AH1195:AR1195" si="3518">IF(AH1007="kw",SUMPRODUCT($Q$1009:$Q$1169,$Y$1009:$Y$1169,AH1009:AH1169),SUMPRODUCT($K$1009:$K$1169,AH1009:AH1169))</f>
        <v>0</v>
      </c>
      <c r="AI1195" s="678">
        <f t="shared" si="3518"/>
        <v>0</v>
      </c>
      <c r="AJ1195" s="678">
        <f t="shared" si="3518"/>
        <v>0</v>
      </c>
      <c r="AK1195" s="678">
        <f t="shared" si="3518"/>
        <v>0</v>
      </c>
      <c r="AL1195" s="678">
        <f t="shared" si="3518"/>
        <v>0</v>
      </c>
      <c r="AM1195" s="678">
        <f t="shared" si="3518"/>
        <v>0</v>
      </c>
      <c r="AN1195" s="678">
        <f t="shared" si="3518"/>
        <v>0</v>
      </c>
      <c r="AO1195" s="678">
        <f t="shared" si="3518"/>
        <v>0</v>
      </c>
      <c r="AP1195" s="678">
        <f t="shared" si="3518"/>
        <v>0</v>
      </c>
      <c r="AQ1195" s="678">
        <f t="shared" si="3518"/>
        <v>0</v>
      </c>
      <c r="AR1195" s="678">
        <f t="shared" si="3518"/>
        <v>0</v>
      </c>
      <c r="AS1195" s="340"/>
    </row>
    <row r="1196" spans="2:45" ht="19.5" customHeight="1">
      <c r="B1196" s="323" t="s">
        <v>1244</v>
      </c>
      <c r="C1196" s="341"/>
      <c r="D1196" s="342"/>
      <c r="E1196" s="342"/>
      <c r="F1196" s="342"/>
      <c r="G1196" s="342"/>
      <c r="H1196" s="342"/>
      <c r="I1196" s="342"/>
      <c r="J1196" s="342"/>
      <c r="K1196" s="342"/>
      <c r="L1196" s="342"/>
      <c r="M1196" s="342"/>
      <c r="N1196" s="342"/>
      <c r="O1196" s="342"/>
      <c r="P1196" s="342"/>
      <c r="Q1196" s="342"/>
      <c r="R1196" s="342"/>
      <c r="S1196" s="342"/>
      <c r="T1196" s="342"/>
      <c r="U1196" s="342"/>
      <c r="V1196" s="326"/>
      <c r="W1196" s="327"/>
      <c r="X1196" s="342"/>
      <c r="Y1196" s="342"/>
      <c r="Z1196" s="342"/>
      <c r="AA1196" s="342"/>
      <c r="AB1196" s="342"/>
      <c r="AC1196" s="342"/>
      <c r="AD1196" s="342"/>
      <c r="AE1196" s="343"/>
      <c r="AF1196" s="343"/>
      <c r="AG1196" s="343"/>
      <c r="AH1196" s="343"/>
      <c r="AI1196" s="343"/>
      <c r="AJ1196" s="343"/>
      <c r="AK1196" s="343"/>
      <c r="AL1196" s="343"/>
      <c r="AM1196" s="343"/>
      <c r="AN1196" s="343"/>
      <c r="AO1196" s="343"/>
      <c r="AP1196" s="343"/>
      <c r="AQ1196" s="343"/>
      <c r="AR1196" s="343"/>
      <c r="AS1196" s="343"/>
    </row>
    <row r="1198" spans="2:45">
      <c r="B1198" s="512" t="s">
        <v>522</v>
      </c>
    </row>
    <row r="1199" spans="2:45" ht="15.75">
      <c r="B1199" s="242" t="s">
        <v>792</v>
      </c>
      <c r="C1199" s="243"/>
      <c r="D1199" s="512" t="s">
        <v>522</v>
      </c>
      <c r="E1199" s="218"/>
      <c r="F1199" s="512"/>
      <c r="G1199" s="218"/>
      <c r="H1199" s="218"/>
      <c r="I1199" s="218"/>
      <c r="J1199" s="218"/>
      <c r="K1199" s="218"/>
      <c r="L1199" s="218"/>
      <c r="M1199" s="218"/>
      <c r="N1199" s="218"/>
      <c r="O1199" s="218"/>
      <c r="P1199" s="218"/>
      <c r="Q1199" s="218"/>
      <c r="R1199" s="243"/>
      <c r="S1199" s="218"/>
      <c r="T1199" s="218"/>
      <c r="U1199" s="218"/>
      <c r="V1199" s="218"/>
      <c r="W1199" s="218"/>
      <c r="X1199" s="218"/>
      <c r="Y1199" s="218"/>
      <c r="Z1199" s="218"/>
      <c r="AA1199" s="218"/>
      <c r="AB1199" s="218"/>
      <c r="AC1199" s="218"/>
      <c r="AD1199" s="218"/>
      <c r="AE1199" s="232"/>
      <c r="AF1199" s="230"/>
      <c r="AG1199" s="230"/>
      <c r="AH1199" s="230"/>
      <c r="AI1199" s="230"/>
      <c r="AJ1199" s="230"/>
      <c r="AK1199" s="230"/>
      <c r="AL1199" s="230"/>
      <c r="AM1199" s="230"/>
      <c r="AN1199" s="230"/>
      <c r="AO1199" s="230"/>
      <c r="AP1199" s="230"/>
      <c r="AQ1199" s="230"/>
      <c r="AR1199" s="230"/>
    </row>
    <row r="1200" spans="2:45" ht="39.75" customHeight="1">
      <c r="B1200" s="941" t="s">
        <v>211</v>
      </c>
      <c r="C1200" s="943" t="s">
        <v>33</v>
      </c>
      <c r="D1200" s="245" t="s">
        <v>420</v>
      </c>
      <c r="E1200" s="952" t="s">
        <v>209</v>
      </c>
      <c r="F1200" s="953"/>
      <c r="G1200" s="953"/>
      <c r="H1200" s="953"/>
      <c r="I1200" s="953"/>
      <c r="J1200" s="953"/>
      <c r="K1200" s="953"/>
      <c r="L1200" s="953"/>
      <c r="M1200" s="953"/>
      <c r="N1200" s="953"/>
      <c r="O1200" s="953"/>
      <c r="P1200" s="954"/>
      <c r="Q1200" s="950" t="s">
        <v>213</v>
      </c>
      <c r="R1200" s="245" t="s">
        <v>421</v>
      </c>
      <c r="S1200" s="947" t="s">
        <v>212</v>
      </c>
      <c r="T1200" s="948"/>
      <c r="U1200" s="948"/>
      <c r="V1200" s="948"/>
      <c r="W1200" s="948"/>
      <c r="X1200" s="948"/>
      <c r="Y1200" s="948"/>
      <c r="Z1200" s="948"/>
      <c r="AA1200" s="948"/>
      <c r="AB1200" s="948"/>
      <c r="AC1200" s="948"/>
      <c r="AD1200" s="955"/>
      <c r="AE1200" s="947" t="s">
        <v>242</v>
      </c>
      <c r="AF1200" s="948"/>
      <c r="AG1200" s="948"/>
      <c r="AH1200" s="948"/>
      <c r="AI1200" s="948"/>
      <c r="AJ1200" s="948"/>
      <c r="AK1200" s="948"/>
      <c r="AL1200" s="948"/>
      <c r="AM1200" s="948"/>
      <c r="AN1200" s="948"/>
      <c r="AO1200" s="948"/>
      <c r="AP1200" s="948"/>
      <c r="AQ1200" s="948"/>
      <c r="AR1200" s="948"/>
      <c r="AS1200" s="949"/>
    </row>
    <row r="1201" spans="1:45" ht="65.25" customHeight="1">
      <c r="B1201" s="942"/>
      <c r="C1201" s="944"/>
      <c r="D1201" s="246">
        <v>2021</v>
      </c>
      <c r="E1201" s="246">
        <v>2022</v>
      </c>
      <c r="F1201" s="246">
        <v>2023</v>
      </c>
      <c r="G1201" s="246">
        <v>2024</v>
      </c>
      <c r="H1201" s="246">
        <v>2025</v>
      </c>
      <c r="I1201" s="246">
        <v>2026</v>
      </c>
      <c r="J1201" s="246">
        <v>2027</v>
      </c>
      <c r="K1201" s="246">
        <v>2028</v>
      </c>
      <c r="L1201" s="246">
        <v>2029</v>
      </c>
      <c r="M1201" s="246">
        <v>2030</v>
      </c>
      <c r="N1201" s="246">
        <v>2031</v>
      </c>
      <c r="O1201" s="246">
        <v>2032</v>
      </c>
      <c r="P1201" s="246">
        <v>2033</v>
      </c>
      <c r="Q1201" s="951"/>
      <c r="R1201" s="246">
        <v>2021</v>
      </c>
      <c r="S1201" s="246">
        <v>2022</v>
      </c>
      <c r="T1201" s="246">
        <v>2023</v>
      </c>
      <c r="U1201" s="246">
        <v>2024</v>
      </c>
      <c r="V1201" s="246">
        <v>2025</v>
      </c>
      <c r="W1201" s="246">
        <v>2026</v>
      </c>
      <c r="X1201" s="246">
        <v>2027</v>
      </c>
      <c r="Y1201" s="246">
        <v>2028</v>
      </c>
      <c r="Z1201" s="246">
        <v>2029</v>
      </c>
      <c r="AA1201" s="246">
        <v>2030</v>
      </c>
      <c r="AB1201" s="246">
        <v>2031</v>
      </c>
      <c r="AC1201" s="246">
        <v>2032</v>
      </c>
      <c r="AD1201" s="246">
        <v>2033</v>
      </c>
      <c r="AE1201" s="246" t="str">
        <f>'1.  LRAMVA Summary'!$D$53</f>
        <v>Residential</v>
      </c>
      <c r="AF1201" s="246" t="str">
        <f>'1.  LRAMVA Summary'!$E$53</f>
        <v>GS&lt;50 kW</v>
      </c>
      <c r="AG1201" s="246" t="str">
        <f>'1.  LRAMVA Summary'!$F$53</f>
        <v>GS&gt;50 kW</v>
      </c>
      <c r="AH1201" s="246" t="str">
        <f>'1.  LRAMVA Summary'!$G$53</f>
        <v>Unmetered Scattered Load</v>
      </c>
      <c r="AI1201" s="246" t="str">
        <f>'1.  LRAMVA Summary'!$H$53</f>
        <v>Streetlighting</v>
      </c>
      <c r="AJ1201" s="246" t="str">
        <f>'1.  LRAMVA Summary'!$I$53</f>
        <v/>
      </c>
      <c r="AK1201" s="246" t="str">
        <f>'1.  LRAMVA Summary'!$J$53</f>
        <v/>
      </c>
      <c r="AL1201" s="246" t="str">
        <f>'1.  LRAMVA Summary'!$K$53</f>
        <v/>
      </c>
      <c r="AM1201" s="246" t="str">
        <f>'1.  LRAMVA Summary'!$L$53</f>
        <v/>
      </c>
      <c r="AN1201" s="246" t="str">
        <f>'1.  LRAMVA Summary'!$M$53</f>
        <v/>
      </c>
      <c r="AO1201" s="246" t="str">
        <f>'1.  LRAMVA Summary'!$N$53</f>
        <v/>
      </c>
      <c r="AP1201" s="246" t="str">
        <f>'1.  LRAMVA Summary'!$O$53</f>
        <v/>
      </c>
      <c r="AQ1201" s="246" t="str">
        <f>'1.  LRAMVA Summary'!$P$53</f>
        <v/>
      </c>
      <c r="AR1201" s="246" t="str">
        <f>'1.  LRAMVA Summary'!$Q$53</f>
        <v/>
      </c>
      <c r="AS1201" s="248" t="str">
        <f>'1.  LRAMVA Summary'!$R$53</f>
        <v>Total</v>
      </c>
    </row>
    <row r="1202" spans="1:45" ht="15" hidden="1" customHeight="1">
      <c r="A1202" s="465"/>
      <c r="B1202" s="455" t="s">
        <v>500</v>
      </c>
      <c r="C1202" s="250"/>
      <c r="D1202" s="250"/>
      <c r="E1202" s="250"/>
      <c r="F1202" s="250"/>
      <c r="G1202" s="250"/>
      <c r="H1202" s="250"/>
      <c r="I1202" s="250"/>
      <c r="J1202" s="250"/>
      <c r="K1202" s="250"/>
      <c r="L1202" s="250"/>
      <c r="M1202" s="250"/>
      <c r="N1202" s="250"/>
      <c r="O1202" s="250"/>
      <c r="P1202" s="250"/>
      <c r="Q1202" s="251"/>
      <c r="R1202" s="250"/>
      <c r="S1202" s="250"/>
      <c r="T1202" s="250"/>
      <c r="U1202" s="250"/>
      <c r="V1202" s="250"/>
      <c r="W1202" s="250"/>
      <c r="X1202" s="250"/>
      <c r="Y1202" s="250"/>
      <c r="Z1202" s="250"/>
      <c r="AA1202" s="250"/>
      <c r="AB1202" s="250"/>
      <c r="AC1202" s="250"/>
      <c r="AD1202" s="250"/>
      <c r="AE1202" s="252" t="str">
        <f>'1.  LRAMVA Summary'!$D$54</f>
        <v>kWh</v>
      </c>
      <c r="AF1202" s="252" t="str">
        <f>'1.  LRAMVA Summary'!$E$54</f>
        <v>kWh</v>
      </c>
      <c r="AG1202" s="252" t="str">
        <f>'1.  LRAMVA Summary'!$F$54</f>
        <v>kW</v>
      </c>
      <c r="AH1202" s="252" t="str">
        <f>'1.  LRAMVA Summary'!$G$54</f>
        <v>kWh</v>
      </c>
      <c r="AI1202" s="252" t="str">
        <f>'1.  LRAMVA Summary'!$H$54</f>
        <v>kW</v>
      </c>
      <c r="AJ1202" s="252">
        <f>'1.  LRAMVA Summary'!$I$54</f>
        <v>0</v>
      </c>
      <c r="AK1202" s="252">
        <f>'1.  LRAMVA Summary'!$J$54</f>
        <v>0</v>
      </c>
      <c r="AL1202" s="252">
        <f>'1.  LRAMVA Summary'!$K$54</f>
        <v>0</v>
      </c>
      <c r="AM1202" s="252">
        <f>'1.  LRAMVA Summary'!$L$54</f>
        <v>0</v>
      </c>
      <c r="AN1202" s="252">
        <f>'1.  LRAMVA Summary'!$M$54</f>
        <v>0</v>
      </c>
      <c r="AO1202" s="252">
        <f>'1.  LRAMVA Summary'!$N$54</f>
        <v>0</v>
      </c>
      <c r="AP1202" s="252">
        <f>'1.  LRAMVA Summary'!$O$54</f>
        <v>0</v>
      </c>
      <c r="AQ1202" s="252">
        <f>'1.  LRAMVA Summary'!$P$54</f>
        <v>0</v>
      </c>
      <c r="AR1202" s="252">
        <f>'1.  LRAMVA Summary'!$Q$54</f>
        <v>0</v>
      </c>
      <c r="AS1202" s="253"/>
    </row>
    <row r="1203" spans="1:45" ht="15" hidden="1" customHeight="1" outlineLevel="1">
      <c r="A1203" s="465"/>
      <c r="B1203" s="444" t="s">
        <v>493</v>
      </c>
      <c r="C1203" s="250"/>
      <c r="D1203" s="250"/>
      <c r="E1203" s="250"/>
      <c r="F1203" s="250"/>
      <c r="G1203" s="250"/>
      <c r="H1203" s="250"/>
      <c r="I1203" s="250"/>
      <c r="J1203" s="250"/>
      <c r="K1203" s="250"/>
      <c r="L1203" s="250"/>
      <c r="M1203" s="250"/>
      <c r="N1203" s="250"/>
      <c r="O1203" s="250"/>
      <c r="P1203" s="250"/>
      <c r="Q1203" s="251"/>
      <c r="R1203" s="250"/>
      <c r="S1203" s="250"/>
      <c r="T1203" s="250"/>
      <c r="U1203" s="250"/>
      <c r="V1203" s="250"/>
      <c r="W1203" s="250"/>
      <c r="X1203" s="250"/>
      <c r="Y1203" s="250"/>
      <c r="Z1203" s="250"/>
      <c r="AA1203" s="250"/>
      <c r="AB1203" s="250"/>
      <c r="AC1203" s="250"/>
      <c r="AD1203" s="250"/>
      <c r="AE1203" s="252"/>
      <c r="AF1203" s="252"/>
      <c r="AG1203" s="252"/>
      <c r="AH1203" s="252"/>
      <c r="AI1203" s="252"/>
      <c r="AJ1203" s="252"/>
      <c r="AK1203" s="252"/>
      <c r="AL1203" s="252"/>
      <c r="AM1203" s="252"/>
      <c r="AN1203" s="252"/>
      <c r="AO1203" s="252"/>
      <c r="AP1203" s="252"/>
      <c r="AQ1203" s="252"/>
      <c r="AR1203" s="252"/>
      <c r="AS1203" s="253"/>
    </row>
    <row r="1204" spans="1:45" ht="15" hidden="1" customHeight="1" outlineLevel="1">
      <c r="A1204" s="465">
        <v>1</v>
      </c>
      <c r="B1204" s="380" t="s">
        <v>95</v>
      </c>
      <c r="C1204" s="252" t="s">
        <v>25</v>
      </c>
      <c r="D1204" s="256"/>
      <c r="E1204" s="256"/>
      <c r="F1204" s="256"/>
      <c r="G1204" s="256"/>
      <c r="H1204" s="256"/>
      <c r="I1204" s="256"/>
      <c r="J1204" s="256"/>
      <c r="K1204" s="256"/>
      <c r="L1204" s="256"/>
      <c r="M1204" s="256"/>
      <c r="N1204" s="256"/>
      <c r="O1204" s="256"/>
      <c r="P1204" s="256"/>
      <c r="Q1204" s="252"/>
      <c r="R1204" s="256"/>
      <c r="S1204" s="256"/>
      <c r="T1204" s="256"/>
      <c r="U1204" s="256"/>
      <c r="V1204" s="256"/>
      <c r="W1204" s="256"/>
      <c r="X1204" s="256"/>
      <c r="Y1204" s="256"/>
      <c r="Z1204" s="256"/>
      <c r="AA1204" s="256"/>
      <c r="AB1204" s="256"/>
      <c r="AC1204" s="256"/>
      <c r="AD1204" s="256"/>
      <c r="AE1204" s="367"/>
      <c r="AF1204" s="367"/>
      <c r="AG1204" s="367"/>
      <c r="AH1204" s="367"/>
      <c r="AI1204" s="367"/>
      <c r="AJ1204" s="367"/>
      <c r="AK1204" s="367"/>
      <c r="AL1204" s="362"/>
      <c r="AM1204" s="362"/>
      <c r="AN1204" s="362"/>
      <c r="AO1204" s="362"/>
      <c r="AP1204" s="362"/>
      <c r="AQ1204" s="362"/>
      <c r="AR1204" s="362"/>
      <c r="AS1204" s="257">
        <f>SUM(AE1204:AR1204)</f>
        <v>0</v>
      </c>
    </row>
    <row r="1205" spans="1:45" ht="15" hidden="1" customHeight="1" outlineLevel="1">
      <c r="A1205" s="465"/>
      <c r="B1205" s="255" t="s">
        <v>710</v>
      </c>
      <c r="C1205" s="252" t="s">
        <v>163</v>
      </c>
      <c r="D1205" s="256"/>
      <c r="E1205" s="256"/>
      <c r="F1205" s="256"/>
      <c r="G1205" s="256"/>
      <c r="H1205" s="256"/>
      <c r="I1205" s="256"/>
      <c r="J1205" s="256"/>
      <c r="K1205" s="256"/>
      <c r="L1205" s="256"/>
      <c r="M1205" s="256"/>
      <c r="N1205" s="256"/>
      <c r="O1205" s="256"/>
      <c r="P1205" s="256"/>
      <c r="Q1205" s="415"/>
      <c r="R1205" s="256"/>
      <c r="S1205" s="256"/>
      <c r="T1205" s="256"/>
      <c r="U1205" s="256"/>
      <c r="V1205" s="256"/>
      <c r="W1205" s="256"/>
      <c r="X1205" s="256"/>
      <c r="Y1205" s="256"/>
      <c r="Z1205" s="256"/>
      <c r="AA1205" s="256"/>
      <c r="AB1205" s="256"/>
      <c r="AC1205" s="256"/>
      <c r="AD1205" s="256"/>
      <c r="AE1205" s="363">
        <f>AE1204</f>
        <v>0</v>
      </c>
      <c r="AF1205" s="363">
        <f t="shared" ref="AF1205:AR1205" si="3519">AF1204</f>
        <v>0</v>
      </c>
      <c r="AG1205" s="363">
        <f t="shared" si="3519"/>
        <v>0</v>
      </c>
      <c r="AH1205" s="363">
        <f t="shared" si="3519"/>
        <v>0</v>
      </c>
      <c r="AI1205" s="363">
        <f t="shared" si="3519"/>
        <v>0</v>
      </c>
      <c r="AJ1205" s="363">
        <f t="shared" si="3519"/>
        <v>0</v>
      </c>
      <c r="AK1205" s="363">
        <f t="shared" si="3519"/>
        <v>0</v>
      </c>
      <c r="AL1205" s="363">
        <f t="shared" si="3519"/>
        <v>0</v>
      </c>
      <c r="AM1205" s="363">
        <f t="shared" si="3519"/>
        <v>0</v>
      </c>
      <c r="AN1205" s="363">
        <f t="shared" si="3519"/>
        <v>0</v>
      </c>
      <c r="AO1205" s="363">
        <f t="shared" si="3519"/>
        <v>0</v>
      </c>
      <c r="AP1205" s="363">
        <f t="shared" si="3519"/>
        <v>0</v>
      </c>
      <c r="AQ1205" s="363">
        <f t="shared" si="3519"/>
        <v>0</v>
      </c>
      <c r="AR1205" s="363">
        <f t="shared" si="3519"/>
        <v>0</v>
      </c>
      <c r="AS1205" s="258"/>
    </row>
    <row r="1206" spans="1:45" ht="15" hidden="1" customHeight="1" outlineLevel="1">
      <c r="A1206" s="465"/>
      <c r="B1206" s="259"/>
      <c r="C1206" s="260"/>
      <c r="D1206" s="260"/>
      <c r="E1206" s="260"/>
      <c r="F1206" s="260"/>
      <c r="G1206" s="260"/>
      <c r="H1206" s="260"/>
      <c r="I1206" s="260"/>
      <c r="J1206" s="654"/>
      <c r="K1206" s="260"/>
      <c r="L1206" s="260"/>
      <c r="M1206" s="260"/>
      <c r="N1206" s="260"/>
      <c r="O1206" s="260"/>
      <c r="P1206" s="260"/>
      <c r="Q1206" s="261"/>
      <c r="R1206" s="260"/>
      <c r="S1206" s="260"/>
      <c r="T1206" s="260"/>
      <c r="U1206" s="260"/>
      <c r="V1206" s="260"/>
      <c r="W1206" s="260"/>
      <c r="X1206" s="260"/>
      <c r="Y1206" s="260"/>
      <c r="Z1206" s="260"/>
      <c r="AA1206" s="260"/>
      <c r="AB1206" s="260"/>
      <c r="AC1206" s="260"/>
      <c r="AD1206" s="260"/>
      <c r="AE1206" s="364"/>
      <c r="AF1206" s="365"/>
      <c r="AG1206" s="365"/>
      <c r="AH1206" s="365"/>
      <c r="AI1206" s="365"/>
      <c r="AJ1206" s="365"/>
      <c r="AK1206" s="365"/>
      <c r="AL1206" s="365"/>
      <c r="AM1206" s="365"/>
      <c r="AN1206" s="365"/>
      <c r="AO1206" s="365"/>
      <c r="AP1206" s="365"/>
      <c r="AQ1206" s="365"/>
      <c r="AR1206" s="365"/>
      <c r="AS1206" s="263"/>
    </row>
    <row r="1207" spans="1:45" ht="15" hidden="1" customHeight="1" outlineLevel="1">
      <c r="A1207" s="465">
        <v>2</v>
      </c>
      <c r="B1207" s="380" t="s">
        <v>96</v>
      </c>
      <c r="C1207" s="252" t="s">
        <v>25</v>
      </c>
      <c r="D1207" s="256"/>
      <c r="E1207" s="256"/>
      <c r="F1207" s="256"/>
      <c r="G1207" s="256"/>
      <c r="H1207" s="256"/>
      <c r="I1207" s="256"/>
      <c r="J1207" s="256"/>
      <c r="K1207" s="256"/>
      <c r="L1207" s="256"/>
      <c r="M1207" s="256"/>
      <c r="N1207" s="256"/>
      <c r="O1207" s="256"/>
      <c r="P1207" s="256"/>
      <c r="Q1207" s="252"/>
      <c r="R1207" s="256"/>
      <c r="S1207" s="256"/>
      <c r="T1207" s="256"/>
      <c r="U1207" s="256"/>
      <c r="V1207" s="256"/>
      <c r="W1207" s="256"/>
      <c r="X1207" s="256"/>
      <c r="Y1207" s="256"/>
      <c r="Z1207" s="256"/>
      <c r="AA1207" s="256"/>
      <c r="AB1207" s="256"/>
      <c r="AC1207" s="256"/>
      <c r="AD1207" s="256"/>
      <c r="AE1207" s="367"/>
      <c r="AF1207" s="367"/>
      <c r="AG1207" s="367"/>
      <c r="AH1207" s="367"/>
      <c r="AI1207" s="367"/>
      <c r="AJ1207" s="367"/>
      <c r="AK1207" s="367"/>
      <c r="AL1207" s="362"/>
      <c r="AM1207" s="362"/>
      <c r="AN1207" s="362"/>
      <c r="AO1207" s="362"/>
      <c r="AP1207" s="362"/>
      <c r="AQ1207" s="362"/>
      <c r="AR1207" s="362"/>
      <c r="AS1207" s="257">
        <f>SUM(AE1207:AR1207)</f>
        <v>0</v>
      </c>
    </row>
    <row r="1208" spans="1:45" ht="15" hidden="1" customHeight="1" outlineLevel="1">
      <c r="A1208" s="465"/>
      <c r="B1208" s="255" t="s">
        <v>710</v>
      </c>
      <c r="C1208" s="252" t="s">
        <v>163</v>
      </c>
      <c r="D1208" s="256"/>
      <c r="E1208" s="256"/>
      <c r="F1208" s="256"/>
      <c r="G1208" s="256"/>
      <c r="H1208" s="256"/>
      <c r="I1208" s="256"/>
      <c r="J1208" s="256"/>
      <c r="K1208" s="256"/>
      <c r="L1208" s="256"/>
      <c r="M1208" s="256"/>
      <c r="N1208" s="256"/>
      <c r="O1208" s="256"/>
      <c r="P1208" s="256"/>
      <c r="Q1208" s="415"/>
      <c r="R1208" s="256"/>
      <c r="S1208" s="256"/>
      <c r="T1208" s="256"/>
      <c r="U1208" s="256"/>
      <c r="V1208" s="256"/>
      <c r="W1208" s="256"/>
      <c r="X1208" s="256"/>
      <c r="Y1208" s="256"/>
      <c r="Z1208" s="256"/>
      <c r="AA1208" s="256"/>
      <c r="AB1208" s="256"/>
      <c r="AC1208" s="256"/>
      <c r="AD1208" s="256"/>
      <c r="AE1208" s="363">
        <f>AE1207</f>
        <v>0</v>
      </c>
      <c r="AF1208" s="363">
        <f t="shared" ref="AF1208:AR1208" si="3520">AF1207</f>
        <v>0</v>
      </c>
      <c r="AG1208" s="363">
        <f t="shared" si="3520"/>
        <v>0</v>
      </c>
      <c r="AH1208" s="363">
        <f t="shared" si="3520"/>
        <v>0</v>
      </c>
      <c r="AI1208" s="363">
        <f t="shared" si="3520"/>
        <v>0</v>
      </c>
      <c r="AJ1208" s="363">
        <f t="shared" si="3520"/>
        <v>0</v>
      </c>
      <c r="AK1208" s="363">
        <f t="shared" si="3520"/>
        <v>0</v>
      </c>
      <c r="AL1208" s="363">
        <f t="shared" si="3520"/>
        <v>0</v>
      </c>
      <c r="AM1208" s="363">
        <f t="shared" si="3520"/>
        <v>0</v>
      </c>
      <c r="AN1208" s="363">
        <f t="shared" si="3520"/>
        <v>0</v>
      </c>
      <c r="AO1208" s="363">
        <f t="shared" si="3520"/>
        <v>0</v>
      </c>
      <c r="AP1208" s="363">
        <f t="shared" si="3520"/>
        <v>0</v>
      </c>
      <c r="AQ1208" s="363">
        <f t="shared" si="3520"/>
        <v>0</v>
      </c>
      <c r="AR1208" s="363">
        <f t="shared" si="3520"/>
        <v>0</v>
      </c>
      <c r="AS1208" s="258"/>
    </row>
    <row r="1209" spans="1:45" ht="15" hidden="1" customHeight="1" outlineLevel="1">
      <c r="A1209" s="465"/>
      <c r="B1209" s="259"/>
      <c r="C1209" s="260"/>
      <c r="D1209" s="265"/>
      <c r="E1209" s="265"/>
      <c r="F1209" s="265"/>
      <c r="G1209" s="265"/>
      <c r="H1209" s="265"/>
      <c r="I1209" s="265"/>
      <c r="J1209" s="265"/>
      <c r="K1209" s="265"/>
      <c r="L1209" s="265"/>
      <c r="M1209" s="265"/>
      <c r="N1209" s="265"/>
      <c r="O1209" s="265"/>
      <c r="P1209" s="265"/>
      <c r="Q1209" s="261"/>
      <c r="R1209" s="265"/>
      <c r="S1209" s="265"/>
      <c r="T1209" s="265"/>
      <c r="U1209" s="265"/>
      <c r="V1209" s="265"/>
      <c r="W1209" s="265"/>
      <c r="X1209" s="265"/>
      <c r="Y1209" s="265"/>
      <c r="Z1209" s="265"/>
      <c r="AA1209" s="265"/>
      <c r="AB1209" s="265"/>
      <c r="AC1209" s="265"/>
      <c r="AD1209" s="265"/>
      <c r="AE1209" s="364"/>
      <c r="AF1209" s="365"/>
      <c r="AG1209" s="365"/>
      <c r="AH1209" s="365"/>
      <c r="AI1209" s="365"/>
      <c r="AJ1209" s="365"/>
      <c r="AK1209" s="365"/>
      <c r="AL1209" s="365"/>
      <c r="AM1209" s="365"/>
      <c r="AN1209" s="365"/>
      <c r="AO1209" s="365"/>
      <c r="AP1209" s="365"/>
      <c r="AQ1209" s="365"/>
      <c r="AR1209" s="365"/>
      <c r="AS1209" s="263"/>
    </row>
    <row r="1210" spans="1:45" ht="15" hidden="1" customHeight="1" outlineLevel="1">
      <c r="A1210" s="465">
        <v>3</v>
      </c>
      <c r="B1210" s="380" t="s">
        <v>97</v>
      </c>
      <c r="C1210" s="252" t="s">
        <v>25</v>
      </c>
      <c r="D1210" s="256"/>
      <c r="E1210" s="256"/>
      <c r="F1210" s="256"/>
      <c r="G1210" s="256"/>
      <c r="H1210" s="256"/>
      <c r="I1210" s="256"/>
      <c r="J1210" s="256"/>
      <c r="K1210" s="256"/>
      <c r="L1210" s="256"/>
      <c r="M1210" s="256"/>
      <c r="N1210" s="256"/>
      <c r="O1210" s="256"/>
      <c r="P1210" s="256"/>
      <c r="Q1210" s="252"/>
      <c r="R1210" s="256"/>
      <c r="S1210" s="256"/>
      <c r="T1210" s="256"/>
      <c r="U1210" s="256"/>
      <c r="V1210" s="256"/>
      <c r="W1210" s="256"/>
      <c r="X1210" s="256"/>
      <c r="Y1210" s="256"/>
      <c r="Z1210" s="256"/>
      <c r="AA1210" s="256"/>
      <c r="AB1210" s="256"/>
      <c r="AC1210" s="256"/>
      <c r="AD1210" s="256"/>
      <c r="AE1210" s="367"/>
      <c r="AF1210" s="367"/>
      <c r="AG1210" s="367"/>
      <c r="AH1210" s="367"/>
      <c r="AI1210" s="367"/>
      <c r="AJ1210" s="367"/>
      <c r="AK1210" s="367"/>
      <c r="AL1210" s="362"/>
      <c r="AM1210" s="362"/>
      <c r="AN1210" s="362"/>
      <c r="AO1210" s="362"/>
      <c r="AP1210" s="362"/>
      <c r="AQ1210" s="362"/>
      <c r="AR1210" s="362"/>
      <c r="AS1210" s="257">
        <f>SUM(AE1210:AR1210)</f>
        <v>0</v>
      </c>
    </row>
    <row r="1211" spans="1:45" ht="15" hidden="1" customHeight="1" outlineLevel="1">
      <c r="A1211" s="465"/>
      <c r="B1211" s="255" t="s">
        <v>710</v>
      </c>
      <c r="C1211" s="252" t="s">
        <v>163</v>
      </c>
      <c r="D1211" s="256"/>
      <c r="E1211" s="256"/>
      <c r="F1211" s="256"/>
      <c r="G1211" s="256"/>
      <c r="H1211" s="256"/>
      <c r="I1211" s="256"/>
      <c r="J1211" s="256"/>
      <c r="K1211" s="256"/>
      <c r="L1211" s="256"/>
      <c r="M1211" s="256"/>
      <c r="N1211" s="256"/>
      <c r="O1211" s="256"/>
      <c r="P1211" s="256"/>
      <c r="Q1211" s="415"/>
      <c r="R1211" s="256"/>
      <c r="S1211" s="256"/>
      <c r="T1211" s="256"/>
      <c r="U1211" s="256"/>
      <c r="V1211" s="256"/>
      <c r="W1211" s="256"/>
      <c r="X1211" s="256"/>
      <c r="Y1211" s="256"/>
      <c r="Z1211" s="256"/>
      <c r="AA1211" s="256"/>
      <c r="AB1211" s="256"/>
      <c r="AC1211" s="256"/>
      <c r="AD1211" s="256"/>
      <c r="AE1211" s="363">
        <f>AE1210</f>
        <v>0</v>
      </c>
      <c r="AF1211" s="363">
        <f t="shared" ref="AF1211:AR1211" si="3521">AF1210</f>
        <v>0</v>
      </c>
      <c r="AG1211" s="363">
        <f t="shared" si="3521"/>
        <v>0</v>
      </c>
      <c r="AH1211" s="363">
        <f t="shared" si="3521"/>
        <v>0</v>
      </c>
      <c r="AI1211" s="363">
        <f t="shared" si="3521"/>
        <v>0</v>
      </c>
      <c r="AJ1211" s="363">
        <f t="shared" si="3521"/>
        <v>0</v>
      </c>
      <c r="AK1211" s="363">
        <f t="shared" si="3521"/>
        <v>0</v>
      </c>
      <c r="AL1211" s="363">
        <f t="shared" si="3521"/>
        <v>0</v>
      </c>
      <c r="AM1211" s="363">
        <f t="shared" si="3521"/>
        <v>0</v>
      </c>
      <c r="AN1211" s="363">
        <f t="shared" si="3521"/>
        <v>0</v>
      </c>
      <c r="AO1211" s="363">
        <f t="shared" si="3521"/>
        <v>0</v>
      </c>
      <c r="AP1211" s="363">
        <f t="shared" si="3521"/>
        <v>0</v>
      </c>
      <c r="AQ1211" s="363">
        <f t="shared" si="3521"/>
        <v>0</v>
      </c>
      <c r="AR1211" s="363">
        <f t="shared" si="3521"/>
        <v>0</v>
      </c>
      <c r="AS1211" s="258"/>
    </row>
    <row r="1212" spans="1:45" ht="15" hidden="1" customHeight="1" outlineLevel="1">
      <c r="A1212" s="465"/>
      <c r="B1212" s="255"/>
      <c r="C1212" s="266"/>
      <c r="D1212" s="252"/>
      <c r="E1212" s="252"/>
      <c r="F1212" s="252"/>
      <c r="G1212" s="252"/>
      <c r="H1212" s="252"/>
      <c r="I1212" s="252"/>
      <c r="J1212" s="252"/>
      <c r="K1212" s="252"/>
      <c r="L1212" s="252"/>
      <c r="M1212" s="252"/>
      <c r="N1212" s="252"/>
      <c r="O1212" s="252"/>
      <c r="P1212" s="252"/>
      <c r="Q1212" s="252"/>
      <c r="R1212" s="252"/>
      <c r="S1212" s="252"/>
      <c r="T1212" s="252"/>
      <c r="U1212" s="252"/>
      <c r="V1212" s="252"/>
      <c r="W1212" s="252"/>
      <c r="X1212" s="252"/>
      <c r="Y1212" s="252"/>
      <c r="Z1212" s="252"/>
      <c r="AA1212" s="252"/>
      <c r="AB1212" s="252"/>
      <c r="AC1212" s="252"/>
      <c r="AD1212" s="252"/>
      <c r="AE1212" s="364"/>
      <c r="AF1212" s="364"/>
      <c r="AG1212" s="364"/>
      <c r="AH1212" s="364"/>
      <c r="AI1212" s="364"/>
      <c r="AJ1212" s="364"/>
      <c r="AK1212" s="364"/>
      <c r="AL1212" s="364"/>
      <c r="AM1212" s="364"/>
      <c r="AN1212" s="364"/>
      <c r="AO1212" s="364"/>
      <c r="AP1212" s="364"/>
      <c r="AQ1212" s="364"/>
      <c r="AR1212" s="364"/>
      <c r="AS1212" s="267"/>
    </row>
    <row r="1213" spans="1:45" ht="15" hidden="1" customHeight="1" outlineLevel="1">
      <c r="A1213" s="465">
        <v>4</v>
      </c>
      <c r="B1213" s="274" t="s">
        <v>660</v>
      </c>
      <c r="C1213" s="252" t="s">
        <v>25</v>
      </c>
      <c r="D1213" s="256"/>
      <c r="E1213" s="256"/>
      <c r="F1213" s="256"/>
      <c r="G1213" s="256"/>
      <c r="H1213" s="256"/>
      <c r="I1213" s="256"/>
      <c r="J1213" s="256"/>
      <c r="K1213" s="256"/>
      <c r="L1213" s="256"/>
      <c r="M1213" s="256"/>
      <c r="N1213" s="256"/>
      <c r="O1213" s="256"/>
      <c r="P1213" s="256"/>
      <c r="Q1213" s="252"/>
      <c r="R1213" s="256"/>
      <c r="S1213" s="256"/>
      <c r="T1213" s="256"/>
      <c r="U1213" s="256"/>
      <c r="V1213" s="256"/>
      <c r="W1213" s="256"/>
      <c r="X1213" s="256"/>
      <c r="Y1213" s="256"/>
      <c r="Z1213" s="256"/>
      <c r="AA1213" s="256"/>
      <c r="AB1213" s="256"/>
      <c r="AC1213" s="256"/>
      <c r="AD1213" s="256"/>
      <c r="AE1213" s="367"/>
      <c r="AF1213" s="367"/>
      <c r="AG1213" s="367"/>
      <c r="AH1213" s="367"/>
      <c r="AI1213" s="367"/>
      <c r="AJ1213" s="367"/>
      <c r="AK1213" s="367"/>
      <c r="AL1213" s="362"/>
      <c r="AM1213" s="362"/>
      <c r="AN1213" s="362"/>
      <c r="AO1213" s="362"/>
      <c r="AP1213" s="362"/>
      <c r="AQ1213" s="362"/>
      <c r="AR1213" s="362"/>
      <c r="AS1213" s="257">
        <f>SUM(AE1213:AR1213)</f>
        <v>0</v>
      </c>
    </row>
    <row r="1214" spans="1:45" ht="15" hidden="1" customHeight="1" outlineLevel="1">
      <c r="A1214" s="465"/>
      <c r="B1214" s="255" t="s">
        <v>710</v>
      </c>
      <c r="C1214" s="252" t="s">
        <v>163</v>
      </c>
      <c r="D1214" s="256"/>
      <c r="E1214" s="256"/>
      <c r="F1214" s="256"/>
      <c r="G1214" s="256"/>
      <c r="H1214" s="256"/>
      <c r="I1214" s="256"/>
      <c r="J1214" s="256"/>
      <c r="K1214" s="256"/>
      <c r="L1214" s="256"/>
      <c r="M1214" s="256"/>
      <c r="N1214" s="256"/>
      <c r="O1214" s="256"/>
      <c r="P1214" s="256"/>
      <c r="Q1214" s="415"/>
      <c r="R1214" s="256"/>
      <c r="S1214" s="256"/>
      <c r="T1214" s="256"/>
      <c r="U1214" s="256"/>
      <c r="V1214" s="256"/>
      <c r="W1214" s="256"/>
      <c r="X1214" s="256"/>
      <c r="Y1214" s="256"/>
      <c r="Z1214" s="256"/>
      <c r="AA1214" s="256"/>
      <c r="AB1214" s="256"/>
      <c r="AC1214" s="256"/>
      <c r="AD1214" s="256"/>
      <c r="AE1214" s="363">
        <f>AE1213</f>
        <v>0</v>
      </c>
      <c r="AF1214" s="363">
        <f t="shared" ref="AF1214:AR1214" si="3522">AF1213</f>
        <v>0</v>
      </c>
      <c r="AG1214" s="363">
        <f t="shared" si="3522"/>
        <v>0</v>
      </c>
      <c r="AH1214" s="363">
        <f t="shared" si="3522"/>
        <v>0</v>
      </c>
      <c r="AI1214" s="363">
        <f t="shared" si="3522"/>
        <v>0</v>
      </c>
      <c r="AJ1214" s="363">
        <f t="shared" si="3522"/>
        <v>0</v>
      </c>
      <c r="AK1214" s="363">
        <f t="shared" si="3522"/>
        <v>0</v>
      </c>
      <c r="AL1214" s="363">
        <f t="shared" si="3522"/>
        <v>0</v>
      </c>
      <c r="AM1214" s="363">
        <f t="shared" si="3522"/>
        <v>0</v>
      </c>
      <c r="AN1214" s="363">
        <f t="shared" si="3522"/>
        <v>0</v>
      </c>
      <c r="AO1214" s="363">
        <f t="shared" si="3522"/>
        <v>0</v>
      </c>
      <c r="AP1214" s="363">
        <f t="shared" si="3522"/>
        <v>0</v>
      </c>
      <c r="AQ1214" s="363">
        <f t="shared" si="3522"/>
        <v>0</v>
      </c>
      <c r="AR1214" s="363">
        <f t="shared" si="3522"/>
        <v>0</v>
      </c>
      <c r="AS1214" s="258"/>
    </row>
    <row r="1215" spans="1:45" ht="15" hidden="1" customHeight="1" outlineLevel="1">
      <c r="A1215" s="465"/>
      <c r="B1215" s="255"/>
      <c r="C1215" s="266"/>
      <c r="D1215" s="265"/>
      <c r="E1215" s="265"/>
      <c r="F1215" s="265"/>
      <c r="G1215" s="265"/>
      <c r="H1215" s="265"/>
      <c r="I1215" s="265"/>
      <c r="J1215" s="265"/>
      <c r="K1215" s="265"/>
      <c r="L1215" s="265"/>
      <c r="M1215" s="265"/>
      <c r="N1215" s="265"/>
      <c r="O1215" s="265"/>
      <c r="P1215" s="265"/>
      <c r="Q1215" s="252"/>
      <c r="R1215" s="265"/>
      <c r="S1215" s="265"/>
      <c r="T1215" s="265"/>
      <c r="U1215" s="265"/>
      <c r="V1215" s="265"/>
      <c r="W1215" s="265"/>
      <c r="X1215" s="265"/>
      <c r="Y1215" s="265"/>
      <c r="Z1215" s="265"/>
      <c r="AA1215" s="265"/>
      <c r="AB1215" s="265"/>
      <c r="AC1215" s="265"/>
      <c r="AD1215" s="265"/>
      <c r="AE1215" s="364"/>
      <c r="AF1215" s="364"/>
      <c r="AG1215" s="364"/>
      <c r="AH1215" s="364"/>
      <c r="AI1215" s="364"/>
      <c r="AJ1215" s="364"/>
      <c r="AK1215" s="364"/>
      <c r="AL1215" s="364"/>
      <c r="AM1215" s="364"/>
      <c r="AN1215" s="364"/>
      <c r="AO1215" s="364"/>
      <c r="AP1215" s="364"/>
      <c r="AQ1215" s="364"/>
      <c r="AR1215" s="364"/>
      <c r="AS1215" s="267"/>
    </row>
    <row r="1216" spans="1:45" ht="15" hidden="1" customHeight="1" outlineLevel="1">
      <c r="A1216" s="465">
        <v>5</v>
      </c>
      <c r="B1216" s="380" t="s">
        <v>98</v>
      </c>
      <c r="C1216" s="252" t="s">
        <v>25</v>
      </c>
      <c r="D1216" s="256"/>
      <c r="E1216" s="256"/>
      <c r="F1216" s="256"/>
      <c r="G1216" s="256"/>
      <c r="H1216" s="256"/>
      <c r="I1216" s="256"/>
      <c r="J1216" s="256"/>
      <c r="K1216" s="256"/>
      <c r="L1216" s="256"/>
      <c r="M1216" s="256"/>
      <c r="N1216" s="256"/>
      <c r="O1216" s="256"/>
      <c r="P1216" s="256"/>
      <c r="Q1216" s="252"/>
      <c r="R1216" s="256"/>
      <c r="S1216" s="256"/>
      <c r="T1216" s="256"/>
      <c r="U1216" s="256"/>
      <c r="V1216" s="256"/>
      <c r="W1216" s="256"/>
      <c r="X1216" s="256"/>
      <c r="Y1216" s="256"/>
      <c r="Z1216" s="256"/>
      <c r="AA1216" s="256"/>
      <c r="AB1216" s="256"/>
      <c r="AC1216" s="256"/>
      <c r="AD1216" s="256"/>
      <c r="AE1216" s="367"/>
      <c r="AF1216" s="367"/>
      <c r="AG1216" s="367"/>
      <c r="AH1216" s="367"/>
      <c r="AI1216" s="367"/>
      <c r="AJ1216" s="367"/>
      <c r="AK1216" s="367"/>
      <c r="AL1216" s="362"/>
      <c r="AM1216" s="362"/>
      <c r="AN1216" s="362"/>
      <c r="AO1216" s="362"/>
      <c r="AP1216" s="362"/>
      <c r="AQ1216" s="362"/>
      <c r="AR1216" s="362"/>
      <c r="AS1216" s="257">
        <f>SUM(AE1216:AR1216)</f>
        <v>0</v>
      </c>
    </row>
    <row r="1217" spans="1:45" ht="15" hidden="1" customHeight="1" outlineLevel="1">
      <c r="A1217" s="465"/>
      <c r="B1217" s="255" t="s">
        <v>710</v>
      </c>
      <c r="C1217" s="252" t="s">
        <v>163</v>
      </c>
      <c r="D1217" s="256"/>
      <c r="E1217" s="256"/>
      <c r="F1217" s="256"/>
      <c r="G1217" s="256"/>
      <c r="H1217" s="256"/>
      <c r="I1217" s="256"/>
      <c r="J1217" s="256"/>
      <c r="K1217" s="256"/>
      <c r="L1217" s="256"/>
      <c r="M1217" s="256"/>
      <c r="N1217" s="256"/>
      <c r="O1217" s="256"/>
      <c r="P1217" s="256"/>
      <c r="Q1217" s="415"/>
      <c r="R1217" s="256"/>
      <c r="S1217" s="256"/>
      <c r="T1217" s="256"/>
      <c r="U1217" s="256"/>
      <c r="V1217" s="256"/>
      <c r="W1217" s="256"/>
      <c r="X1217" s="256"/>
      <c r="Y1217" s="256"/>
      <c r="Z1217" s="256"/>
      <c r="AA1217" s="256"/>
      <c r="AB1217" s="256"/>
      <c r="AC1217" s="256"/>
      <c r="AD1217" s="256"/>
      <c r="AE1217" s="363">
        <f>AE1216</f>
        <v>0</v>
      </c>
      <c r="AF1217" s="363">
        <f t="shared" ref="AF1217:AR1217" si="3523">AF1216</f>
        <v>0</v>
      </c>
      <c r="AG1217" s="363">
        <f t="shared" si="3523"/>
        <v>0</v>
      </c>
      <c r="AH1217" s="363">
        <f t="shared" si="3523"/>
        <v>0</v>
      </c>
      <c r="AI1217" s="363">
        <f t="shared" si="3523"/>
        <v>0</v>
      </c>
      <c r="AJ1217" s="363">
        <f t="shared" si="3523"/>
        <v>0</v>
      </c>
      <c r="AK1217" s="363">
        <f t="shared" si="3523"/>
        <v>0</v>
      </c>
      <c r="AL1217" s="363">
        <f t="shared" si="3523"/>
        <v>0</v>
      </c>
      <c r="AM1217" s="363">
        <f t="shared" si="3523"/>
        <v>0</v>
      </c>
      <c r="AN1217" s="363">
        <f t="shared" si="3523"/>
        <v>0</v>
      </c>
      <c r="AO1217" s="363">
        <f t="shared" si="3523"/>
        <v>0</v>
      </c>
      <c r="AP1217" s="363">
        <f t="shared" si="3523"/>
        <v>0</v>
      </c>
      <c r="AQ1217" s="363">
        <f t="shared" si="3523"/>
        <v>0</v>
      </c>
      <c r="AR1217" s="363">
        <f t="shared" si="3523"/>
        <v>0</v>
      </c>
      <c r="AS1217" s="258"/>
    </row>
    <row r="1218" spans="1:45" ht="15" hidden="1" customHeight="1" outlineLevel="1">
      <c r="A1218" s="465"/>
      <c r="B1218" s="255"/>
      <c r="C1218" s="252"/>
      <c r="D1218" s="252"/>
      <c r="E1218" s="252"/>
      <c r="F1218" s="252"/>
      <c r="G1218" s="252"/>
      <c r="H1218" s="252"/>
      <c r="I1218" s="252"/>
      <c r="J1218" s="252"/>
      <c r="K1218" s="252"/>
      <c r="L1218" s="252"/>
      <c r="M1218" s="252"/>
      <c r="N1218" s="252"/>
      <c r="O1218" s="252"/>
      <c r="P1218" s="252"/>
      <c r="Q1218" s="252"/>
      <c r="R1218" s="252"/>
      <c r="S1218" s="252"/>
      <c r="T1218" s="252"/>
      <c r="U1218" s="252"/>
      <c r="V1218" s="252"/>
      <c r="W1218" s="252"/>
      <c r="X1218" s="252"/>
      <c r="Y1218" s="252"/>
      <c r="Z1218" s="252"/>
      <c r="AA1218" s="252"/>
      <c r="AB1218" s="252"/>
      <c r="AC1218" s="252"/>
      <c r="AD1218" s="252"/>
      <c r="AE1218" s="374"/>
      <c r="AF1218" s="375"/>
      <c r="AG1218" s="375"/>
      <c r="AH1218" s="375"/>
      <c r="AI1218" s="375"/>
      <c r="AJ1218" s="375"/>
      <c r="AK1218" s="375"/>
      <c r="AL1218" s="375"/>
      <c r="AM1218" s="375"/>
      <c r="AN1218" s="375"/>
      <c r="AO1218" s="375"/>
      <c r="AP1218" s="375"/>
      <c r="AQ1218" s="375"/>
      <c r="AR1218" s="375"/>
      <c r="AS1218" s="258"/>
    </row>
    <row r="1219" spans="1:45" ht="15.75" hidden="1" outlineLevel="1">
      <c r="A1219" s="465"/>
      <c r="B1219" s="279" t="s">
        <v>494</v>
      </c>
      <c r="C1219" s="250"/>
      <c r="D1219" s="250"/>
      <c r="E1219" s="250"/>
      <c r="F1219" s="250"/>
      <c r="G1219" s="250"/>
      <c r="H1219" s="250"/>
      <c r="I1219" s="250"/>
      <c r="J1219" s="250"/>
      <c r="K1219" s="250"/>
      <c r="L1219" s="250"/>
      <c r="M1219" s="250"/>
      <c r="N1219" s="250"/>
      <c r="O1219" s="250"/>
      <c r="P1219" s="250"/>
      <c r="Q1219" s="251"/>
      <c r="R1219" s="250"/>
      <c r="S1219" s="250"/>
      <c r="T1219" s="250"/>
      <c r="U1219" s="250"/>
      <c r="V1219" s="250"/>
      <c r="W1219" s="250"/>
      <c r="X1219" s="250"/>
      <c r="Y1219" s="250"/>
      <c r="Z1219" s="250"/>
      <c r="AA1219" s="250"/>
      <c r="AB1219" s="250"/>
      <c r="AC1219" s="250"/>
      <c r="AD1219" s="250"/>
      <c r="AE1219" s="366"/>
      <c r="AF1219" s="366"/>
      <c r="AG1219" s="366"/>
      <c r="AH1219" s="366"/>
      <c r="AI1219" s="366"/>
      <c r="AJ1219" s="366"/>
      <c r="AK1219" s="366"/>
      <c r="AL1219" s="366"/>
      <c r="AM1219" s="366"/>
      <c r="AN1219" s="366"/>
      <c r="AO1219" s="366"/>
      <c r="AP1219" s="366"/>
      <c r="AQ1219" s="366"/>
      <c r="AR1219" s="366"/>
      <c r="AS1219" s="253"/>
    </row>
    <row r="1220" spans="1:45" ht="15" hidden="1" customHeight="1" outlineLevel="1">
      <c r="A1220" s="465">
        <v>6</v>
      </c>
      <c r="B1220" s="380" t="s">
        <v>99</v>
      </c>
      <c r="C1220" s="252" t="s">
        <v>25</v>
      </c>
      <c r="D1220" s="256"/>
      <c r="E1220" s="256"/>
      <c r="F1220" s="256"/>
      <c r="G1220" s="256"/>
      <c r="H1220" s="256"/>
      <c r="I1220" s="256"/>
      <c r="J1220" s="256"/>
      <c r="K1220" s="256"/>
      <c r="L1220" s="256"/>
      <c r="M1220" s="256"/>
      <c r="N1220" s="256"/>
      <c r="O1220" s="256"/>
      <c r="P1220" s="256"/>
      <c r="Q1220" s="256">
        <v>12</v>
      </c>
      <c r="R1220" s="256"/>
      <c r="S1220" s="256"/>
      <c r="T1220" s="256"/>
      <c r="U1220" s="256"/>
      <c r="V1220" s="256"/>
      <c r="W1220" s="256"/>
      <c r="X1220" s="256"/>
      <c r="Y1220" s="256"/>
      <c r="Z1220" s="256"/>
      <c r="AA1220" s="256"/>
      <c r="AB1220" s="256"/>
      <c r="AC1220" s="256"/>
      <c r="AD1220" s="256"/>
      <c r="AE1220" s="367"/>
      <c r="AF1220" s="367"/>
      <c r="AG1220" s="367"/>
      <c r="AH1220" s="367"/>
      <c r="AI1220" s="367"/>
      <c r="AJ1220" s="367"/>
      <c r="AK1220" s="367"/>
      <c r="AL1220" s="367"/>
      <c r="AM1220" s="367"/>
      <c r="AN1220" s="367"/>
      <c r="AO1220" s="367"/>
      <c r="AP1220" s="367"/>
      <c r="AQ1220" s="367"/>
      <c r="AR1220" s="367"/>
      <c r="AS1220" s="257">
        <f>SUM(AE1220:AR1220)</f>
        <v>0</v>
      </c>
    </row>
    <row r="1221" spans="1:45" ht="15" hidden="1" customHeight="1" outlineLevel="1">
      <c r="A1221" s="465"/>
      <c r="B1221" s="255" t="s">
        <v>710</v>
      </c>
      <c r="C1221" s="252" t="s">
        <v>163</v>
      </c>
      <c r="D1221" s="256"/>
      <c r="E1221" s="256"/>
      <c r="F1221" s="256"/>
      <c r="G1221" s="256"/>
      <c r="H1221" s="256"/>
      <c r="I1221" s="256"/>
      <c r="J1221" s="256"/>
      <c r="K1221" s="256"/>
      <c r="L1221" s="256"/>
      <c r="M1221" s="256"/>
      <c r="N1221" s="256"/>
      <c r="O1221" s="256"/>
      <c r="P1221" s="256"/>
      <c r="Q1221" s="256">
        <f>Q1220</f>
        <v>12</v>
      </c>
      <c r="R1221" s="256"/>
      <c r="S1221" s="256"/>
      <c r="T1221" s="256"/>
      <c r="U1221" s="256"/>
      <c r="V1221" s="256"/>
      <c r="W1221" s="256"/>
      <c r="X1221" s="256"/>
      <c r="Y1221" s="256"/>
      <c r="Z1221" s="256"/>
      <c r="AA1221" s="256"/>
      <c r="AB1221" s="256"/>
      <c r="AC1221" s="256"/>
      <c r="AD1221" s="256"/>
      <c r="AE1221" s="363">
        <f>AE1220</f>
        <v>0</v>
      </c>
      <c r="AF1221" s="363">
        <f t="shared" ref="AF1221:AR1221" si="3524">AF1220</f>
        <v>0</v>
      </c>
      <c r="AG1221" s="363">
        <f t="shared" si="3524"/>
        <v>0</v>
      </c>
      <c r="AH1221" s="363">
        <f t="shared" si="3524"/>
        <v>0</v>
      </c>
      <c r="AI1221" s="363">
        <f t="shared" si="3524"/>
        <v>0</v>
      </c>
      <c r="AJ1221" s="363">
        <f t="shared" si="3524"/>
        <v>0</v>
      </c>
      <c r="AK1221" s="363">
        <f t="shared" si="3524"/>
        <v>0</v>
      </c>
      <c r="AL1221" s="363">
        <f t="shared" si="3524"/>
        <v>0</v>
      </c>
      <c r="AM1221" s="363">
        <f t="shared" si="3524"/>
        <v>0</v>
      </c>
      <c r="AN1221" s="363">
        <f t="shared" si="3524"/>
        <v>0</v>
      </c>
      <c r="AO1221" s="363">
        <f t="shared" si="3524"/>
        <v>0</v>
      </c>
      <c r="AP1221" s="363">
        <f t="shared" si="3524"/>
        <v>0</v>
      </c>
      <c r="AQ1221" s="363">
        <f t="shared" si="3524"/>
        <v>0</v>
      </c>
      <c r="AR1221" s="363">
        <f t="shared" si="3524"/>
        <v>0</v>
      </c>
      <c r="AS1221" s="271"/>
    </row>
    <row r="1222" spans="1:45" ht="15" hidden="1" customHeight="1" outlineLevel="1">
      <c r="A1222" s="465"/>
      <c r="B1222" s="270"/>
      <c r="C1222" s="272"/>
      <c r="D1222" s="252"/>
      <c r="E1222" s="252"/>
      <c r="F1222" s="252"/>
      <c r="G1222" s="252"/>
      <c r="H1222" s="252"/>
      <c r="I1222" s="252"/>
      <c r="J1222" s="252"/>
      <c r="K1222" s="252"/>
      <c r="L1222" s="252"/>
      <c r="M1222" s="252"/>
      <c r="N1222" s="252"/>
      <c r="O1222" s="252"/>
      <c r="P1222" s="252"/>
      <c r="Q1222" s="252"/>
      <c r="R1222" s="252"/>
      <c r="S1222" s="252"/>
      <c r="T1222" s="252"/>
      <c r="U1222" s="252"/>
      <c r="V1222" s="252"/>
      <c r="W1222" s="252"/>
      <c r="X1222" s="252"/>
      <c r="Y1222" s="252"/>
      <c r="Z1222" s="252"/>
      <c r="AA1222" s="252"/>
      <c r="AB1222" s="252"/>
      <c r="AC1222" s="252"/>
      <c r="AD1222" s="252"/>
      <c r="AE1222" s="368"/>
      <c r="AF1222" s="368"/>
      <c r="AG1222" s="368"/>
      <c r="AH1222" s="368"/>
      <c r="AI1222" s="368"/>
      <c r="AJ1222" s="368"/>
      <c r="AK1222" s="368"/>
      <c r="AL1222" s="368"/>
      <c r="AM1222" s="368"/>
      <c r="AN1222" s="368"/>
      <c r="AO1222" s="368"/>
      <c r="AP1222" s="368"/>
      <c r="AQ1222" s="368"/>
      <c r="AR1222" s="368"/>
      <c r="AS1222" s="273"/>
    </row>
    <row r="1223" spans="1:45" ht="15" hidden="1" customHeight="1" outlineLevel="1">
      <c r="A1223" s="465">
        <v>7</v>
      </c>
      <c r="B1223" s="380" t="s">
        <v>100</v>
      </c>
      <c r="C1223" s="252" t="s">
        <v>25</v>
      </c>
      <c r="D1223" s="256"/>
      <c r="E1223" s="256"/>
      <c r="F1223" s="256"/>
      <c r="G1223" s="256"/>
      <c r="H1223" s="256"/>
      <c r="I1223" s="256"/>
      <c r="J1223" s="256"/>
      <c r="K1223" s="256"/>
      <c r="L1223" s="256"/>
      <c r="M1223" s="256"/>
      <c r="N1223" s="256"/>
      <c r="O1223" s="256"/>
      <c r="P1223" s="256"/>
      <c r="Q1223" s="256">
        <v>12</v>
      </c>
      <c r="R1223" s="256"/>
      <c r="S1223" s="256"/>
      <c r="T1223" s="256"/>
      <c r="U1223" s="256"/>
      <c r="V1223" s="256"/>
      <c r="W1223" s="256"/>
      <c r="X1223" s="256"/>
      <c r="Y1223" s="256"/>
      <c r="Z1223" s="256"/>
      <c r="AA1223" s="256"/>
      <c r="AB1223" s="256"/>
      <c r="AC1223" s="256"/>
      <c r="AD1223" s="256"/>
      <c r="AE1223" s="367"/>
      <c r="AF1223" s="367"/>
      <c r="AG1223" s="367"/>
      <c r="AH1223" s="367"/>
      <c r="AI1223" s="367"/>
      <c r="AJ1223" s="367"/>
      <c r="AK1223" s="367"/>
      <c r="AL1223" s="367"/>
      <c r="AM1223" s="367"/>
      <c r="AN1223" s="367"/>
      <c r="AO1223" s="367"/>
      <c r="AP1223" s="367"/>
      <c r="AQ1223" s="367"/>
      <c r="AR1223" s="367"/>
      <c r="AS1223" s="257">
        <f>SUM(AE1223:AR1223)</f>
        <v>0</v>
      </c>
    </row>
    <row r="1224" spans="1:45" ht="15" hidden="1" customHeight="1" outlineLevel="1">
      <c r="A1224" s="465"/>
      <c r="B1224" s="255" t="s">
        <v>710</v>
      </c>
      <c r="C1224" s="252" t="s">
        <v>163</v>
      </c>
      <c r="D1224" s="256"/>
      <c r="E1224" s="256"/>
      <c r="F1224" s="256"/>
      <c r="G1224" s="256"/>
      <c r="H1224" s="256"/>
      <c r="I1224" s="256"/>
      <c r="J1224" s="256"/>
      <c r="K1224" s="256"/>
      <c r="L1224" s="256"/>
      <c r="M1224" s="256"/>
      <c r="N1224" s="256"/>
      <c r="O1224" s="256"/>
      <c r="P1224" s="256"/>
      <c r="Q1224" s="256">
        <f>Q1223</f>
        <v>12</v>
      </c>
      <c r="R1224" s="256"/>
      <c r="S1224" s="256"/>
      <c r="T1224" s="256"/>
      <c r="U1224" s="256"/>
      <c r="V1224" s="256"/>
      <c r="W1224" s="256"/>
      <c r="X1224" s="256"/>
      <c r="Y1224" s="256"/>
      <c r="Z1224" s="256"/>
      <c r="AA1224" s="256"/>
      <c r="AB1224" s="256"/>
      <c r="AC1224" s="256"/>
      <c r="AD1224" s="256"/>
      <c r="AE1224" s="363">
        <f>AE1223</f>
        <v>0</v>
      </c>
      <c r="AF1224" s="363">
        <f t="shared" ref="AF1224:AR1224" si="3525">AF1223</f>
        <v>0</v>
      </c>
      <c r="AG1224" s="363">
        <f t="shared" si="3525"/>
        <v>0</v>
      </c>
      <c r="AH1224" s="363">
        <f t="shared" si="3525"/>
        <v>0</v>
      </c>
      <c r="AI1224" s="363">
        <f t="shared" si="3525"/>
        <v>0</v>
      </c>
      <c r="AJ1224" s="363">
        <f t="shared" si="3525"/>
        <v>0</v>
      </c>
      <c r="AK1224" s="363">
        <f t="shared" si="3525"/>
        <v>0</v>
      </c>
      <c r="AL1224" s="363">
        <f t="shared" si="3525"/>
        <v>0</v>
      </c>
      <c r="AM1224" s="363">
        <f t="shared" si="3525"/>
        <v>0</v>
      </c>
      <c r="AN1224" s="363">
        <f t="shared" si="3525"/>
        <v>0</v>
      </c>
      <c r="AO1224" s="363">
        <f t="shared" si="3525"/>
        <v>0</v>
      </c>
      <c r="AP1224" s="363">
        <f t="shared" si="3525"/>
        <v>0</v>
      </c>
      <c r="AQ1224" s="363">
        <f t="shared" si="3525"/>
        <v>0</v>
      </c>
      <c r="AR1224" s="363">
        <f t="shared" si="3525"/>
        <v>0</v>
      </c>
      <c r="AS1224" s="271"/>
    </row>
    <row r="1225" spans="1:45" ht="15" hidden="1" customHeight="1" outlineLevel="1">
      <c r="A1225" s="465"/>
      <c r="B1225" s="274"/>
      <c r="C1225" s="272"/>
      <c r="D1225" s="252"/>
      <c r="E1225" s="252"/>
      <c r="F1225" s="252"/>
      <c r="G1225" s="252"/>
      <c r="H1225" s="252"/>
      <c r="I1225" s="252"/>
      <c r="J1225" s="252"/>
      <c r="K1225" s="252"/>
      <c r="L1225" s="252"/>
      <c r="M1225" s="252"/>
      <c r="N1225" s="252"/>
      <c r="O1225" s="252"/>
      <c r="P1225" s="252"/>
      <c r="Q1225" s="252"/>
      <c r="R1225" s="252"/>
      <c r="S1225" s="252"/>
      <c r="T1225" s="252"/>
      <c r="U1225" s="252"/>
      <c r="V1225" s="252"/>
      <c r="W1225" s="252"/>
      <c r="X1225" s="252"/>
      <c r="Y1225" s="252"/>
      <c r="Z1225" s="252"/>
      <c r="AA1225" s="252"/>
      <c r="AB1225" s="252"/>
      <c r="AC1225" s="252"/>
      <c r="AD1225" s="252"/>
      <c r="AE1225" s="368"/>
      <c r="AF1225" s="369"/>
      <c r="AG1225" s="368"/>
      <c r="AH1225" s="368"/>
      <c r="AI1225" s="368"/>
      <c r="AJ1225" s="368"/>
      <c r="AK1225" s="368"/>
      <c r="AL1225" s="368"/>
      <c r="AM1225" s="368"/>
      <c r="AN1225" s="368"/>
      <c r="AO1225" s="368"/>
      <c r="AP1225" s="368"/>
      <c r="AQ1225" s="368"/>
      <c r="AR1225" s="368"/>
      <c r="AS1225" s="273"/>
    </row>
    <row r="1226" spans="1:45" ht="15" hidden="1" customHeight="1" outlineLevel="1">
      <c r="A1226" s="465">
        <v>8</v>
      </c>
      <c r="B1226" s="380" t="s">
        <v>101</v>
      </c>
      <c r="C1226" s="252" t="s">
        <v>25</v>
      </c>
      <c r="D1226" s="256"/>
      <c r="E1226" s="256"/>
      <c r="F1226" s="256"/>
      <c r="G1226" s="256"/>
      <c r="H1226" s="256"/>
      <c r="I1226" s="256"/>
      <c r="J1226" s="256"/>
      <c r="K1226" s="256"/>
      <c r="L1226" s="256"/>
      <c r="M1226" s="256"/>
      <c r="N1226" s="256"/>
      <c r="O1226" s="256"/>
      <c r="P1226" s="256"/>
      <c r="Q1226" s="256">
        <v>12</v>
      </c>
      <c r="R1226" s="256"/>
      <c r="S1226" s="256"/>
      <c r="T1226" s="256"/>
      <c r="U1226" s="256"/>
      <c r="V1226" s="256"/>
      <c r="W1226" s="256"/>
      <c r="X1226" s="256"/>
      <c r="Y1226" s="256"/>
      <c r="Z1226" s="256"/>
      <c r="AA1226" s="256"/>
      <c r="AB1226" s="256"/>
      <c r="AC1226" s="256"/>
      <c r="AD1226" s="256"/>
      <c r="AE1226" s="367"/>
      <c r="AF1226" s="367"/>
      <c r="AG1226" s="367"/>
      <c r="AH1226" s="367"/>
      <c r="AI1226" s="367"/>
      <c r="AJ1226" s="367"/>
      <c r="AK1226" s="367"/>
      <c r="AL1226" s="367"/>
      <c r="AM1226" s="367"/>
      <c r="AN1226" s="367"/>
      <c r="AO1226" s="367"/>
      <c r="AP1226" s="367"/>
      <c r="AQ1226" s="367"/>
      <c r="AR1226" s="367"/>
      <c r="AS1226" s="257">
        <f>SUM(AE1226:AR1226)</f>
        <v>0</v>
      </c>
    </row>
    <row r="1227" spans="1:45" ht="15" hidden="1" customHeight="1" outlineLevel="1">
      <c r="A1227" s="465"/>
      <c r="B1227" s="255" t="s">
        <v>710</v>
      </c>
      <c r="C1227" s="252" t="s">
        <v>163</v>
      </c>
      <c r="D1227" s="256"/>
      <c r="E1227" s="256"/>
      <c r="F1227" s="256"/>
      <c r="G1227" s="256"/>
      <c r="H1227" s="256"/>
      <c r="I1227" s="256"/>
      <c r="J1227" s="256"/>
      <c r="K1227" s="256"/>
      <c r="L1227" s="256"/>
      <c r="M1227" s="256"/>
      <c r="N1227" s="256"/>
      <c r="O1227" s="256"/>
      <c r="P1227" s="256"/>
      <c r="Q1227" s="256">
        <f>Q1226</f>
        <v>12</v>
      </c>
      <c r="R1227" s="256"/>
      <c r="S1227" s="256"/>
      <c r="T1227" s="256"/>
      <c r="U1227" s="256"/>
      <c r="V1227" s="256"/>
      <c r="W1227" s="256"/>
      <c r="X1227" s="256"/>
      <c r="Y1227" s="256"/>
      <c r="Z1227" s="256"/>
      <c r="AA1227" s="256"/>
      <c r="AB1227" s="256"/>
      <c r="AC1227" s="256"/>
      <c r="AD1227" s="256"/>
      <c r="AE1227" s="363">
        <f>AE1226</f>
        <v>0</v>
      </c>
      <c r="AF1227" s="363">
        <f t="shared" ref="AF1227:AR1227" si="3526">AF1226</f>
        <v>0</v>
      </c>
      <c r="AG1227" s="363">
        <f t="shared" si="3526"/>
        <v>0</v>
      </c>
      <c r="AH1227" s="363">
        <f t="shared" si="3526"/>
        <v>0</v>
      </c>
      <c r="AI1227" s="363">
        <f t="shared" si="3526"/>
        <v>0</v>
      </c>
      <c r="AJ1227" s="363">
        <f t="shared" si="3526"/>
        <v>0</v>
      </c>
      <c r="AK1227" s="363">
        <f t="shared" si="3526"/>
        <v>0</v>
      </c>
      <c r="AL1227" s="363">
        <f t="shared" si="3526"/>
        <v>0</v>
      </c>
      <c r="AM1227" s="363">
        <f t="shared" si="3526"/>
        <v>0</v>
      </c>
      <c r="AN1227" s="363">
        <f t="shared" si="3526"/>
        <v>0</v>
      </c>
      <c r="AO1227" s="363">
        <f t="shared" si="3526"/>
        <v>0</v>
      </c>
      <c r="AP1227" s="363">
        <f t="shared" si="3526"/>
        <v>0</v>
      </c>
      <c r="AQ1227" s="363">
        <f t="shared" si="3526"/>
        <v>0</v>
      </c>
      <c r="AR1227" s="363">
        <f t="shared" si="3526"/>
        <v>0</v>
      </c>
      <c r="AS1227" s="271"/>
    </row>
    <row r="1228" spans="1:45" ht="15" hidden="1" customHeight="1" outlineLevel="1">
      <c r="A1228" s="465"/>
      <c r="B1228" s="274"/>
      <c r="C1228" s="272"/>
      <c r="D1228" s="276"/>
      <c r="E1228" s="276"/>
      <c r="F1228" s="276"/>
      <c r="G1228" s="276"/>
      <c r="H1228" s="276"/>
      <c r="I1228" s="276"/>
      <c r="J1228" s="276"/>
      <c r="K1228" s="276"/>
      <c r="L1228" s="276"/>
      <c r="M1228" s="276"/>
      <c r="N1228" s="276"/>
      <c r="O1228" s="276"/>
      <c r="P1228" s="276"/>
      <c r="Q1228" s="252"/>
      <c r="R1228" s="276"/>
      <c r="S1228" s="276"/>
      <c r="T1228" s="276"/>
      <c r="U1228" s="276"/>
      <c r="V1228" s="276"/>
      <c r="W1228" s="276"/>
      <c r="X1228" s="276"/>
      <c r="Y1228" s="276"/>
      <c r="Z1228" s="276"/>
      <c r="AA1228" s="276"/>
      <c r="AB1228" s="276"/>
      <c r="AC1228" s="276"/>
      <c r="AD1228" s="276"/>
      <c r="AE1228" s="368"/>
      <c r="AF1228" s="369"/>
      <c r="AG1228" s="368"/>
      <c r="AH1228" s="368"/>
      <c r="AI1228" s="368"/>
      <c r="AJ1228" s="368"/>
      <c r="AK1228" s="368"/>
      <c r="AL1228" s="368"/>
      <c r="AM1228" s="368"/>
      <c r="AN1228" s="368"/>
      <c r="AO1228" s="368"/>
      <c r="AP1228" s="368"/>
      <c r="AQ1228" s="368"/>
      <c r="AR1228" s="368"/>
      <c r="AS1228" s="273"/>
    </row>
    <row r="1229" spans="1:45" ht="15" hidden="1" customHeight="1" outlineLevel="1">
      <c r="A1229" s="465">
        <v>9</v>
      </c>
      <c r="B1229" s="380" t="s">
        <v>102</v>
      </c>
      <c r="C1229" s="252" t="s">
        <v>25</v>
      </c>
      <c r="D1229" s="256"/>
      <c r="E1229" s="256"/>
      <c r="F1229" s="256"/>
      <c r="G1229" s="256"/>
      <c r="H1229" s="256"/>
      <c r="I1229" s="256"/>
      <c r="J1229" s="256"/>
      <c r="K1229" s="256"/>
      <c r="L1229" s="256"/>
      <c r="M1229" s="256"/>
      <c r="N1229" s="256"/>
      <c r="O1229" s="256"/>
      <c r="P1229" s="256"/>
      <c r="Q1229" s="256">
        <v>12</v>
      </c>
      <c r="R1229" s="256"/>
      <c r="S1229" s="256"/>
      <c r="T1229" s="256"/>
      <c r="U1229" s="256"/>
      <c r="V1229" s="256"/>
      <c r="W1229" s="256"/>
      <c r="X1229" s="256"/>
      <c r="Y1229" s="256"/>
      <c r="Z1229" s="256"/>
      <c r="AA1229" s="256"/>
      <c r="AB1229" s="256"/>
      <c r="AC1229" s="256"/>
      <c r="AD1229" s="256"/>
      <c r="AE1229" s="367"/>
      <c r="AF1229" s="367"/>
      <c r="AG1229" s="367"/>
      <c r="AH1229" s="367"/>
      <c r="AI1229" s="367"/>
      <c r="AJ1229" s="367"/>
      <c r="AK1229" s="367"/>
      <c r="AL1229" s="367"/>
      <c r="AM1229" s="367"/>
      <c r="AN1229" s="367"/>
      <c r="AO1229" s="367"/>
      <c r="AP1229" s="367"/>
      <c r="AQ1229" s="367"/>
      <c r="AR1229" s="367"/>
      <c r="AS1229" s="257">
        <f>SUM(AE1229:AR1229)</f>
        <v>0</v>
      </c>
    </row>
    <row r="1230" spans="1:45" ht="15" hidden="1" customHeight="1" outlineLevel="1">
      <c r="A1230" s="465"/>
      <c r="B1230" s="255" t="s">
        <v>710</v>
      </c>
      <c r="C1230" s="252" t="s">
        <v>163</v>
      </c>
      <c r="D1230" s="256"/>
      <c r="E1230" s="256"/>
      <c r="F1230" s="256"/>
      <c r="G1230" s="256"/>
      <c r="H1230" s="256"/>
      <c r="I1230" s="256"/>
      <c r="J1230" s="256"/>
      <c r="K1230" s="256"/>
      <c r="L1230" s="256"/>
      <c r="M1230" s="256"/>
      <c r="N1230" s="256"/>
      <c r="O1230" s="256"/>
      <c r="P1230" s="256"/>
      <c r="Q1230" s="256">
        <f>Q1229</f>
        <v>12</v>
      </c>
      <c r="R1230" s="256"/>
      <c r="S1230" s="256"/>
      <c r="T1230" s="256"/>
      <c r="U1230" s="256"/>
      <c r="V1230" s="256"/>
      <c r="W1230" s="256"/>
      <c r="X1230" s="256"/>
      <c r="Y1230" s="256"/>
      <c r="Z1230" s="256"/>
      <c r="AA1230" s="256"/>
      <c r="AB1230" s="256"/>
      <c r="AC1230" s="256"/>
      <c r="AD1230" s="256"/>
      <c r="AE1230" s="363">
        <f>AE1229</f>
        <v>0</v>
      </c>
      <c r="AF1230" s="363">
        <f t="shared" ref="AF1230:AR1230" si="3527">AF1229</f>
        <v>0</v>
      </c>
      <c r="AG1230" s="363">
        <f t="shared" si="3527"/>
        <v>0</v>
      </c>
      <c r="AH1230" s="363">
        <f t="shared" si="3527"/>
        <v>0</v>
      </c>
      <c r="AI1230" s="363">
        <f t="shared" si="3527"/>
        <v>0</v>
      </c>
      <c r="AJ1230" s="363">
        <f t="shared" si="3527"/>
        <v>0</v>
      </c>
      <c r="AK1230" s="363">
        <f t="shared" si="3527"/>
        <v>0</v>
      </c>
      <c r="AL1230" s="363">
        <f t="shared" si="3527"/>
        <v>0</v>
      </c>
      <c r="AM1230" s="363">
        <f t="shared" si="3527"/>
        <v>0</v>
      </c>
      <c r="AN1230" s="363">
        <f t="shared" si="3527"/>
        <v>0</v>
      </c>
      <c r="AO1230" s="363">
        <f t="shared" si="3527"/>
        <v>0</v>
      </c>
      <c r="AP1230" s="363">
        <f t="shared" si="3527"/>
        <v>0</v>
      </c>
      <c r="AQ1230" s="363">
        <f t="shared" si="3527"/>
        <v>0</v>
      </c>
      <c r="AR1230" s="363">
        <f t="shared" si="3527"/>
        <v>0</v>
      </c>
      <c r="AS1230" s="271"/>
    </row>
    <row r="1231" spans="1:45" ht="15" hidden="1" customHeight="1" outlineLevel="1">
      <c r="A1231" s="465"/>
      <c r="B1231" s="274"/>
      <c r="C1231" s="272"/>
      <c r="D1231" s="276"/>
      <c r="E1231" s="276"/>
      <c r="F1231" s="276"/>
      <c r="G1231" s="276"/>
      <c r="H1231" s="276"/>
      <c r="I1231" s="276"/>
      <c r="J1231" s="276"/>
      <c r="K1231" s="276"/>
      <c r="L1231" s="276"/>
      <c r="M1231" s="276"/>
      <c r="N1231" s="276"/>
      <c r="O1231" s="276"/>
      <c r="P1231" s="276"/>
      <c r="Q1231" s="252"/>
      <c r="R1231" s="276"/>
      <c r="S1231" s="276"/>
      <c r="T1231" s="276"/>
      <c r="U1231" s="276"/>
      <c r="V1231" s="276"/>
      <c r="W1231" s="276"/>
      <c r="X1231" s="276"/>
      <c r="Y1231" s="276"/>
      <c r="Z1231" s="276"/>
      <c r="AA1231" s="276"/>
      <c r="AB1231" s="276"/>
      <c r="AC1231" s="276"/>
      <c r="AD1231" s="276"/>
      <c r="AE1231" s="368"/>
      <c r="AF1231" s="368"/>
      <c r="AG1231" s="368"/>
      <c r="AH1231" s="368"/>
      <c r="AI1231" s="368"/>
      <c r="AJ1231" s="368"/>
      <c r="AK1231" s="368"/>
      <c r="AL1231" s="368"/>
      <c r="AM1231" s="368"/>
      <c r="AN1231" s="368"/>
      <c r="AO1231" s="368"/>
      <c r="AP1231" s="368"/>
      <c r="AQ1231" s="368"/>
      <c r="AR1231" s="368"/>
      <c r="AS1231" s="273"/>
    </row>
    <row r="1232" spans="1:45" ht="15" hidden="1" customHeight="1" outlineLevel="1">
      <c r="A1232" s="465">
        <v>10</v>
      </c>
      <c r="B1232" s="380" t="s">
        <v>103</v>
      </c>
      <c r="C1232" s="252" t="s">
        <v>25</v>
      </c>
      <c r="D1232" s="256"/>
      <c r="E1232" s="256"/>
      <c r="F1232" s="256"/>
      <c r="G1232" s="256"/>
      <c r="H1232" s="256"/>
      <c r="I1232" s="256"/>
      <c r="J1232" s="256"/>
      <c r="K1232" s="256"/>
      <c r="L1232" s="256"/>
      <c r="M1232" s="256"/>
      <c r="N1232" s="256"/>
      <c r="O1232" s="256"/>
      <c r="P1232" s="256"/>
      <c r="Q1232" s="256">
        <v>3</v>
      </c>
      <c r="R1232" s="256"/>
      <c r="S1232" s="256"/>
      <c r="T1232" s="256"/>
      <c r="U1232" s="256"/>
      <c r="V1232" s="256"/>
      <c r="W1232" s="256"/>
      <c r="X1232" s="256"/>
      <c r="Y1232" s="256"/>
      <c r="Z1232" s="256"/>
      <c r="AA1232" s="256"/>
      <c r="AB1232" s="256"/>
      <c r="AC1232" s="256"/>
      <c r="AD1232" s="256"/>
      <c r="AE1232" s="367"/>
      <c r="AF1232" s="367"/>
      <c r="AG1232" s="367"/>
      <c r="AH1232" s="367"/>
      <c r="AI1232" s="367"/>
      <c r="AJ1232" s="367"/>
      <c r="AK1232" s="367"/>
      <c r="AL1232" s="367"/>
      <c r="AM1232" s="367"/>
      <c r="AN1232" s="367"/>
      <c r="AO1232" s="367"/>
      <c r="AP1232" s="367"/>
      <c r="AQ1232" s="367"/>
      <c r="AR1232" s="367"/>
      <c r="AS1232" s="257">
        <f>SUM(AE1232:AR1232)</f>
        <v>0</v>
      </c>
    </row>
    <row r="1233" spans="1:46" ht="15" hidden="1" customHeight="1" outlineLevel="1">
      <c r="A1233" s="465"/>
      <c r="B1233" s="255" t="s">
        <v>710</v>
      </c>
      <c r="C1233" s="252" t="s">
        <v>163</v>
      </c>
      <c r="D1233" s="256"/>
      <c r="E1233" s="256"/>
      <c r="F1233" s="256"/>
      <c r="G1233" s="256"/>
      <c r="H1233" s="256"/>
      <c r="I1233" s="256"/>
      <c r="J1233" s="256"/>
      <c r="K1233" s="256"/>
      <c r="L1233" s="256"/>
      <c r="M1233" s="256"/>
      <c r="N1233" s="256"/>
      <c r="O1233" s="256"/>
      <c r="P1233" s="256"/>
      <c r="Q1233" s="256">
        <f>Q1232</f>
        <v>3</v>
      </c>
      <c r="R1233" s="256"/>
      <c r="S1233" s="256"/>
      <c r="T1233" s="256"/>
      <c r="U1233" s="256"/>
      <c r="V1233" s="256"/>
      <c r="W1233" s="256"/>
      <c r="X1233" s="256"/>
      <c r="Y1233" s="256"/>
      <c r="Z1233" s="256"/>
      <c r="AA1233" s="256"/>
      <c r="AB1233" s="256"/>
      <c r="AC1233" s="256"/>
      <c r="AD1233" s="256"/>
      <c r="AE1233" s="363">
        <f>AE1232</f>
        <v>0</v>
      </c>
      <c r="AF1233" s="363">
        <f t="shared" ref="AF1233:AR1233" si="3528">AF1232</f>
        <v>0</v>
      </c>
      <c r="AG1233" s="363">
        <f t="shared" si="3528"/>
        <v>0</v>
      </c>
      <c r="AH1233" s="363">
        <f t="shared" si="3528"/>
        <v>0</v>
      </c>
      <c r="AI1233" s="363">
        <f t="shared" si="3528"/>
        <v>0</v>
      </c>
      <c r="AJ1233" s="363">
        <f t="shared" si="3528"/>
        <v>0</v>
      </c>
      <c r="AK1233" s="363">
        <f t="shared" si="3528"/>
        <v>0</v>
      </c>
      <c r="AL1233" s="363">
        <f t="shared" si="3528"/>
        <v>0</v>
      </c>
      <c r="AM1233" s="363">
        <f t="shared" si="3528"/>
        <v>0</v>
      </c>
      <c r="AN1233" s="363">
        <f t="shared" si="3528"/>
        <v>0</v>
      </c>
      <c r="AO1233" s="363">
        <f t="shared" si="3528"/>
        <v>0</v>
      </c>
      <c r="AP1233" s="363">
        <f t="shared" si="3528"/>
        <v>0</v>
      </c>
      <c r="AQ1233" s="363">
        <f t="shared" si="3528"/>
        <v>0</v>
      </c>
      <c r="AR1233" s="363">
        <f t="shared" si="3528"/>
        <v>0</v>
      </c>
      <c r="AS1233" s="271"/>
    </row>
    <row r="1234" spans="1:46" ht="15" hidden="1" customHeight="1" outlineLevel="1">
      <c r="A1234" s="465"/>
      <c r="B1234" s="274"/>
      <c r="C1234" s="272"/>
      <c r="D1234" s="276"/>
      <c r="E1234" s="276"/>
      <c r="F1234" s="276"/>
      <c r="G1234" s="276"/>
      <c r="H1234" s="276"/>
      <c r="I1234" s="276"/>
      <c r="J1234" s="276"/>
      <c r="K1234" s="276"/>
      <c r="L1234" s="276"/>
      <c r="M1234" s="276"/>
      <c r="N1234" s="276"/>
      <c r="O1234" s="276"/>
      <c r="P1234" s="276"/>
      <c r="Q1234" s="252"/>
      <c r="R1234" s="276"/>
      <c r="S1234" s="276"/>
      <c r="T1234" s="276"/>
      <c r="U1234" s="276"/>
      <c r="V1234" s="276"/>
      <c r="W1234" s="276"/>
      <c r="X1234" s="276"/>
      <c r="Y1234" s="276"/>
      <c r="Z1234" s="276"/>
      <c r="AA1234" s="276"/>
      <c r="AB1234" s="276"/>
      <c r="AC1234" s="276"/>
      <c r="AD1234" s="276"/>
      <c r="AE1234" s="368"/>
      <c r="AF1234" s="369"/>
      <c r="AG1234" s="368"/>
      <c r="AH1234" s="368"/>
      <c r="AI1234" s="368"/>
      <c r="AJ1234" s="368"/>
      <c r="AK1234" s="368"/>
      <c r="AL1234" s="368"/>
      <c r="AM1234" s="368"/>
      <c r="AN1234" s="368"/>
      <c r="AO1234" s="368"/>
      <c r="AP1234" s="368"/>
      <c r="AQ1234" s="368"/>
      <c r="AR1234" s="368"/>
      <c r="AS1234" s="273"/>
    </row>
    <row r="1235" spans="1:46" ht="15" hidden="1" customHeight="1" outlineLevel="1">
      <c r="A1235" s="465"/>
      <c r="B1235" s="249" t="s">
        <v>10</v>
      </c>
      <c r="C1235" s="250"/>
      <c r="D1235" s="250"/>
      <c r="E1235" s="250"/>
      <c r="F1235" s="250"/>
      <c r="G1235" s="250"/>
      <c r="H1235" s="250"/>
      <c r="I1235" s="250"/>
      <c r="J1235" s="250"/>
      <c r="K1235" s="250"/>
      <c r="L1235" s="250"/>
      <c r="M1235" s="250"/>
      <c r="N1235" s="250"/>
      <c r="O1235" s="250"/>
      <c r="P1235" s="250"/>
      <c r="Q1235" s="251"/>
      <c r="R1235" s="250"/>
      <c r="S1235" s="250"/>
      <c r="T1235" s="250"/>
      <c r="U1235" s="250"/>
      <c r="V1235" s="250"/>
      <c r="W1235" s="250"/>
      <c r="X1235" s="250"/>
      <c r="Y1235" s="250"/>
      <c r="Z1235" s="250"/>
      <c r="AA1235" s="250"/>
      <c r="AB1235" s="250"/>
      <c r="AC1235" s="250"/>
      <c r="AD1235" s="250"/>
      <c r="AE1235" s="366"/>
      <c r="AF1235" s="366"/>
      <c r="AG1235" s="366"/>
      <c r="AH1235" s="366"/>
      <c r="AI1235" s="366"/>
      <c r="AJ1235" s="366"/>
      <c r="AK1235" s="366"/>
      <c r="AL1235" s="366"/>
      <c r="AM1235" s="366"/>
      <c r="AN1235" s="366"/>
      <c r="AO1235" s="366"/>
      <c r="AP1235" s="366"/>
      <c r="AQ1235" s="366"/>
      <c r="AR1235" s="366"/>
      <c r="AS1235" s="253"/>
    </row>
    <row r="1236" spans="1:46" ht="15" hidden="1" customHeight="1" outlineLevel="1">
      <c r="A1236" s="465">
        <v>11</v>
      </c>
      <c r="B1236" s="380" t="s">
        <v>104</v>
      </c>
      <c r="C1236" s="252" t="s">
        <v>25</v>
      </c>
      <c r="D1236" s="256"/>
      <c r="E1236" s="256"/>
      <c r="F1236" s="256"/>
      <c r="G1236" s="256"/>
      <c r="H1236" s="256"/>
      <c r="I1236" s="256"/>
      <c r="J1236" s="256"/>
      <c r="K1236" s="256"/>
      <c r="L1236" s="256"/>
      <c r="M1236" s="256"/>
      <c r="N1236" s="256"/>
      <c r="O1236" s="256"/>
      <c r="P1236" s="256"/>
      <c r="Q1236" s="256">
        <v>12</v>
      </c>
      <c r="R1236" s="256"/>
      <c r="S1236" s="256"/>
      <c r="T1236" s="256"/>
      <c r="U1236" s="256"/>
      <c r="V1236" s="256"/>
      <c r="W1236" s="256"/>
      <c r="X1236" s="256"/>
      <c r="Y1236" s="256"/>
      <c r="Z1236" s="256"/>
      <c r="AA1236" s="256"/>
      <c r="AB1236" s="256"/>
      <c r="AC1236" s="256"/>
      <c r="AD1236" s="256"/>
      <c r="AE1236" s="378"/>
      <c r="AF1236" s="367"/>
      <c r="AG1236" s="367"/>
      <c r="AH1236" s="367"/>
      <c r="AI1236" s="367"/>
      <c r="AJ1236" s="367"/>
      <c r="AK1236" s="367"/>
      <c r="AL1236" s="367"/>
      <c r="AM1236" s="367"/>
      <c r="AN1236" s="367"/>
      <c r="AO1236" s="367"/>
      <c r="AP1236" s="367"/>
      <c r="AQ1236" s="367"/>
      <c r="AR1236" s="367"/>
      <c r="AS1236" s="257">
        <f>SUM(AE1236:AR1236)</f>
        <v>0</v>
      </c>
    </row>
    <row r="1237" spans="1:46" ht="15" hidden="1" customHeight="1" outlineLevel="1">
      <c r="A1237" s="465"/>
      <c r="B1237" s="255" t="s">
        <v>710</v>
      </c>
      <c r="C1237" s="252" t="s">
        <v>163</v>
      </c>
      <c r="D1237" s="256"/>
      <c r="E1237" s="256"/>
      <c r="F1237" s="256"/>
      <c r="G1237" s="256"/>
      <c r="H1237" s="256"/>
      <c r="I1237" s="256"/>
      <c r="J1237" s="256"/>
      <c r="K1237" s="256"/>
      <c r="L1237" s="256"/>
      <c r="M1237" s="256"/>
      <c r="N1237" s="256"/>
      <c r="O1237" s="256"/>
      <c r="P1237" s="256"/>
      <c r="Q1237" s="256">
        <f>Q1236</f>
        <v>12</v>
      </c>
      <c r="R1237" s="256"/>
      <c r="S1237" s="256"/>
      <c r="T1237" s="256"/>
      <c r="U1237" s="256"/>
      <c r="V1237" s="256"/>
      <c r="W1237" s="256"/>
      <c r="X1237" s="256"/>
      <c r="Y1237" s="256"/>
      <c r="Z1237" s="256"/>
      <c r="AA1237" s="256"/>
      <c r="AB1237" s="256"/>
      <c r="AC1237" s="256"/>
      <c r="AD1237" s="256"/>
      <c r="AE1237" s="363">
        <f>AE1236</f>
        <v>0</v>
      </c>
      <c r="AF1237" s="363">
        <f t="shared" ref="AF1237:AR1237" si="3529">AF1236</f>
        <v>0</v>
      </c>
      <c r="AG1237" s="363">
        <f t="shared" si="3529"/>
        <v>0</v>
      </c>
      <c r="AH1237" s="363">
        <f t="shared" si="3529"/>
        <v>0</v>
      </c>
      <c r="AI1237" s="363">
        <f t="shared" si="3529"/>
        <v>0</v>
      </c>
      <c r="AJ1237" s="363">
        <f t="shared" si="3529"/>
        <v>0</v>
      </c>
      <c r="AK1237" s="363">
        <f t="shared" si="3529"/>
        <v>0</v>
      </c>
      <c r="AL1237" s="363">
        <f t="shared" si="3529"/>
        <v>0</v>
      </c>
      <c r="AM1237" s="363">
        <f t="shared" si="3529"/>
        <v>0</v>
      </c>
      <c r="AN1237" s="363">
        <f t="shared" si="3529"/>
        <v>0</v>
      </c>
      <c r="AO1237" s="363">
        <f t="shared" si="3529"/>
        <v>0</v>
      </c>
      <c r="AP1237" s="363">
        <f t="shared" si="3529"/>
        <v>0</v>
      </c>
      <c r="AQ1237" s="363">
        <f t="shared" si="3529"/>
        <v>0</v>
      </c>
      <c r="AR1237" s="363">
        <f t="shared" si="3529"/>
        <v>0</v>
      </c>
      <c r="AS1237" s="258"/>
    </row>
    <row r="1238" spans="1:46" ht="15" hidden="1" customHeight="1" outlineLevel="1">
      <c r="A1238" s="465"/>
      <c r="B1238" s="275"/>
      <c r="C1238" s="266"/>
      <c r="D1238" s="252"/>
      <c r="E1238" s="252"/>
      <c r="F1238" s="252"/>
      <c r="G1238" s="252"/>
      <c r="H1238" s="252"/>
      <c r="I1238" s="252"/>
      <c r="J1238" s="252"/>
      <c r="K1238" s="252"/>
      <c r="L1238" s="252"/>
      <c r="M1238" s="252"/>
      <c r="N1238" s="252"/>
      <c r="O1238" s="252"/>
      <c r="P1238" s="252"/>
      <c r="Q1238" s="252"/>
      <c r="R1238" s="252"/>
      <c r="S1238" s="252"/>
      <c r="T1238" s="252"/>
      <c r="U1238" s="252"/>
      <c r="V1238" s="252"/>
      <c r="W1238" s="252"/>
      <c r="X1238" s="252"/>
      <c r="Y1238" s="252"/>
      <c r="Z1238" s="252"/>
      <c r="AA1238" s="252"/>
      <c r="AB1238" s="252"/>
      <c r="AC1238" s="252"/>
      <c r="AD1238" s="252"/>
      <c r="AE1238" s="364"/>
      <c r="AF1238" s="373"/>
      <c r="AG1238" s="373"/>
      <c r="AH1238" s="373"/>
      <c r="AI1238" s="373"/>
      <c r="AJ1238" s="373"/>
      <c r="AK1238" s="373"/>
      <c r="AL1238" s="373"/>
      <c r="AM1238" s="373"/>
      <c r="AN1238" s="373"/>
      <c r="AO1238" s="373"/>
      <c r="AP1238" s="373"/>
      <c r="AQ1238" s="373"/>
      <c r="AR1238" s="373"/>
      <c r="AS1238" s="267"/>
    </row>
    <row r="1239" spans="1:46" ht="28.5" hidden="1" customHeight="1" outlineLevel="1">
      <c r="A1239" s="465">
        <v>12</v>
      </c>
      <c r="B1239" s="380" t="s">
        <v>105</v>
      </c>
      <c r="C1239" s="252" t="s">
        <v>25</v>
      </c>
      <c r="D1239" s="256"/>
      <c r="E1239" s="256"/>
      <c r="F1239" s="256"/>
      <c r="G1239" s="256"/>
      <c r="H1239" s="256"/>
      <c r="I1239" s="256"/>
      <c r="J1239" s="256"/>
      <c r="K1239" s="256"/>
      <c r="L1239" s="256"/>
      <c r="M1239" s="256"/>
      <c r="N1239" s="256"/>
      <c r="O1239" s="256"/>
      <c r="P1239" s="256"/>
      <c r="Q1239" s="256">
        <v>12</v>
      </c>
      <c r="R1239" s="256"/>
      <c r="S1239" s="256"/>
      <c r="T1239" s="256"/>
      <c r="U1239" s="256"/>
      <c r="V1239" s="256"/>
      <c r="W1239" s="256"/>
      <c r="X1239" s="256"/>
      <c r="Y1239" s="256"/>
      <c r="Z1239" s="256"/>
      <c r="AA1239" s="256"/>
      <c r="AB1239" s="256"/>
      <c r="AC1239" s="256"/>
      <c r="AD1239" s="256"/>
      <c r="AE1239" s="362"/>
      <c r="AF1239" s="367"/>
      <c r="AG1239" s="367"/>
      <c r="AH1239" s="367"/>
      <c r="AI1239" s="367"/>
      <c r="AJ1239" s="367"/>
      <c r="AK1239" s="367"/>
      <c r="AL1239" s="367"/>
      <c r="AM1239" s="367"/>
      <c r="AN1239" s="367"/>
      <c r="AO1239" s="367"/>
      <c r="AP1239" s="367"/>
      <c r="AQ1239" s="367"/>
      <c r="AR1239" s="367"/>
      <c r="AS1239" s="257">
        <f>SUM(AE1239:AR1239)</f>
        <v>0</v>
      </c>
    </row>
    <row r="1240" spans="1:46" ht="15" hidden="1" customHeight="1" outlineLevel="1">
      <c r="A1240" s="465"/>
      <c r="B1240" s="255" t="s">
        <v>710</v>
      </c>
      <c r="C1240" s="252" t="s">
        <v>163</v>
      </c>
      <c r="D1240" s="256"/>
      <c r="E1240" s="256"/>
      <c r="F1240" s="256"/>
      <c r="G1240" s="256"/>
      <c r="H1240" s="256"/>
      <c r="I1240" s="256"/>
      <c r="J1240" s="256"/>
      <c r="K1240" s="256"/>
      <c r="L1240" s="256"/>
      <c r="M1240" s="256"/>
      <c r="N1240" s="256"/>
      <c r="O1240" s="256"/>
      <c r="P1240" s="256"/>
      <c r="Q1240" s="256">
        <f>Q1239</f>
        <v>12</v>
      </c>
      <c r="R1240" s="256"/>
      <c r="S1240" s="256"/>
      <c r="T1240" s="256"/>
      <c r="U1240" s="256"/>
      <c r="V1240" s="256"/>
      <c r="W1240" s="256"/>
      <c r="X1240" s="256"/>
      <c r="Y1240" s="256"/>
      <c r="Z1240" s="256"/>
      <c r="AA1240" s="256"/>
      <c r="AB1240" s="256"/>
      <c r="AC1240" s="256"/>
      <c r="AD1240" s="256"/>
      <c r="AE1240" s="363">
        <f>AE1239</f>
        <v>0</v>
      </c>
      <c r="AF1240" s="363">
        <f t="shared" ref="AF1240:AR1240" si="3530">AF1239</f>
        <v>0</v>
      </c>
      <c r="AG1240" s="363">
        <f t="shared" si="3530"/>
        <v>0</v>
      </c>
      <c r="AH1240" s="363">
        <f t="shared" si="3530"/>
        <v>0</v>
      </c>
      <c r="AI1240" s="363">
        <f t="shared" si="3530"/>
        <v>0</v>
      </c>
      <c r="AJ1240" s="363">
        <f t="shared" si="3530"/>
        <v>0</v>
      </c>
      <c r="AK1240" s="363">
        <f t="shared" si="3530"/>
        <v>0</v>
      </c>
      <c r="AL1240" s="363">
        <f t="shared" si="3530"/>
        <v>0</v>
      </c>
      <c r="AM1240" s="363">
        <f t="shared" si="3530"/>
        <v>0</v>
      </c>
      <c r="AN1240" s="363">
        <f t="shared" si="3530"/>
        <v>0</v>
      </c>
      <c r="AO1240" s="363">
        <f t="shared" si="3530"/>
        <v>0</v>
      </c>
      <c r="AP1240" s="363">
        <f t="shared" si="3530"/>
        <v>0</v>
      </c>
      <c r="AQ1240" s="363">
        <f t="shared" si="3530"/>
        <v>0</v>
      </c>
      <c r="AR1240" s="363">
        <f t="shared" si="3530"/>
        <v>0</v>
      </c>
      <c r="AS1240" s="258"/>
    </row>
    <row r="1241" spans="1:46" ht="15" hidden="1" customHeight="1" outlineLevel="1">
      <c r="A1241" s="465"/>
      <c r="B1241" s="275"/>
      <c r="C1241" s="266"/>
      <c r="D1241" s="252"/>
      <c r="E1241" s="252"/>
      <c r="F1241" s="252"/>
      <c r="G1241" s="252"/>
      <c r="H1241" s="252"/>
      <c r="I1241" s="252"/>
      <c r="J1241" s="252"/>
      <c r="K1241" s="252"/>
      <c r="L1241" s="252"/>
      <c r="M1241" s="252"/>
      <c r="N1241" s="252"/>
      <c r="O1241" s="252"/>
      <c r="P1241" s="252"/>
      <c r="Q1241" s="252"/>
      <c r="R1241" s="252"/>
      <c r="S1241" s="252"/>
      <c r="T1241" s="252"/>
      <c r="U1241" s="252"/>
      <c r="V1241" s="252"/>
      <c r="W1241" s="252"/>
      <c r="X1241" s="252"/>
      <c r="Y1241" s="252"/>
      <c r="Z1241" s="252"/>
      <c r="AA1241" s="252"/>
      <c r="AB1241" s="252"/>
      <c r="AC1241" s="252"/>
      <c r="AD1241" s="252"/>
      <c r="AE1241" s="374"/>
      <c r="AF1241" s="374"/>
      <c r="AG1241" s="364"/>
      <c r="AH1241" s="364"/>
      <c r="AI1241" s="364"/>
      <c r="AJ1241" s="364"/>
      <c r="AK1241" s="364"/>
      <c r="AL1241" s="364"/>
      <c r="AM1241" s="364"/>
      <c r="AN1241" s="364"/>
      <c r="AO1241" s="364"/>
      <c r="AP1241" s="364"/>
      <c r="AQ1241" s="364"/>
      <c r="AR1241" s="364"/>
      <c r="AS1241" s="267"/>
    </row>
    <row r="1242" spans="1:46" ht="15" hidden="1" customHeight="1" outlineLevel="1">
      <c r="A1242" s="465">
        <v>13</v>
      </c>
      <c r="B1242" s="380" t="s">
        <v>106</v>
      </c>
      <c r="C1242" s="252" t="s">
        <v>25</v>
      </c>
      <c r="D1242" s="256"/>
      <c r="E1242" s="256"/>
      <c r="F1242" s="256"/>
      <c r="G1242" s="256"/>
      <c r="H1242" s="256"/>
      <c r="I1242" s="256"/>
      <c r="J1242" s="256"/>
      <c r="K1242" s="256"/>
      <c r="L1242" s="256"/>
      <c r="M1242" s="256"/>
      <c r="N1242" s="256"/>
      <c r="O1242" s="256"/>
      <c r="P1242" s="256"/>
      <c r="Q1242" s="256">
        <v>12</v>
      </c>
      <c r="R1242" s="256"/>
      <c r="S1242" s="256"/>
      <c r="T1242" s="256"/>
      <c r="U1242" s="256"/>
      <c r="V1242" s="256"/>
      <c r="W1242" s="256"/>
      <c r="X1242" s="256"/>
      <c r="Y1242" s="256"/>
      <c r="Z1242" s="256"/>
      <c r="AA1242" s="256"/>
      <c r="AB1242" s="256"/>
      <c r="AC1242" s="256"/>
      <c r="AD1242" s="256"/>
      <c r="AE1242" s="362"/>
      <c r="AF1242" s="367"/>
      <c r="AG1242" s="367"/>
      <c r="AH1242" s="367"/>
      <c r="AI1242" s="367"/>
      <c r="AJ1242" s="367"/>
      <c r="AK1242" s="367"/>
      <c r="AL1242" s="367"/>
      <c r="AM1242" s="367"/>
      <c r="AN1242" s="367"/>
      <c r="AO1242" s="367"/>
      <c r="AP1242" s="367"/>
      <c r="AQ1242" s="367"/>
      <c r="AR1242" s="367"/>
      <c r="AS1242" s="257">
        <f>SUM(AE1242:AR1242)</f>
        <v>0</v>
      </c>
    </row>
    <row r="1243" spans="1:46" ht="15" hidden="1" customHeight="1" outlineLevel="1">
      <c r="A1243" s="465"/>
      <c r="B1243" s="255" t="s">
        <v>710</v>
      </c>
      <c r="C1243" s="252" t="s">
        <v>163</v>
      </c>
      <c r="D1243" s="256"/>
      <c r="E1243" s="256"/>
      <c r="F1243" s="256"/>
      <c r="G1243" s="256"/>
      <c r="H1243" s="256"/>
      <c r="I1243" s="256"/>
      <c r="J1243" s="256"/>
      <c r="K1243" s="256"/>
      <c r="L1243" s="256"/>
      <c r="M1243" s="256"/>
      <c r="N1243" s="256"/>
      <c r="O1243" s="256"/>
      <c r="P1243" s="256"/>
      <c r="Q1243" s="256">
        <f>Q1242</f>
        <v>12</v>
      </c>
      <c r="R1243" s="256"/>
      <c r="S1243" s="256"/>
      <c r="T1243" s="256"/>
      <c r="U1243" s="256"/>
      <c r="V1243" s="256"/>
      <c r="W1243" s="256"/>
      <c r="X1243" s="256"/>
      <c r="Y1243" s="256"/>
      <c r="Z1243" s="256"/>
      <c r="AA1243" s="256"/>
      <c r="AB1243" s="256"/>
      <c r="AC1243" s="256"/>
      <c r="AD1243" s="256"/>
      <c r="AE1243" s="363">
        <f>AE1242</f>
        <v>0</v>
      </c>
      <c r="AF1243" s="363">
        <f t="shared" ref="AF1243:AR1243" si="3531">AF1242</f>
        <v>0</v>
      </c>
      <c r="AG1243" s="363">
        <f t="shared" si="3531"/>
        <v>0</v>
      </c>
      <c r="AH1243" s="363">
        <f t="shared" si="3531"/>
        <v>0</v>
      </c>
      <c r="AI1243" s="363">
        <f t="shared" si="3531"/>
        <v>0</v>
      </c>
      <c r="AJ1243" s="363">
        <f t="shared" si="3531"/>
        <v>0</v>
      </c>
      <c r="AK1243" s="363">
        <f t="shared" si="3531"/>
        <v>0</v>
      </c>
      <c r="AL1243" s="363">
        <f t="shared" si="3531"/>
        <v>0</v>
      </c>
      <c r="AM1243" s="363">
        <f t="shared" si="3531"/>
        <v>0</v>
      </c>
      <c r="AN1243" s="363">
        <f t="shared" si="3531"/>
        <v>0</v>
      </c>
      <c r="AO1243" s="363">
        <f t="shared" si="3531"/>
        <v>0</v>
      </c>
      <c r="AP1243" s="363">
        <f t="shared" si="3531"/>
        <v>0</v>
      </c>
      <c r="AQ1243" s="363">
        <f t="shared" si="3531"/>
        <v>0</v>
      </c>
      <c r="AR1243" s="363">
        <f t="shared" si="3531"/>
        <v>0</v>
      </c>
      <c r="AS1243" s="267"/>
    </row>
    <row r="1244" spans="1:46" ht="15" hidden="1" customHeight="1" outlineLevel="1">
      <c r="A1244" s="465"/>
      <c r="B1244" s="275"/>
      <c r="C1244" s="266"/>
      <c r="D1244" s="252"/>
      <c r="E1244" s="252"/>
      <c r="F1244" s="252"/>
      <c r="G1244" s="252"/>
      <c r="H1244" s="252"/>
      <c r="I1244" s="252"/>
      <c r="J1244" s="252"/>
      <c r="K1244" s="252"/>
      <c r="L1244" s="252"/>
      <c r="M1244" s="252"/>
      <c r="N1244" s="252"/>
      <c r="O1244" s="252"/>
      <c r="P1244" s="252"/>
      <c r="Q1244" s="252"/>
      <c r="R1244" s="252"/>
      <c r="S1244" s="252"/>
      <c r="T1244" s="252"/>
      <c r="U1244" s="252"/>
      <c r="V1244" s="252"/>
      <c r="W1244" s="252"/>
      <c r="X1244" s="252"/>
      <c r="Y1244" s="252"/>
      <c r="Z1244" s="252"/>
      <c r="AA1244" s="252"/>
      <c r="AB1244" s="252"/>
      <c r="AC1244" s="252"/>
      <c r="AD1244" s="252"/>
      <c r="AE1244" s="364"/>
      <c r="AF1244" s="364"/>
      <c r="AG1244" s="364"/>
      <c r="AH1244" s="364"/>
      <c r="AI1244" s="364"/>
      <c r="AJ1244" s="364"/>
      <c r="AK1244" s="364"/>
      <c r="AL1244" s="364"/>
      <c r="AM1244" s="364"/>
      <c r="AN1244" s="364"/>
      <c r="AO1244" s="364"/>
      <c r="AP1244" s="364"/>
      <c r="AQ1244" s="364"/>
      <c r="AR1244" s="364"/>
      <c r="AS1244" s="267"/>
    </row>
    <row r="1245" spans="1:46" ht="15" hidden="1" customHeight="1" outlineLevel="1">
      <c r="A1245" s="465"/>
      <c r="B1245" s="249" t="s">
        <v>107</v>
      </c>
      <c r="C1245" s="250"/>
      <c r="D1245" s="251"/>
      <c r="E1245" s="251"/>
      <c r="F1245" s="251"/>
      <c r="G1245" s="251"/>
      <c r="H1245" s="251"/>
      <c r="I1245" s="251"/>
      <c r="J1245" s="251"/>
      <c r="K1245" s="251"/>
      <c r="L1245" s="251"/>
      <c r="M1245" s="251"/>
      <c r="N1245" s="251"/>
      <c r="O1245" s="251"/>
      <c r="P1245" s="251"/>
      <c r="Q1245" s="251"/>
      <c r="R1245" s="251"/>
      <c r="S1245" s="250"/>
      <c r="T1245" s="250"/>
      <c r="U1245" s="250"/>
      <c r="V1245" s="250"/>
      <c r="W1245" s="250"/>
      <c r="X1245" s="250"/>
      <c r="Y1245" s="250"/>
      <c r="Z1245" s="250"/>
      <c r="AA1245" s="250"/>
      <c r="AB1245" s="250"/>
      <c r="AC1245" s="250"/>
      <c r="AD1245" s="250"/>
      <c r="AE1245" s="366"/>
      <c r="AF1245" s="366"/>
      <c r="AG1245" s="366"/>
      <c r="AH1245" s="366"/>
      <c r="AI1245" s="366"/>
      <c r="AJ1245" s="366"/>
      <c r="AK1245" s="366"/>
      <c r="AL1245" s="366"/>
      <c r="AM1245" s="366"/>
      <c r="AN1245" s="366"/>
      <c r="AO1245" s="366"/>
      <c r="AP1245" s="366"/>
      <c r="AQ1245" s="366"/>
      <c r="AR1245" s="366"/>
      <c r="AS1245" s="253"/>
    </row>
    <row r="1246" spans="1:46" ht="15" hidden="1" customHeight="1" outlineLevel="1">
      <c r="A1246" s="465">
        <v>14</v>
      </c>
      <c r="B1246" s="275" t="s">
        <v>108</v>
      </c>
      <c r="C1246" s="252" t="s">
        <v>25</v>
      </c>
      <c r="D1246" s="256"/>
      <c r="E1246" s="256"/>
      <c r="F1246" s="256"/>
      <c r="G1246" s="256"/>
      <c r="H1246" s="256"/>
      <c r="I1246" s="256"/>
      <c r="J1246" s="256"/>
      <c r="K1246" s="256"/>
      <c r="L1246" s="256"/>
      <c r="M1246" s="256"/>
      <c r="N1246" s="256"/>
      <c r="O1246" s="256"/>
      <c r="P1246" s="256"/>
      <c r="Q1246" s="256">
        <v>12</v>
      </c>
      <c r="R1246" s="256"/>
      <c r="S1246" s="256"/>
      <c r="T1246" s="256"/>
      <c r="U1246" s="256"/>
      <c r="V1246" s="256"/>
      <c r="W1246" s="256"/>
      <c r="X1246" s="256"/>
      <c r="Y1246" s="256"/>
      <c r="Z1246" s="256"/>
      <c r="AA1246" s="256"/>
      <c r="AB1246" s="256"/>
      <c r="AC1246" s="256"/>
      <c r="AD1246" s="256"/>
      <c r="AE1246" s="362"/>
      <c r="AF1246" s="362"/>
      <c r="AG1246" s="362"/>
      <c r="AH1246" s="362"/>
      <c r="AI1246" s="362"/>
      <c r="AJ1246" s="362"/>
      <c r="AK1246" s="362"/>
      <c r="AL1246" s="362"/>
      <c r="AM1246" s="362"/>
      <c r="AN1246" s="362"/>
      <c r="AO1246" s="362"/>
      <c r="AP1246" s="362"/>
      <c r="AQ1246" s="362"/>
      <c r="AR1246" s="362"/>
      <c r="AS1246" s="257">
        <f>SUM(AE1246:AR1246)</f>
        <v>0</v>
      </c>
    </row>
    <row r="1247" spans="1:46" ht="15" hidden="1" customHeight="1" outlineLevel="1">
      <c r="A1247" s="465"/>
      <c r="B1247" s="255" t="s">
        <v>710</v>
      </c>
      <c r="C1247" s="252" t="s">
        <v>163</v>
      </c>
      <c r="D1247" s="256"/>
      <c r="E1247" s="256"/>
      <c r="F1247" s="256"/>
      <c r="G1247" s="256"/>
      <c r="H1247" s="256"/>
      <c r="I1247" s="256"/>
      <c r="J1247" s="256"/>
      <c r="K1247" s="256"/>
      <c r="L1247" s="256"/>
      <c r="M1247" s="256"/>
      <c r="N1247" s="256"/>
      <c r="O1247" s="256"/>
      <c r="P1247" s="256"/>
      <c r="Q1247" s="256">
        <f>Q1246</f>
        <v>12</v>
      </c>
      <c r="R1247" s="256"/>
      <c r="S1247" s="256"/>
      <c r="T1247" s="256"/>
      <c r="U1247" s="256"/>
      <c r="V1247" s="256"/>
      <c r="W1247" s="256"/>
      <c r="X1247" s="256"/>
      <c r="Y1247" s="256"/>
      <c r="Z1247" s="256"/>
      <c r="AA1247" s="256"/>
      <c r="AB1247" s="256"/>
      <c r="AC1247" s="256"/>
      <c r="AD1247" s="256"/>
      <c r="AE1247" s="363">
        <f>AE1246</f>
        <v>0</v>
      </c>
      <c r="AF1247" s="363">
        <f t="shared" ref="AF1247:AR1247" si="3532">AF1246</f>
        <v>0</v>
      </c>
      <c r="AG1247" s="363">
        <f t="shared" si="3532"/>
        <v>0</v>
      </c>
      <c r="AH1247" s="363">
        <f t="shared" si="3532"/>
        <v>0</v>
      </c>
      <c r="AI1247" s="363">
        <f t="shared" si="3532"/>
        <v>0</v>
      </c>
      <c r="AJ1247" s="363">
        <f t="shared" si="3532"/>
        <v>0</v>
      </c>
      <c r="AK1247" s="363">
        <f t="shared" si="3532"/>
        <v>0</v>
      </c>
      <c r="AL1247" s="363">
        <f t="shared" si="3532"/>
        <v>0</v>
      </c>
      <c r="AM1247" s="363">
        <f t="shared" si="3532"/>
        <v>0</v>
      </c>
      <c r="AN1247" s="363">
        <f t="shared" si="3532"/>
        <v>0</v>
      </c>
      <c r="AO1247" s="363">
        <f t="shared" si="3532"/>
        <v>0</v>
      </c>
      <c r="AP1247" s="363">
        <f t="shared" si="3532"/>
        <v>0</v>
      </c>
      <c r="AQ1247" s="363">
        <f t="shared" si="3532"/>
        <v>0</v>
      </c>
      <c r="AR1247" s="363">
        <f t="shared" si="3532"/>
        <v>0</v>
      </c>
      <c r="AS1247" s="258"/>
    </row>
    <row r="1248" spans="1:46" ht="15" hidden="1" customHeight="1" outlineLevel="1">
      <c r="A1248" s="465"/>
      <c r="B1248" s="275"/>
      <c r="C1248" s="266"/>
      <c r="D1248" s="252"/>
      <c r="E1248" s="252"/>
      <c r="F1248" s="252"/>
      <c r="G1248" s="252"/>
      <c r="H1248" s="252"/>
      <c r="I1248" s="252"/>
      <c r="J1248" s="252"/>
      <c r="K1248" s="252"/>
      <c r="L1248" s="252"/>
      <c r="M1248" s="252"/>
      <c r="N1248" s="252"/>
      <c r="O1248" s="252"/>
      <c r="P1248" s="252"/>
      <c r="Q1248" s="415"/>
      <c r="R1248" s="252"/>
      <c r="S1248" s="252"/>
      <c r="T1248" s="252"/>
      <c r="U1248" s="252"/>
      <c r="V1248" s="252"/>
      <c r="W1248" s="252"/>
      <c r="X1248" s="252"/>
      <c r="Y1248" s="252"/>
      <c r="Z1248" s="252"/>
      <c r="AA1248" s="252"/>
      <c r="AB1248" s="252"/>
      <c r="AC1248" s="252"/>
      <c r="AD1248" s="252"/>
      <c r="AE1248" s="364"/>
      <c r="AF1248" s="364"/>
      <c r="AG1248" s="364"/>
      <c r="AH1248" s="364"/>
      <c r="AI1248" s="364"/>
      <c r="AJ1248" s="364"/>
      <c r="AK1248" s="364"/>
      <c r="AL1248" s="364"/>
      <c r="AM1248" s="364"/>
      <c r="AN1248" s="364"/>
      <c r="AO1248" s="364"/>
      <c r="AP1248" s="364"/>
      <c r="AQ1248" s="364"/>
      <c r="AR1248" s="364"/>
      <c r="AS1248" s="262"/>
      <c r="AT1248" s="545"/>
    </row>
    <row r="1249" spans="1:46" s="244" customFormat="1" ht="15.75" hidden="1" outlineLevel="1">
      <c r="A1249" s="465"/>
      <c r="B1249" s="249" t="s">
        <v>486</v>
      </c>
      <c r="C1249" s="252"/>
      <c r="D1249" s="252"/>
      <c r="E1249" s="252"/>
      <c r="F1249" s="252"/>
      <c r="G1249" s="252"/>
      <c r="H1249" s="252"/>
      <c r="I1249" s="252"/>
      <c r="J1249" s="252"/>
      <c r="K1249" s="252"/>
      <c r="L1249" s="252"/>
      <c r="M1249" s="252"/>
      <c r="N1249" s="252"/>
      <c r="O1249" s="252"/>
      <c r="P1249" s="252"/>
      <c r="Q1249" s="252"/>
      <c r="R1249" s="252"/>
      <c r="S1249" s="252"/>
      <c r="T1249" s="252"/>
      <c r="U1249" s="252"/>
      <c r="V1249" s="252"/>
      <c r="W1249" s="252"/>
      <c r="X1249" s="252"/>
      <c r="Y1249" s="252"/>
      <c r="Z1249" s="252"/>
      <c r="AA1249" s="252"/>
      <c r="AB1249" s="252"/>
      <c r="AC1249" s="252"/>
      <c r="AD1249" s="252"/>
      <c r="AE1249" s="364"/>
      <c r="AF1249" s="364"/>
      <c r="AG1249" s="364"/>
      <c r="AH1249" s="364"/>
      <c r="AI1249" s="364"/>
      <c r="AJ1249" s="364"/>
      <c r="AK1249" s="368"/>
      <c r="AL1249" s="368"/>
      <c r="AM1249" s="368"/>
      <c r="AN1249" s="368"/>
      <c r="AO1249" s="368"/>
      <c r="AP1249" s="368"/>
      <c r="AQ1249" s="368"/>
      <c r="AR1249" s="368"/>
      <c r="AS1249" s="454"/>
      <c r="AT1249" s="546"/>
    </row>
    <row r="1250" spans="1:46" hidden="1" outlineLevel="1">
      <c r="A1250" s="465">
        <v>15</v>
      </c>
      <c r="B1250" s="255" t="s">
        <v>491</v>
      </c>
      <c r="C1250" s="252" t="s">
        <v>25</v>
      </c>
      <c r="D1250" s="256"/>
      <c r="E1250" s="256"/>
      <c r="F1250" s="256"/>
      <c r="G1250" s="256"/>
      <c r="H1250" s="256"/>
      <c r="I1250" s="256"/>
      <c r="J1250" s="256"/>
      <c r="K1250" s="256"/>
      <c r="L1250" s="256"/>
      <c r="M1250" s="256"/>
      <c r="N1250" s="256"/>
      <c r="O1250" s="256"/>
      <c r="P1250" s="256"/>
      <c r="Q1250" s="256">
        <v>0</v>
      </c>
      <c r="R1250" s="256"/>
      <c r="S1250" s="256"/>
      <c r="T1250" s="256"/>
      <c r="U1250" s="256"/>
      <c r="V1250" s="256"/>
      <c r="W1250" s="256"/>
      <c r="X1250" s="256"/>
      <c r="Y1250" s="256"/>
      <c r="Z1250" s="256"/>
      <c r="AA1250" s="256"/>
      <c r="AB1250" s="256"/>
      <c r="AC1250" s="256"/>
      <c r="AD1250" s="256"/>
      <c r="AE1250" s="362"/>
      <c r="AF1250" s="362"/>
      <c r="AG1250" s="362"/>
      <c r="AH1250" s="362"/>
      <c r="AI1250" s="362"/>
      <c r="AJ1250" s="362"/>
      <c r="AK1250" s="362"/>
      <c r="AL1250" s="362"/>
      <c r="AM1250" s="362"/>
      <c r="AN1250" s="362"/>
      <c r="AO1250" s="362"/>
      <c r="AP1250" s="362"/>
      <c r="AQ1250" s="362"/>
      <c r="AR1250" s="362"/>
      <c r="AS1250" s="547">
        <f>SUM(AE1250:AR1250)</f>
        <v>0</v>
      </c>
      <c r="AT1250" s="545"/>
    </row>
    <row r="1251" spans="1:46" hidden="1" outlineLevel="1">
      <c r="A1251" s="465"/>
      <c r="B1251" s="255" t="s">
        <v>710</v>
      </c>
      <c r="C1251" s="252" t="s">
        <v>163</v>
      </c>
      <c r="D1251" s="256"/>
      <c r="E1251" s="256"/>
      <c r="F1251" s="256"/>
      <c r="G1251" s="256"/>
      <c r="H1251" s="256"/>
      <c r="I1251" s="256"/>
      <c r="J1251" s="256"/>
      <c r="K1251" s="256"/>
      <c r="L1251" s="256"/>
      <c r="M1251" s="256"/>
      <c r="N1251" s="256"/>
      <c r="O1251" s="256"/>
      <c r="P1251" s="256"/>
      <c r="Q1251" s="256">
        <f>Q1250</f>
        <v>0</v>
      </c>
      <c r="R1251" s="256"/>
      <c r="S1251" s="256"/>
      <c r="T1251" s="256"/>
      <c r="U1251" s="256"/>
      <c r="V1251" s="256"/>
      <c r="W1251" s="256"/>
      <c r="X1251" s="256"/>
      <c r="Y1251" s="256"/>
      <c r="Z1251" s="256"/>
      <c r="AA1251" s="256"/>
      <c r="AB1251" s="256"/>
      <c r="AC1251" s="256"/>
      <c r="AD1251" s="256"/>
      <c r="AE1251" s="363">
        <f>AE1250</f>
        <v>0</v>
      </c>
      <c r="AF1251" s="363">
        <f>AF1250</f>
        <v>0</v>
      </c>
      <c r="AG1251" s="363">
        <f t="shared" ref="AG1251:AI1251" si="3533">AG1250</f>
        <v>0</v>
      </c>
      <c r="AH1251" s="363">
        <f t="shared" si="3533"/>
        <v>0</v>
      </c>
      <c r="AI1251" s="363">
        <f t="shared" si="3533"/>
        <v>0</v>
      </c>
      <c r="AJ1251" s="363">
        <f>AJ1250</f>
        <v>0</v>
      </c>
      <c r="AK1251" s="363">
        <f t="shared" ref="AK1251:AR1251" si="3534">AK1250</f>
        <v>0</v>
      </c>
      <c r="AL1251" s="363">
        <f t="shared" si="3534"/>
        <v>0</v>
      </c>
      <c r="AM1251" s="363">
        <f t="shared" si="3534"/>
        <v>0</v>
      </c>
      <c r="AN1251" s="363">
        <f t="shared" si="3534"/>
        <v>0</v>
      </c>
      <c r="AO1251" s="363">
        <f t="shared" si="3534"/>
        <v>0</v>
      </c>
      <c r="AP1251" s="363">
        <f t="shared" si="3534"/>
        <v>0</v>
      </c>
      <c r="AQ1251" s="363">
        <f t="shared" si="3534"/>
        <v>0</v>
      </c>
      <c r="AR1251" s="363">
        <f t="shared" si="3534"/>
        <v>0</v>
      </c>
      <c r="AS1251" s="258"/>
    </row>
    <row r="1252" spans="1:46" hidden="1" outlineLevel="1">
      <c r="A1252" s="465"/>
      <c r="B1252" s="275"/>
      <c r="C1252" s="266"/>
      <c r="D1252" s="252"/>
      <c r="E1252" s="252"/>
      <c r="F1252" s="252"/>
      <c r="G1252" s="252"/>
      <c r="H1252" s="252"/>
      <c r="I1252" s="252"/>
      <c r="J1252" s="252"/>
      <c r="K1252" s="252"/>
      <c r="L1252" s="252"/>
      <c r="M1252" s="252"/>
      <c r="N1252" s="252"/>
      <c r="O1252" s="252"/>
      <c r="P1252" s="252"/>
      <c r="Q1252" s="252"/>
      <c r="R1252" s="252"/>
      <c r="S1252" s="252"/>
      <c r="T1252" s="252"/>
      <c r="U1252" s="252"/>
      <c r="V1252" s="252"/>
      <c r="W1252" s="252"/>
      <c r="X1252" s="252"/>
      <c r="Y1252" s="252"/>
      <c r="Z1252" s="252"/>
      <c r="AA1252" s="252"/>
      <c r="AB1252" s="252"/>
      <c r="AC1252" s="252"/>
      <c r="AD1252" s="252"/>
      <c r="AE1252" s="364"/>
      <c r="AF1252" s="364"/>
      <c r="AG1252" s="364"/>
      <c r="AH1252" s="364"/>
      <c r="AI1252" s="364"/>
      <c r="AJ1252" s="364"/>
      <c r="AK1252" s="364"/>
      <c r="AL1252" s="364"/>
      <c r="AM1252" s="364"/>
      <c r="AN1252" s="364"/>
      <c r="AO1252" s="364"/>
      <c r="AP1252" s="364"/>
      <c r="AQ1252" s="364"/>
      <c r="AR1252" s="364"/>
      <c r="AS1252" s="267"/>
    </row>
    <row r="1253" spans="1:46" s="244" customFormat="1" hidden="1" outlineLevel="1">
      <c r="A1253" s="465">
        <v>16</v>
      </c>
      <c r="B1253" s="284" t="s">
        <v>487</v>
      </c>
      <c r="C1253" s="252" t="s">
        <v>25</v>
      </c>
      <c r="D1253" s="256"/>
      <c r="E1253" s="256"/>
      <c r="F1253" s="256"/>
      <c r="G1253" s="256"/>
      <c r="H1253" s="256"/>
      <c r="I1253" s="256"/>
      <c r="J1253" s="256"/>
      <c r="K1253" s="256"/>
      <c r="L1253" s="256"/>
      <c r="M1253" s="256"/>
      <c r="N1253" s="256"/>
      <c r="O1253" s="256"/>
      <c r="P1253" s="256"/>
      <c r="Q1253" s="256">
        <v>0</v>
      </c>
      <c r="R1253" s="256"/>
      <c r="S1253" s="256"/>
      <c r="T1253" s="256"/>
      <c r="U1253" s="256"/>
      <c r="V1253" s="256"/>
      <c r="W1253" s="256"/>
      <c r="X1253" s="256"/>
      <c r="Y1253" s="256"/>
      <c r="Z1253" s="256"/>
      <c r="AA1253" s="256"/>
      <c r="AB1253" s="256"/>
      <c r="AC1253" s="256"/>
      <c r="AD1253" s="256"/>
      <c r="AE1253" s="362"/>
      <c r="AF1253" s="362"/>
      <c r="AG1253" s="362"/>
      <c r="AH1253" s="362"/>
      <c r="AI1253" s="362"/>
      <c r="AJ1253" s="362"/>
      <c r="AK1253" s="362"/>
      <c r="AL1253" s="362"/>
      <c r="AM1253" s="362"/>
      <c r="AN1253" s="362"/>
      <c r="AO1253" s="362"/>
      <c r="AP1253" s="362"/>
      <c r="AQ1253" s="362"/>
      <c r="AR1253" s="362"/>
      <c r="AS1253" s="257">
        <f>SUM(AE1253:AR1253)</f>
        <v>0</v>
      </c>
    </row>
    <row r="1254" spans="1:46" s="244" customFormat="1" hidden="1" outlineLevel="1">
      <c r="A1254" s="465"/>
      <c r="B1254" s="255" t="s">
        <v>710</v>
      </c>
      <c r="C1254" s="252" t="s">
        <v>163</v>
      </c>
      <c r="D1254" s="256"/>
      <c r="E1254" s="256"/>
      <c r="F1254" s="256"/>
      <c r="G1254" s="256"/>
      <c r="H1254" s="256"/>
      <c r="I1254" s="256"/>
      <c r="J1254" s="256"/>
      <c r="K1254" s="256"/>
      <c r="L1254" s="256"/>
      <c r="M1254" s="256"/>
      <c r="N1254" s="256"/>
      <c r="O1254" s="256"/>
      <c r="P1254" s="256"/>
      <c r="Q1254" s="256">
        <f>Q1253</f>
        <v>0</v>
      </c>
      <c r="R1254" s="256"/>
      <c r="S1254" s="256"/>
      <c r="T1254" s="256"/>
      <c r="U1254" s="256"/>
      <c r="V1254" s="256"/>
      <c r="W1254" s="256"/>
      <c r="X1254" s="256"/>
      <c r="Y1254" s="256"/>
      <c r="Z1254" s="256"/>
      <c r="AA1254" s="256"/>
      <c r="AB1254" s="256"/>
      <c r="AC1254" s="256"/>
      <c r="AD1254" s="256"/>
      <c r="AE1254" s="363">
        <f>AE1253</f>
        <v>0</v>
      </c>
      <c r="AF1254" s="363">
        <f t="shared" ref="AF1254:AQ1254" si="3535">AF1253</f>
        <v>0</v>
      </c>
      <c r="AG1254" s="363">
        <f t="shared" si="3535"/>
        <v>0</v>
      </c>
      <c r="AH1254" s="363">
        <f t="shared" si="3535"/>
        <v>0</v>
      </c>
      <c r="AI1254" s="363">
        <f t="shared" si="3535"/>
        <v>0</v>
      </c>
      <c r="AJ1254" s="363">
        <f t="shared" si="3535"/>
        <v>0</v>
      </c>
      <c r="AK1254" s="363">
        <f t="shared" si="3535"/>
        <v>0</v>
      </c>
      <c r="AL1254" s="363">
        <f t="shared" si="3535"/>
        <v>0</v>
      </c>
      <c r="AM1254" s="363">
        <f t="shared" si="3535"/>
        <v>0</v>
      </c>
      <c r="AN1254" s="363">
        <f t="shared" si="3535"/>
        <v>0</v>
      </c>
      <c r="AO1254" s="363">
        <f t="shared" si="3535"/>
        <v>0</v>
      </c>
      <c r="AP1254" s="363">
        <f t="shared" si="3535"/>
        <v>0</v>
      </c>
      <c r="AQ1254" s="363">
        <f t="shared" si="3535"/>
        <v>0</v>
      </c>
      <c r="AR1254" s="363">
        <f>AR1253</f>
        <v>0</v>
      </c>
      <c r="AS1254" s="258"/>
    </row>
    <row r="1255" spans="1:46" s="244" customFormat="1" hidden="1" outlineLevel="1">
      <c r="A1255" s="465"/>
      <c r="B1255" s="284"/>
      <c r="C1255" s="252"/>
      <c r="D1255" s="252"/>
      <c r="E1255" s="252"/>
      <c r="F1255" s="252"/>
      <c r="G1255" s="252"/>
      <c r="H1255" s="252"/>
      <c r="I1255" s="252"/>
      <c r="J1255" s="252"/>
      <c r="K1255" s="252"/>
      <c r="L1255" s="252"/>
      <c r="M1255" s="252"/>
      <c r="N1255" s="252"/>
      <c r="O1255" s="252"/>
      <c r="P1255" s="252"/>
      <c r="Q1255" s="252"/>
      <c r="R1255" s="252"/>
      <c r="S1255" s="252"/>
      <c r="T1255" s="252"/>
      <c r="U1255" s="252"/>
      <c r="V1255" s="252"/>
      <c r="W1255" s="252"/>
      <c r="X1255" s="252"/>
      <c r="Y1255" s="252"/>
      <c r="Z1255" s="252"/>
      <c r="AA1255" s="252"/>
      <c r="AB1255" s="252"/>
      <c r="AC1255" s="252"/>
      <c r="AD1255" s="252"/>
      <c r="AE1255" s="364"/>
      <c r="AF1255" s="364"/>
      <c r="AG1255" s="364"/>
      <c r="AH1255" s="364"/>
      <c r="AI1255" s="364"/>
      <c r="AJ1255" s="364"/>
      <c r="AK1255" s="368"/>
      <c r="AL1255" s="368"/>
      <c r="AM1255" s="368"/>
      <c r="AN1255" s="368"/>
      <c r="AO1255" s="368"/>
      <c r="AP1255" s="368"/>
      <c r="AQ1255" s="368"/>
      <c r="AR1255" s="368"/>
      <c r="AS1255" s="273"/>
    </row>
    <row r="1256" spans="1:46" ht="15.75" hidden="1" outlineLevel="1">
      <c r="A1256" s="465"/>
      <c r="B1256" s="456" t="s">
        <v>492</v>
      </c>
      <c r="C1256" s="280"/>
      <c r="D1256" s="251"/>
      <c r="E1256" s="250"/>
      <c r="F1256" s="250"/>
      <c r="G1256" s="250"/>
      <c r="H1256" s="250"/>
      <c r="I1256" s="250"/>
      <c r="J1256" s="250"/>
      <c r="K1256" s="250"/>
      <c r="L1256" s="250"/>
      <c r="M1256" s="250"/>
      <c r="N1256" s="250"/>
      <c r="O1256" s="250"/>
      <c r="P1256" s="250"/>
      <c r="Q1256" s="251"/>
      <c r="R1256" s="250"/>
      <c r="S1256" s="250"/>
      <c r="T1256" s="250"/>
      <c r="U1256" s="250"/>
      <c r="V1256" s="250"/>
      <c r="W1256" s="250"/>
      <c r="X1256" s="250"/>
      <c r="Y1256" s="250"/>
      <c r="Z1256" s="250"/>
      <c r="AA1256" s="250"/>
      <c r="AB1256" s="250"/>
      <c r="AC1256" s="250"/>
      <c r="AD1256" s="250"/>
      <c r="AE1256" s="366"/>
      <c r="AF1256" s="366"/>
      <c r="AG1256" s="366"/>
      <c r="AH1256" s="366"/>
      <c r="AI1256" s="366"/>
      <c r="AJ1256" s="366"/>
      <c r="AK1256" s="366"/>
      <c r="AL1256" s="366"/>
      <c r="AM1256" s="366"/>
      <c r="AN1256" s="366"/>
      <c r="AO1256" s="366"/>
      <c r="AP1256" s="366"/>
      <c r="AQ1256" s="366"/>
      <c r="AR1256" s="366"/>
      <c r="AS1256" s="253"/>
    </row>
    <row r="1257" spans="1:46" hidden="1" outlineLevel="1">
      <c r="A1257" s="465">
        <v>17</v>
      </c>
      <c r="B1257" s="380" t="s">
        <v>112</v>
      </c>
      <c r="C1257" s="252" t="s">
        <v>25</v>
      </c>
      <c r="D1257" s="256"/>
      <c r="E1257" s="256"/>
      <c r="F1257" s="256"/>
      <c r="G1257" s="256"/>
      <c r="H1257" s="256"/>
      <c r="I1257" s="256"/>
      <c r="J1257" s="256"/>
      <c r="K1257" s="256"/>
      <c r="L1257" s="256"/>
      <c r="M1257" s="256"/>
      <c r="N1257" s="256"/>
      <c r="O1257" s="256"/>
      <c r="P1257" s="256"/>
      <c r="Q1257" s="256">
        <v>12</v>
      </c>
      <c r="R1257" s="256"/>
      <c r="S1257" s="256"/>
      <c r="T1257" s="256"/>
      <c r="U1257" s="256"/>
      <c r="V1257" s="256"/>
      <c r="W1257" s="256"/>
      <c r="X1257" s="256"/>
      <c r="Y1257" s="256"/>
      <c r="Z1257" s="256"/>
      <c r="AA1257" s="256"/>
      <c r="AB1257" s="256"/>
      <c r="AC1257" s="256"/>
      <c r="AD1257" s="256"/>
      <c r="AE1257" s="378"/>
      <c r="AF1257" s="362"/>
      <c r="AG1257" s="362"/>
      <c r="AH1257" s="362"/>
      <c r="AI1257" s="362"/>
      <c r="AJ1257" s="362"/>
      <c r="AK1257" s="362"/>
      <c r="AL1257" s="367"/>
      <c r="AM1257" s="367"/>
      <c r="AN1257" s="367"/>
      <c r="AO1257" s="367"/>
      <c r="AP1257" s="367"/>
      <c r="AQ1257" s="367"/>
      <c r="AR1257" s="367"/>
      <c r="AS1257" s="257">
        <f>SUM(AE1257:AR1257)</f>
        <v>0</v>
      </c>
    </row>
    <row r="1258" spans="1:46" hidden="1" outlineLevel="1">
      <c r="A1258" s="465"/>
      <c r="B1258" s="255" t="s">
        <v>710</v>
      </c>
      <c r="C1258" s="252" t="s">
        <v>163</v>
      </c>
      <c r="D1258" s="256"/>
      <c r="E1258" s="256"/>
      <c r="F1258" s="256"/>
      <c r="G1258" s="256"/>
      <c r="H1258" s="256"/>
      <c r="I1258" s="256"/>
      <c r="J1258" s="256"/>
      <c r="K1258" s="256"/>
      <c r="L1258" s="256"/>
      <c r="M1258" s="256"/>
      <c r="N1258" s="256"/>
      <c r="O1258" s="256"/>
      <c r="P1258" s="256"/>
      <c r="Q1258" s="256">
        <f>Q1257</f>
        <v>12</v>
      </c>
      <c r="R1258" s="256"/>
      <c r="S1258" s="256"/>
      <c r="T1258" s="256"/>
      <c r="U1258" s="256"/>
      <c r="V1258" s="256"/>
      <c r="W1258" s="256"/>
      <c r="X1258" s="256"/>
      <c r="Y1258" s="256"/>
      <c r="Z1258" s="256"/>
      <c r="AA1258" s="256"/>
      <c r="AB1258" s="256"/>
      <c r="AC1258" s="256"/>
      <c r="AD1258" s="256"/>
      <c r="AE1258" s="363">
        <f>AE1257</f>
        <v>0</v>
      </c>
      <c r="AF1258" s="363">
        <f t="shared" ref="AF1258:AR1258" si="3536">AF1257</f>
        <v>0</v>
      </c>
      <c r="AG1258" s="363">
        <f t="shared" si="3536"/>
        <v>0</v>
      </c>
      <c r="AH1258" s="363">
        <f t="shared" si="3536"/>
        <v>0</v>
      </c>
      <c r="AI1258" s="363">
        <f t="shared" si="3536"/>
        <v>0</v>
      </c>
      <c r="AJ1258" s="363">
        <f t="shared" si="3536"/>
        <v>0</v>
      </c>
      <c r="AK1258" s="363">
        <f t="shared" si="3536"/>
        <v>0</v>
      </c>
      <c r="AL1258" s="363">
        <f t="shared" si="3536"/>
        <v>0</v>
      </c>
      <c r="AM1258" s="363">
        <f t="shared" si="3536"/>
        <v>0</v>
      </c>
      <c r="AN1258" s="363">
        <f t="shared" si="3536"/>
        <v>0</v>
      </c>
      <c r="AO1258" s="363">
        <f t="shared" si="3536"/>
        <v>0</v>
      </c>
      <c r="AP1258" s="363">
        <f t="shared" si="3536"/>
        <v>0</v>
      </c>
      <c r="AQ1258" s="363">
        <f t="shared" si="3536"/>
        <v>0</v>
      </c>
      <c r="AR1258" s="363">
        <f t="shared" si="3536"/>
        <v>0</v>
      </c>
      <c r="AS1258" s="267"/>
    </row>
    <row r="1259" spans="1:46" hidden="1" outlineLevel="1">
      <c r="A1259" s="465"/>
      <c r="B1259" s="255"/>
      <c r="C1259" s="252"/>
      <c r="D1259" s="252"/>
      <c r="E1259" s="252"/>
      <c r="F1259" s="252"/>
      <c r="G1259" s="252"/>
      <c r="H1259" s="252"/>
      <c r="I1259" s="252"/>
      <c r="J1259" s="252"/>
      <c r="K1259" s="252"/>
      <c r="L1259" s="252"/>
      <c r="M1259" s="252"/>
      <c r="N1259" s="252"/>
      <c r="O1259" s="252"/>
      <c r="P1259" s="252"/>
      <c r="Q1259" s="252"/>
      <c r="R1259" s="252"/>
      <c r="S1259" s="252"/>
      <c r="T1259" s="252"/>
      <c r="U1259" s="252"/>
      <c r="V1259" s="252"/>
      <c r="W1259" s="252"/>
      <c r="X1259" s="252"/>
      <c r="Y1259" s="252"/>
      <c r="Z1259" s="252"/>
      <c r="AA1259" s="252"/>
      <c r="AB1259" s="252"/>
      <c r="AC1259" s="252"/>
      <c r="AD1259" s="252"/>
      <c r="AE1259" s="374"/>
      <c r="AF1259" s="377"/>
      <c r="AG1259" s="377"/>
      <c r="AH1259" s="377"/>
      <c r="AI1259" s="377"/>
      <c r="AJ1259" s="377"/>
      <c r="AK1259" s="377"/>
      <c r="AL1259" s="377"/>
      <c r="AM1259" s="377"/>
      <c r="AN1259" s="377"/>
      <c r="AO1259" s="377"/>
      <c r="AP1259" s="377"/>
      <c r="AQ1259" s="377"/>
      <c r="AR1259" s="377"/>
      <c r="AS1259" s="267"/>
    </row>
    <row r="1260" spans="1:46" hidden="1" outlineLevel="1">
      <c r="A1260" s="465">
        <v>18</v>
      </c>
      <c r="B1260" s="380" t="s">
        <v>109</v>
      </c>
      <c r="C1260" s="252" t="s">
        <v>25</v>
      </c>
      <c r="D1260" s="256"/>
      <c r="E1260" s="256"/>
      <c r="F1260" s="256"/>
      <c r="G1260" s="256"/>
      <c r="H1260" s="256"/>
      <c r="I1260" s="256"/>
      <c r="J1260" s="256"/>
      <c r="K1260" s="256"/>
      <c r="L1260" s="256"/>
      <c r="M1260" s="256"/>
      <c r="N1260" s="256"/>
      <c r="O1260" s="256"/>
      <c r="P1260" s="256"/>
      <c r="Q1260" s="256">
        <v>12</v>
      </c>
      <c r="R1260" s="256"/>
      <c r="S1260" s="256"/>
      <c r="T1260" s="256"/>
      <c r="U1260" s="256"/>
      <c r="V1260" s="256"/>
      <c r="W1260" s="256"/>
      <c r="X1260" s="256"/>
      <c r="Y1260" s="256"/>
      <c r="Z1260" s="256"/>
      <c r="AA1260" s="256"/>
      <c r="AB1260" s="256"/>
      <c r="AC1260" s="256"/>
      <c r="AD1260" s="256"/>
      <c r="AE1260" s="378"/>
      <c r="AF1260" s="362"/>
      <c r="AG1260" s="362"/>
      <c r="AH1260" s="362"/>
      <c r="AI1260" s="362"/>
      <c r="AJ1260" s="362"/>
      <c r="AK1260" s="362"/>
      <c r="AL1260" s="367"/>
      <c r="AM1260" s="367"/>
      <c r="AN1260" s="367"/>
      <c r="AO1260" s="367"/>
      <c r="AP1260" s="367"/>
      <c r="AQ1260" s="367"/>
      <c r="AR1260" s="367"/>
      <c r="AS1260" s="257">
        <f>SUM(AE1260:AR1260)</f>
        <v>0</v>
      </c>
    </row>
    <row r="1261" spans="1:46" hidden="1" outlineLevel="1">
      <c r="A1261" s="465"/>
      <c r="B1261" s="255" t="s">
        <v>710</v>
      </c>
      <c r="C1261" s="252" t="s">
        <v>163</v>
      </c>
      <c r="D1261" s="256"/>
      <c r="E1261" s="256"/>
      <c r="F1261" s="256"/>
      <c r="G1261" s="256"/>
      <c r="H1261" s="256"/>
      <c r="I1261" s="256"/>
      <c r="J1261" s="256"/>
      <c r="K1261" s="256"/>
      <c r="L1261" s="256"/>
      <c r="M1261" s="256"/>
      <c r="N1261" s="256"/>
      <c r="O1261" s="256"/>
      <c r="P1261" s="256"/>
      <c r="Q1261" s="256">
        <f>Q1260</f>
        <v>12</v>
      </c>
      <c r="R1261" s="256"/>
      <c r="S1261" s="256"/>
      <c r="T1261" s="256"/>
      <c r="U1261" s="256"/>
      <c r="V1261" s="256"/>
      <c r="W1261" s="256"/>
      <c r="X1261" s="256"/>
      <c r="Y1261" s="256"/>
      <c r="Z1261" s="256"/>
      <c r="AA1261" s="256"/>
      <c r="AB1261" s="256"/>
      <c r="AC1261" s="256"/>
      <c r="AD1261" s="256"/>
      <c r="AE1261" s="363">
        <f>AE1260</f>
        <v>0</v>
      </c>
      <c r="AF1261" s="363">
        <f t="shared" ref="AF1261:AR1261" si="3537">AF1260</f>
        <v>0</v>
      </c>
      <c r="AG1261" s="363">
        <f t="shared" si="3537"/>
        <v>0</v>
      </c>
      <c r="AH1261" s="363">
        <f t="shared" si="3537"/>
        <v>0</v>
      </c>
      <c r="AI1261" s="363">
        <f t="shared" si="3537"/>
        <v>0</v>
      </c>
      <c r="AJ1261" s="363">
        <f t="shared" si="3537"/>
        <v>0</v>
      </c>
      <c r="AK1261" s="363">
        <f t="shared" si="3537"/>
        <v>0</v>
      </c>
      <c r="AL1261" s="363">
        <f t="shared" si="3537"/>
        <v>0</v>
      </c>
      <c r="AM1261" s="363">
        <f t="shared" si="3537"/>
        <v>0</v>
      </c>
      <c r="AN1261" s="363">
        <f t="shared" si="3537"/>
        <v>0</v>
      </c>
      <c r="AO1261" s="363">
        <f t="shared" si="3537"/>
        <v>0</v>
      </c>
      <c r="AP1261" s="363">
        <f t="shared" si="3537"/>
        <v>0</v>
      </c>
      <c r="AQ1261" s="363">
        <f t="shared" si="3537"/>
        <v>0</v>
      </c>
      <c r="AR1261" s="363">
        <f t="shared" si="3537"/>
        <v>0</v>
      </c>
      <c r="AS1261" s="267"/>
    </row>
    <row r="1262" spans="1:46" hidden="1" outlineLevel="1">
      <c r="A1262" s="465"/>
      <c r="B1262" s="282"/>
      <c r="C1262" s="252"/>
      <c r="D1262" s="252"/>
      <c r="E1262" s="252"/>
      <c r="F1262" s="252"/>
      <c r="G1262" s="252"/>
      <c r="H1262" s="252"/>
      <c r="I1262" s="252"/>
      <c r="J1262" s="252"/>
      <c r="K1262" s="252"/>
      <c r="L1262" s="252"/>
      <c r="M1262" s="252"/>
      <c r="N1262" s="252"/>
      <c r="O1262" s="252"/>
      <c r="P1262" s="252"/>
      <c r="Q1262" s="252"/>
      <c r="R1262" s="252"/>
      <c r="S1262" s="252"/>
      <c r="T1262" s="252"/>
      <c r="U1262" s="252"/>
      <c r="V1262" s="252"/>
      <c r="W1262" s="252"/>
      <c r="X1262" s="252"/>
      <c r="Y1262" s="252"/>
      <c r="Z1262" s="252"/>
      <c r="AA1262" s="252"/>
      <c r="AB1262" s="252"/>
      <c r="AC1262" s="252"/>
      <c r="AD1262" s="252"/>
      <c r="AE1262" s="375"/>
      <c r="AF1262" s="376"/>
      <c r="AG1262" s="376"/>
      <c r="AH1262" s="376"/>
      <c r="AI1262" s="376"/>
      <c r="AJ1262" s="376"/>
      <c r="AK1262" s="376"/>
      <c r="AL1262" s="376"/>
      <c r="AM1262" s="376"/>
      <c r="AN1262" s="376"/>
      <c r="AO1262" s="376"/>
      <c r="AP1262" s="376"/>
      <c r="AQ1262" s="376"/>
      <c r="AR1262" s="376"/>
      <c r="AS1262" s="258"/>
    </row>
    <row r="1263" spans="1:46" hidden="1" outlineLevel="1">
      <c r="A1263" s="465">
        <v>19</v>
      </c>
      <c r="B1263" s="380" t="s">
        <v>111</v>
      </c>
      <c r="C1263" s="252" t="s">
        <v>25</v>
      </c>
      <c r="D1263" s="256"/>
      <c r="E1263" s="256"/>
      <c r="F1263" s="256"/>
      <c r="G1263" s="256"/>
      <c r="H1263" s="256"/>
      <c r="I1263" s="256"/>
      <c r="J1263" s="256"/>
      <c r="K1263" s="256"/>
      <c r="L1263" s="256"/>
      <c r="M1263" s="256"/>
      <c r="N1263" s="256"/>
      <c r="O1263" s="256"/>
      <c r="P1263" s="256"/>
      <c r="Q1263" s="256">
        <v>12</v>
      </c>
      <c r="R1263" s="256"/>
      <c r="S1263" s="256"/>
      <c r="T1263" s="256"/>
      <c r="U1263" s="256"/>
      <c r="V1263" s="256"/>
      <c r="W1263" s="256"/>
      <c r="X1263" s="256"/>
      <c r="Y1263" s="256"/>
      <c r="Z1263" s="256"/>
      <c r="AA1263" s="256"/>
      <c r="AB1263" s="256"/>
      <c r="AC1263" s="256"/>
      <c r="AD1263" s="256"/>
      <c r="AE1263" s="378"/>
      <c r="AF1263" s="362"/>
      <c r="AG1263" s="362"/>
      <c r="AH1263" s="362"/>
      <c r="AI1263" s="362"/>
      <c r="AJ1263" s="362"/>
      <c r="AK1263" s="362"/>
      <c r="AL1263" s="367"/>
      <c r="AM1263" s="367"/>
      <c r="AN1263" s="367"/>
      <c r="AO1263" s="367"/>
      <c r="AP1263" s="367"/>
      <c r="AQ1263" s="367"/>
      <c r="AR1263" s="367"/>
      <c r="AS1263" s="257">
        <f>SUM(AE1263:AR1263)</f>
        <v>0</v>
      </c>
    </row>
    <row r="1264" spans="1:46" hidden="1" outlineLevel="1">
      <c r="A1264" s="465"/>
      <c r="B1264" s="255" t="s">
        <v>710</v>
      </c>
      <c r="C1264" s="252" t="s">
        <v>163</v>
      </c>
      <c r="D1264" s="256"/>
      <c r="E1264" s="256"/>
      <c r="F1264" s="256"/>
      <c r="G1264" s="256"/>
      <c r="H1264" s="256"/>
      <c r="I1264" s="256"/>
      <c r="J1264" s="256"/>
      <c r="K1264" s="256"/>
      <c r="L1264" s="256"/>
      <c r="M1264" s="256"/>
      <c r="N1264" s="256"/>
      <c r="O1264" s="256"/>
      <c r="P1264" s="256"/>
      <c r="Q1264" s="256">
        <f>Q1263</f>
        <v>12</v>
      </c>
      <c r="R1264" s="256"/>
      <c r="S1264" s="256"/>
      <c r="T1264" s="256"/>
      <c r="U1264" s="256"/>
      <c r="V1264" s="256"/>
      <c r="W1264" s="256"/>
      <c r="X1264" s="256"/>
      <c r="Y1264" s="256"/>
      <c r="Z1264" s="256"/>
      <c r="AA1264" s="256"/>
      <c r="AB1264" s="256"/>
      <c r="AC1264" s="256"/>
      <c r="AD1264" s="256"/>
      <c r="AE1264" s="363">
        <f>AE1263</f>
        <v>0</v>
      </c>
      <c r="AF1264" s="363">
        <f t="shared" ref="AF1264:AR1264" si="3538">AF1263</f>
        <v>0</v>
      </c>
      <c r="AG1264" s="363">
        <f t="shared" si="3538"/>
        <v>0</v>
      </c>
      <c r="AH1264" s="363">
        <f t="shared" si="3538"/>
        <v>0</v>
      </c>
      <c r="AI1264" s="363">
        <f t="shared" si="3538"/>
        <v>0</v>
      </c>
      <c r="AJ1264" s="363">
        <f t="shared" si="3538"/>
        <v>0</v>
      </c>
      <c r="AK1264" s="363">
        <f t="shared" si="3538"/>
        <v>0</v>
      </c>
      <c r="AL1264" s="363">
        <f t="shared" si="3538"/>
        <v>0</v>
      </c>
      <c r="AM1264" s="363">
        <f t="shared" si="3538"/>
        <v>0</v>
      </c>
      <c r="AN1264" s="363">
        <f t="shared" si="3538"/>
        <v>0</v>
      </c>
      <c r="AO1264" s="363">
        <f t="shared" si="3538"/>
        <v>0</v>
      </c>
      <c r="AP1264" s="363">
        <f t="shared" si="3538"/>
        <v>0</v>
      </c>
      <c r="AQ1264" s="363">
        <f t="shared" si="3538"/>
        <v>0</v>
      </c>
      <c r="AR1264" s="363">
        <f t="shared" si="3538"/>
        <v>0</v>
      </c>
      <c r="AS1264" s="258"/>
    </row>
    <row r="1265" spans="1:45" hidden="1" outlineLevel="1">
      <c r="A1265" s="465"/>
      <c r="B1265" s="282"/>
      <c r="C1265" s="252"/>
      <c r="D1265" s="252"/>
      <c r="E1265" s="252"/>
      <c r="F1265" s="252"/>
      <c r="G1265" s="252"/>
      <c r="H1265" s="252"/>
      <c r="I1265" s="252"/>
      <c r="J1265" s="252"/>
      <c r="K1265" s="252"/>
      <c r="L1265" s="252"/>
      <c r="M1265" s="252"/>
      <c r="N1265" s="252"/>
      <c r="O1265" s="252"/>
      <c r="P1265" s="252"/>
      <c r="Q1265" s="252"/>
      <c r="R1265" s="252"/>
      <c r="S1265" s="252"/>
      <c r="T1265" s="252"/>
      <c r="U1265" s="252"/>
      <c r="V1265" s="252"/>
      <c r="W1265" s="252"/>
      <c r="X1265" s="252"/>
      <c r="Y1265" s="252"/>
      <c r="Z1265" s="252"/>
      <c r="AA1265" s="252"/>
      <c r="AB1265" s="252"/>
      <c r="AC1265" s="252"/>
      <c r="AD1265" s="252"/>
      <c r="AE1265" s="364"/>
      <c r="AF1265" s="364"/>
      <c r="AG1265" s="364"/>
      <c r="AH1265" s="364"/>
      <c r="AI1265" s="364"/>
      <c r="AJ1265" s="364"/>
      <c r="AK1265" s="364"/>
      <c r="AL1265" s="364"/>
      <c r="AM1265" s="364"/>
      <c r="AN1265" s="364"/>
      <c r="AO1265" s="364"/>
      <c r="AP1265" s="364"/>
      <c r="AQ1265" s="364"/>
      <c r="AR1265" s="364"/>
      <c r="AS1265" s="267"/>
    </row>
    <row r="1266" spans="1:45" hidden="1" outlineLevel="1">
      <c r="A1266" s="465">
        <v>20</v>
      </c>
      <c r="B1266" s="380" t="s">
        <v>110</v>
      </c>
      <c r="C1266" s="252" t="s">
        <v>25</v>
      </c>
      <c r="D1266" s="256"/>
      <c r="E1266" s="256"/>
      <c r="F1266" s="256"/>
      <c r="G1266" s="256"/>
      <c r="H1266" s="256"/>
      <c r="I1266" s="256"/>
      <c r="J1266" s="256"/>
      <c r="K1266" s="256"/>
      <c r="L1266" s="256"/>
      <c r="M1266" s="256"/>
      <c r="N1266" s="256"/>
      <c r="O1266" s="256"/>
      <c r="P1266" s="256"/>
      <c r="Q1266" s="256">
        <v>12</v>
      </c>
      <c r="R1266" s="256"/>
      <c r="S1266" s="256"/>
      <c r="T1266" s="256"/>
      <c r="U1266" s="256"/>
      <c r="V1266" s="256"/>
      <c r="W1266" s="256"/>
      <c r="X1266" s="256"/>
      <c r="Y1266" s="256"/>
      <c r="Z1266" s="256"/>
      <c r="AA1266" s="256"/>
      <c r="AB1266" s="256"/>
      <c r="AC1266" s="256"/>
      <c r="AD1266" s="256"/>
      <c r="AE1266" s="378"/>
      <c r="AF1266" s="362"/>
      <c r="AG1266" s="362"/>
      <c r="AH1266" s="362"/>
      <c r="AI1266" s="362"/>
      <c r="AJ1266" s="362"/>
      <c r="AK1266" s="362"/>
      <c r="AL1266" s="367"/>
      <c r="AM1266" s="367"/>
      <c r="AN1266" s="367"/>
      <c r="AO1266" s="367"/>
      <c r="AP1266" s="367"/>
      <c r="AQ1266" s="367"/>
      <c r="AR1266" s="367"/>
      <c r="AS1266" s="257">
        <f>SUM(AE1266:AR1266)</f>
        <v>0</v>
      </c>
    </row>
    <row r="1267" spans="1:45" hidden="1" outlineLevel="1">
      <c r="A1267" s="465"/>
      <c r="B1267" s="255" t="s">
        <v>710</v>
      </c>
      <c r="C1267" s="252" t="s">
        <v>163</v>
      </c>
      <c r="D1267" s="256"/>
      <c r="E1267" s="256"/>
      <c r="F1267" s="256"/>
      <c r="G1267" s="256"/>
      <c r="H1267" s="256"/>
      <c r="I1267" s="256"/>
      <c r="J1267" s="256"/>
      <c r="K1267" s="256"/>
      <c r="L1267" s="256"/>
      <c r="M1267" s="256"/>
      <c r="N1267" s="256"/>
      <c r="O1267" s="256"/>
      <c r="P1267" s="256"/>
      <c r="Q1267" s="256">
        <f>Q1266</f>
        <v>12</v>
      </c>
      <c r="R1267" s="256"/>
      <c r="S1267" s="256"/>
      <c r="T1267" s="256"/>
      <c r="U1267" s="256"/>
      <c r="V1267" s="256"/>
      <c r="W1267" s="256"/>
      <c r="X1267" s="256"/>
      <c r="Y1267" s="256"/>
      <c r="Z1267" s="256"/>
      <c r="AA1267" s="256"/>
      <c r="AB1267" s="256"/>
      <c r="AC1267" s="256"/>
      <c r="AD1267" s="256"/>
      <c r="AE1267" s="363">
        <f t="shared" ref="AE1267:AR1267" si="3539">AE1266</f>
        <v>0</v>
      </c>
      <c r="AF1267" s="363">
        <f t="shared" si="3539"/>
        <v>0</v>
      </c>
      <c r="AG1267" s="363">
        <f t="shared" si="3539"/>
        <v>0</v>
      </c>
      <c r="AH1267" s="363">
        <f t="shared" si="3539"/>
        <v>0</v>
      </c>
      <c r="AI1267" s="363">
        <f t="shared" si="3539"/>
        <v>0</v>
      </c>
      <c r="AJ1267" s="363">
        <f t="shared" si="3539"/>
        <v>0</v>
      </c>
      <c r="AK1267" s="363">
        <f t="shared" si="3539"/>
        <v>0</v>
      </c>
      <c r="AL1267" s="363">
        <f t="shared" si="3539"/>
        <v>0</v>
      </c>
      <c r="AM1267" s="363">
        <f t="shared" si="3539"/>
        <v>0</v>
      </c>
      <c r="AN1267" s="363">
        <f t="shared" si="3539"/>
        <v>0</v>
      </c>
      <c r="AO1267" s="363">
        <f t="shared" si="3539"/>
        <v>0</v>
      </c>
      <c r="AP1267" s="363">
        <f t="shared" si="3539"/>
        <v>0</v>
      </c>
      <c r="AQ1267" s="363">
        <f t="shared" si="3539"/>
        <v>0</v>
      </c>
      <c r="AR1267" s="363">
        <f t="shared" si="3539"/>
        <v>0</v>
      </c>
      <c r="AS1267" s="267"/>
    </row>
    <row r="1268" spans="1:45" ht="15.75" hidden="1" outlineLevel="1">
      <c r="A1268" s="465"/>
      <c r="B1268" s="283"/>
      <c r="C1268" s="261"/>
      <c r="D1268" s="252"/>
      <c r="E1268" s="252"/>
      <c r="F1268" s="252"/>
      <c r="G1268" s="252"/>
      <c r="H1268" s="252"/>
      <c r="I1268" s="252"/>
      <c r="J1268" s="252"/>
      <c r="K1268" s="252"/>
      <c r="L1268" s="252"/>
      <c r="M1268" s="252"/>
      <c r="N1268" s="252"/>
      <c r="O1268" s="252"/>
      <c r="P1268" s="252"/>
      <c r="Q1268" s="261"/>
      <c r="R1268" s="252"/>
      <c r="S1268" s="252"/>
      <c r="T1268" s="252"/>
      <c r="U1268" s="252"/>
      <c r="V1268" s="252"/>
      <c r="W1268" s="252"/>
      <c r="X1268" s="252"/>
      <c r="Y1268" s="252"/>
      <c r="Z1268" s="252"/>
      <c r="AA1268" s="252"/>
      <c r="AB1268" s="252"/>
      <c r="AC1268" s="252"/>
      <c r="AD1268" s="252"/>
      <c r="AE1268" s="364"/>
      <c r="AF1268" s="364"/>
      <c r="AG1268" s="364"/>
      <c r="AH1268" s="364"/>
      <c r="AI1268" s="364"/>
      <c r="AJ1268" s="364"/>
      <c r="AK1268" s="364"/>
      <c r="AL1268" s="364"/>
      <c r="AM1268" s="364"/>
      <c r="AN1268" s="364"/>
      <c r="AO1268" s="364"/>
      <c r="AP1268" s="364"/>
      <c r="AQ1268" s="364"/>
      <c r="AR1268" s="364"/>
      <c r="AS1268" s="267"/>
    </row>
    <row r="1269" spans="1:45" ht="15.75" outlineLevel="1">
      <c r="A1269" s="465"/>
      <c r="B1269" s="455" t="s">
        <v>499</v>
      </c>
      <c r="C1269" s="252"/>
      <c r="D1269" s="252"/>
      <c r="E1269" s="252"/>
      <c r="F1269" s="252"/>
      <c r="G1269" s="252"/>
      <c r="H1269" s="252"/>
      <c r="I1269" s="252"/>
      <c r="J1269" s="252"/>
      <c r="K1269" s="252"/>
      <c r="L1269" s="252"/>
      <c r="M1269" s="252"/>
      <c r="N1269" s="252"/>
      <c r="O1269" s="252"/>
      <c r="P1269" s="252"/>
      <c r="Q1269" s="252"/>
      <c r="R1269" s="252"/>
      <c r="S1269" s="252"/>
      <c r="T1269" s="252"/>
      <c r="U1269" s="252"/>
      <c r="V1269" s="252"/>
      <c r="W1269" s="252"/>
      <c r="X1269" s="252"/>
      <c r="Y1269" s="252"/>
      <c r="Z1269" s="252"/>
      <c r="AA1269" s="252"/>
      <c r="AB1269" s="252"/>
      <c r="AC1269" s="252"/>
      <c r="AD1269" s="252"/>
      <c r="AE1269" s="374"/>
      <c r="AF1269" s="377"/>
      <c r="AG1269" s="377"/>
      <c r="AH1269" s="377"/>
      <c r="AI1269" s="377"/>
      <c r="AJ1269" s="377"/>
      <c r="AK1269" s="377"/>
      <c r="AL1269" s="377"/>
      <c r="AM1269" s="377"/>
      <c r="AN1269" s="377"/>
      <c r="AO1269" s="377"/>
      <c r="AP1269" s="377"/>
      <c r="AQ1269" s="377"/>
      <c r="AR1269" s="377"/>
      <c r="AS1269" s="267"/>
    </row>
    <row r="1270" spans="1:45" ht="15.75" hidden="1" outlineLevel="1">
      <c r="A1270" s="465"/>
      <c r="B1270" s="444" t="s">
        <v>495</v>
      </c>
      <c r="C1270" s="252"/>
      <c r="D1270" s="252"/>
      <c r="E1270" s="252"/>
      <c r="F1270" s="252"/>
      <c r="G1270" s="252"/>
      <c r="H1270" s="252"/>
      <c r="I1270" s="252"/>
      <c r="J1270" s="252"/>
      <c r="K1270" s="252"/>
      <c r="L1270" s="252"/>
      <c r="M1270" s="252"/>
      <c r="N1270" s="252"/>
      <c r="O1270" s="252"/>
      <c r="P1270" s="252"/>
      <c r="Q1270" s="252"/>
      <c r="R1270" s="252"/>
      <c r="S1270" s="252"/>
      <c r="T1270" s="252"/>
      <c r="U1270" s="252"/>
      <c r="V1270" s="252"/>
      <c r="W1270" s="252"/>
      <c r="X1270" s="252"/>
      <c r="Y1270" s="252"/>
      <c r="Z1270" s="252"/>
      <c r="AA1270" s="252"/>
      <c r="AB1270" s="252"/>
      <c r="AC1270" s="252"/>
      <c r="AD1270" s="252"/>
      <c r="AE1270" s="374"/>
      <c r="AF1270" s="377"/>
      <c r="AG1270" s="377"/>
      <c r="AH1270" s="377"/>
      <c r="AI1270" s="377"/>
      <c r="AJ1270" s="377"/>
      <c r="AK1270" s="377"/>
      <c r="AL1270" s="377"/>
      <c r="AM1270" s="377"/>
      <c r="AN1270" s="377"/>
      <c r="AO1270" s="377"/>
      <c r="AP1270" s="377"/>
      <c r="AQ1270" s="377"/>
      <c r="AR1270" s="377"/>
      <c r="AS1270" s="267"/>
    </row>
    <row r="1271" spans="1:45" ht="15" hidden="1" customHeight="1" outlineLevel="1">
      <c r="A1271" s="465">
        <v>21</v>
      </c>
      <c r="B1271" s="380" t="s">
        <v>113</v>
      </c>
      <c r="C1271" s="252" t="s">
        <v>25</v>
      </c>
      <c r="D1271" s="256"/>
      <c r="E1271" s="256"/>
      <c r="F1271" s="256"/>
      <c r="G1271" s="256"/>
      <c r="H1271" s="256"/>
      <c r="I1271" s="256"/>
      <c r="J1271" s="256"/>
      <c r="K1271" s="256"/>
      <c r="L1271" s="256"/>
      <c r="M1271" s="256"/>
      <c r="N1271" s="256"/>
      <c r="O1271" s="256"/>
      <c r="P1271" s="256"/>
      <c r="Q1271" s="252"/>
      <c r="R1271" s="256"/>
      <c r="S1271" s="256"/>
      <c r="T1271" s="256"/>
      <c r="U1271" s="256"/>
      <c r="V1271" s="256"/>
      <c r="W1271" s="256"/>
      <c r="X1271" s="256"/>
      <c r="Y1271" s="256"/>
      <c r="Z1271" s="256"/>
      <c r="AA1271" s="256"/>
      <c r="AB1271" s="256"/>
      <c r="AC1271" s="256"/>
      <c r="AD1271" s="256"/>
      <c r="AE1271" s="362"/>
      <c r="AF1271" s="362"/>
      <c r="AG1271" s="362"/>
      <c r="AH1271" s="362"/>
      <c r="AI1271" s="362"/>
      <c r="AJ1271" s="362"/>
      <c r="AK1271" s="362"/>
      <c r="AL1271" s="362"/>
      <c r="AM1271" s="362"/>
      <c r="AN1271" s="362"/>
      <c r="AO1271" s="362"/>
      <c r="AP1271" s="362"/>
      <c r="AQ1271" s="362"/>
      <c r="AR1271" s="362"/>
      <c r="AS1271" s="257">
        <f>SUM(AE1271:AR1271)</f>
        <v>0</v>
      </c>
    </row>
    <row r="1272" spans="1:45" ht="15" hidden="1" customHeight="1" outlineLevel="1">
      <c r="A1272" s="465"/>
      <c r="B1272" s="255" t="s">
        <v>710</v>
      </c>
      <c r="C1272" s="252" t="s">
        <v>163</v>
      </c>
      <c r="D1272" s="256"/>
      <c r="E1272" s="256"/>
      <c r="F1272" s="256"/>
      <c r="G1272" s="256"/>
      <c r="H1272" s="256"/>
      <c r="I1272" s="256"/>
      <c r="J1272" s="256"/>
      <c r="K1272" s="256"/>
      <c r="L1272" s="256"/>
      <c r="M1272" s="256"/>
      <c r="N1272" s="256"/>
      <c r="O1272" s="256"/>
      <c r="P1272" s="256"/>
      <c r="Q1272" s="252"/>
      <c r="R1272" s="256"/>
      <c r="S1272" s="256"/>
      <c r="T1272" s="256"/>
      <c r="U1272" s="256"/>
      <c r="V1272" s="256"/>
      <c r="W1272" s="256"/>
      <c r="X1272" s="256"/>
      <c r="Y1272" s="256"/>
      <c r="Z1272" s="256"/>
      <c r="AA1272" s="256"/>
      <c r="AB1272" s="256"/>
      <c r="AC1272" s="256"/>
      <c r="AD1272" s="256"/>
      <c r="AE1272" s="363">
        <f>AE1271</f>
        <v>0</v>
      </c>
      <c r="AF1272" s="363">
        <f t="shared" ref="AF1272:AR1272" si="3540">AF1271</f>
        <v>0</v>
      </c>
      <c r="AG1272" s="363">
        <f t="shared" si="3540"/>
        <v>0</v>
      </c>
      <c r="AH1272" s="363">
        <f t="shared" si="3540"/>
        <v>0</v>
      </c>
      <c r="AI1272" s="363">
        <f t="shared" si="3540"/>
        <v>0</v>
      </c>
      <c r="AJ1272" s="363">
        <f t="shared" si="3540"/>
        <v>0</v>
      </c>
      <c r="AK1272" s="363">
        <f t="shared" si="3540"/>
        <v>0</v>
      </c>
      <c r="AL1272" s="363">
        <f t="shared" si="3540"/>
        <v>0</v>
      </c>
      <c r="AM1272" s="363">
        <f t="shared" si="3540"/>
        <v>0</v>
      </c>
      <c r="AN1272" s="363">
        <f t="shared" si="3540"/>
        <v>0</v>
      </c>
      <c r="AO1272" s="363">
        <f t="shared" si="3540"/>
        <v>0</v>
      </c>
      <c r="AP1272" s="363">
        <f t="shared" si="3540"/>
        <v>0</v>
      </c>
      <c r="AQ1272" s="363">
        <f t="shared" si="3540"/>
        <v>0</v>
      </c>
      <c r="AR1272" s="363">
        <f t="shared" si="3540"/>
        <v>0</v>
      </c>
      <c r="AS1272" s="267"/>
    </row>
    <row r="1273" spans="1:45" ht="15" hidden="1" customHeight="1" outlineLevel="1">
      <c r="A1273" s="465"/>
      <c r="B1273" s="255"/>
      <c r="C1273" s="252"/>
      <c r="D1273" s="252"/>
      <c r="E1273" s="252"/>
      <c r="F1273" s="252"/>
      <c r="G1273" s="252"/>
      <c r="H1273" s="252"/>
      <c r="I1273" s="252"/>
      <c r="J1273" s="252"/>
      <c r="K1273" s="252"/>
      <c r="L1273" s="252"/>
      <c r="M1273" s="252"/>
      <c r="N1273" s="252"/>
      <c r="O1273" s="252"/>
      <c r="P1273" s="252"/>
      <c r="Q1273" s="252"/>
      <c r="R1273" s="252"/>
      <c r="S1273" s="252"/>
      <c r="T1273" s="252"/>
      <c r="U1273" s="252"/>
      <c r="V1273" s="252"/>
      <c r="W1273" s="252"/>
      <c r="X1273" s="252"/>
      <c r="Y1273" s="252"/>
      <c r="Z1273" s="252"/>
      <c r="AA1273" s="252"/>
      <c r="AB1273" s="252"/>
      <c r="AC1273" s="252"/>
      <c r="AD1273" s="252"/>
      <c r="AE1273" s="374"/>
      <c r="AF1273" s="377"/>
      <c r="AG1273" s="377"/>
      <c r="AH1273" s="377"/>
      <c r="AI1273" s="377"/>
      <c r="AJ1273" s="377"/>
      <c r="AK1273" s="377"/>
      <c r="AL1273" s="377"/>
      <c r="AM1273" s="377"/>
      <c r="AN1273" s="377"/>
      <c r="AO1273" s="377"/>
      <c r="AP1273" s="377"/>
      <c r="AQ1273" s="377"/>
      <c r="AR1273" s="377"/>
      <c r="AS1273" s="267"/>
    </row>
    <row r="1274" spans="1:45" ht="15" hidden="1" customHeight="1" outlineLevel="1">
      <c r="A1274" s="465">
        <v>22</v>
      </c>
      <c r="B1274" s="380" t="s">
        <v>114</v>
      </c>
      <c r="C1274" s="252" t="s">
        <v>25</v>
      </c>
      <c r="D1274" s="256"/>
      <c r="E1274" s="256"/>
      <c r="F1274" s="256"/>
      <c r="G1274" s="256"/>
      <c r="H1274" s="256"/>
      <c r="I1274" s="256"/>
      <c r="J1274" s="256"/>
      <c r="K1274" s="256"/>
      <c r="L1274" s="256"/>
      <c r="M1274" s="256"/>
      <c r="N1274" s="256"/>
      <c r="O1274" s="256"/>
      <c r="P1274" s="256"/>
      <c r="Q1274" s="252"/>
      <c r="R1274" s="256"/>
      <c r="S1274" s="256"/>
      <c r="T1274" s="256"/>
      <c r="U1274" s="256"/>
      <c r="V1274" s="256"/>
      <c r="W1274" s="256"/>
      <c r="X1274" s="256"/>
      <c r="Y1274" s="256"/>
      <c r="Z1274" s="256"/>
      <c r="AA1274" s="256"/>
      <c r="AB1274" s="256"/>
      <c r="AC1274" s="256"/>
      <c r="AD1274" s="256"/>
      <c r="AE1274" s="362"/>
      <c r="AF1274" s="362"/>
      <c r="AG1274" s="362"/>
      <c r="AH1274" s="362"/>
      <c r="AI1274" s="362"/>
      <c r="AJ1274" s="362"/>
      <c r="AK1274" s="362"/>
      <c r="AL1274" s="362"/>
      <c r="AM1274" s="362"/>
      <c r="AN1274" s="362"/>
      <c r="AO1274" s="362"/>
      <c r="AP1274" s="362"/>
      <c r="AQ1274" s="362"/>
      <c r="AR1274" s="362"/>
      <c r="AS1274" s="257">
        <f>SUM(AE1274:AR1274)</f>
        <v>0</v>
      </c>
    </row>
    <row r="1275" spans="1:45" ht="15" hidden="1" customHeight="1" outlineLevel="1">
      <c r="A1275" s="465"/>
      <c r="B1275" s="255" t="s">
        <v>710</v>
      </c>
      <c r="C1275" s="252" t="s">
        <v>163</v>
      </c>
      <c r="D1275" s="256"/>
      <c r="E1275" s="256"/>
      <c r="F1275" s="256"/>
      <c r="G1275" s="256"/>
      <c r="H1275" s="256"/>
      <c r="I1275" s="256"/>
      <c r="J1275" s="256"/>
      <c r="K1275" s="256"/>
      <c r="L1275" s="256"/>
      <c r="M1275" s="256"/>
      <c r="N1275" s="256"/>
      <c r="O1275" s="256"/>
      <c r="P1275" s="256"/>
      <c r="Q1275" s="252"/>
      <c r="R1275" s="256"/>
      <c r="S1275" s="256"/>
      <c r="T1275" s="256"/>
      <c r="U1275" s="256"/>
      <c r="V1275" s="256"/>
      <c r="W1275" s="256"/>
      <c r="X1275" s="256"/>
      <c r="Y1275" s="256"/>
      <c r="Z1275" s="256"/>
      <c r="AA1275" s="256"/>
      <c r="AB1275" s="256"/>
      <c r="AC1275" s="256"/>
      <c r="AD1275" s="256"/>
      <c r="AE1275" s="363">
        <f>AE1274</f>
        <v>0</v>
      </c>
      <c r="AF1275" s="363">
        <f t="shared" ref="AF1275:AR1275" si="3541">AF1274</f>
        <v>0</v>
      </c>
      <c r="AG1275" s="363">
        <f t="shared" si="3541"/>
        <v>0</v>
      </c>
      <c r="AH1275" s="363">
        <f t="shared" si="3541"/>
        <v>0</v>
      </c>
      <c r="AI1275" s="363">
        <f t="shared" si="3541"/>
        <v>0</v>
      </c>
      <c r="AJ1275" s="363">
        <f t="shared" si="3541"/>
        <v>0</v>
      </c>
      <c r="AK1275" s="363">
        <f t="shared" si="3541"/>
        <v>0</v>
      </c>
      <c r="AL1275" s="363">
        <f t="shared" si="3541"/>
        <v>0</v>
      </c>
      <c r="AM1275" s="363">
        <f t="shared" si="3541"/>
        <v>0</v>
      </c>
      <c r="AN1275" s="363">
        <f t="shared" si="3541"/>
        <v>0</v>
      </c>
      <c r="AO1275" s="363">
        <f t="shared" si="3541"/>
        <v>0</v>
      </c>
      <c r="AP1275" s="363">
        <f t="shared" si="3541"/>
        <v>0</v>
      </c>
      <c r="AQ1275" s="363">
        <f t="shared" si="3541"/>
        <v>0</v>
      </c>
      <c r="AR1275" s="363">
        <f t="shared" si="3541"/>
        <v>0</v>
      </c>
      <c r="AS1275" s="267"/>
    </row>
    <row r="1276" spans="1:45" ht="15" hidden="1" customHeight="1" outlineLevel="1">
      <c r="A1276" s="465"/>
      <c r="B1276" s="255"/>
      <c r="C1276" s="252"/>
      <c r="D1276" s="252"/>
      <c r="E1276" s="252"/>
      <c r="F1276" s="252"/>
      <c r="G1276" s="252"/>
      <c r="H1276" s="252"/>
      <c r="I1276" s="252"/>
      <c r="J1276" s="252"/>
      <c r="K1276" s="252"/>
      <c r="L1276" s="252"/>
      <c r="M1276" s="252"/>
      <c r="N1276" s="252"/>
      <c r="O1276" s="252"/>
      <c r="P1276" s="252"/>
      <c r="Q1276" s="252"/>
      <c r="R1276" s="252"/>
      <c r="S1276" s="252"/>
      <c r="T1276" s="252"/>
      <c r="U1276" s="252"/>
      <c r="V1276" s="252"/>
      <c r="W1276" s="252"/>
      <c r="X1276" s="252"/>
      <c r="Y1276" s="252"/>
      <c r="Z1276" s="252"/>
      <c r="AA1276" s="252"/>
      <c r="AB1276" s="252"/>
      <c r="AC1276" s="252"/>
      <c r="AD1276" s="252"/>
      <c r="AE1276" s="374"/>
      <c r="AF1276" s="377"/>
      <c r="AG1276" s="377"/>
      <c r="AH1276" s="377"/>
      <c r="AI1276" s="377"/>
      <c r="AJ1276" s="377"/>
      <c r="AK1276" s="377"/>
      <c r="AL1276" s="377"/>
      <c r="AM1276" s="377"/>
      <c r="AN1276" s="377"/>
      <c r="AO1276" s="377"/>
      <c r="AP1276" s="377"/>
      <c r="AQ1276" s="377"/>
      <c r="AR1276" s="377"/>
      <c r="AS1276" s="267"/>
    </row>
    <row r="1277" spans="1:45" ht="15" hidden="1" customHeight="1" outlineLevel="1">
      <c r="A1277" s="465">
        <v>23</v>
      </c>
      <c r="B1277" s="380" t="s">
        <v>115</v>
      </c>
      <c r="C1277" s="252" t="s">
        <v>25</v>
      </c>
      <c r="D1277" s="256"/>
      <c r="E1277" s="256"/>
      <c r="F1277" s="256"/>
      <c r="G1277" s="256"/>
      <c r="H1277" s="256"/>
      <c r="I1277" s="256"/>
      <c r="J1277" s="256"/>
      <c r="K1277" s="256"/>
      <c r="L1277" s="256"/>
      <c r="M1277" s="256"/>
      <c r="N1277" s="256"/>
      <c r="O1277" s="256"/>
      <c r="P1277" s="256"/>
      <c r="Q1277" s="252"/>
      <c r="R1277" s="256"/>
      <c r="S1277" s="256"/>
      <c r="T1277" s="256"/>
      <c r="U1277" s="256"/>
      <c r="V1277" s="256"/>
      <c r="W1277" s="256"/>
      <c r="X1277" s="256"/>
      <c r="Y1277" s="256"/>
      <c r="Z1277" s="256"/>
      <c r="AA1277" s="256"/>
      <c r="AB1277" s="256"/>
      <c r="AC1277" s="256"/>
      <c r="AD1277" s="256"/>
      <c r="AE1277" s="362"/>
      <c r="AF1277" s="362"/>
      <c r="AG1277" s="362"/>
      <c r="AH1277" s="362"/>
      <c r="AI1277" s="362"/>
      <c r="AJ1277" s="362"/>
      <c r="AK1277" s="362"/>
      <c r="AL1277" s="362"/>
      <c r="AM1277" s="362"/>
      <c r="AN1277" s="362"/>
      <c r="AO1277" s="362"/>
      <c r="AP1277" s="362"/>
      <c r="AQ1277" s="362"/>
      <c r="AR1277" s="362"/>
      <c r="AS1277" s="257">
        <f>SUM(AE1277:AR1277)</f>
        <v>0</v>
      </c>
    </row>
    <row r="1278" spans="1:45" ht="15" hidden="1" customHeight="1" outlineLevel="1">
      <c r="A1278" s="465"/>
      <c r="B1278" s="255" t="s">
        <v>710</v>
      </c>
      <c r="C1278" s="252" t="s">
        <v>163</v>
      </c>
      <c r="D1278" s="256"/>
      <c r="E1278" s="256"/>
      <c r="F1278" s="256"/>
      <c r="G1278" s="256"/>
      <c r="H1278" s="256"/>
      <c r="I1278" s="256"/>
      <c r="J1278" s="256"/>
      <c r="K1278" s="256"/>
      <c r="L1278" s="256"/>
      <c r="M1278" s="256"/>
      <c r="N1278" s="256"/>
      <c r="O1278" s="256"/>
      <c r="P1278" s="256"/>
      <c r="Q1278" s="252"/>
      <c r="R1278" s="256"/>
      <c r="S1278" s="256"/>
      <c r="T1278" s="256"/>
      <c r="U1278" s="256"/>
      <c r="V1278" s="256"/>
      <c r="W1278" s="256"/>
      <c r="X1278" s="256"/>
      <c r="Y1278" s="256"/>
      <c r="Z1278" s="256"/>
      <c r="AA1278" s="256"/>
      <c r="AB1278" s="256"/>
      <c r="AC1278" s="256"/>
      <c r="AD1278" s="256"/>
      <c r="AE1278" s="363">
        <f>AE1277</f>
        <v>0</v>
      </c>
      <c r="AF1278" s="363">
        <f t="shared" ref="AF1278:AR1278" si="3542">AF1277</f>
        <v>0</v>
      </c>
      <c r="AG1278" s="363">
        <f t="shared" si="3542"/>
        <v>0</v>
      </c>
      <c r="AH1278" s="363">
        <f t="shared" si="3542"/>
        <v>0</v>
      </c>
      <c r="AI1278" s="363">
        <f t="shared" si="3542"/>
        <v>0</v>
      </c>
      <c r="AJ1278" s="363">
        <f t="shared" si="3542"/>
        <v>0</v>
      </c>
      <c r="AK1278" s="363">
        <f t="shared" si="3542"/>
        <v>0</v>
      </c>
      <c r="AL1278" s="363">
        <f t="shared" si="3542"/>
        <v>0</v>
      </c>
      <c r="AM1278" s="363">
        <f t="shared" si="3542"/>
        <v>0</v>
      </c>
      <c r="AN1278" s="363">
        <f t="shared" si="3542"/>
        <v>0</v>
      </c>
      <c r="AO1278" s="363">
        <f t="shared" si="3542"/>
        <v>0</v>
      </c>
      <c r="AP1278" s="363">
        <f t="shared" si="3542"/>
        <v>0</v>
      </c>
      <c r="AQ1278" s="363">
        <f t="shared" si="3542"/>
        <v>0</v>
      </c>
      <c r="AR1278" s="363">
        <f t="shared" si="3542"/>
        <v>0</v>
      </c>
      <c r="AS1278" s="267"/>
    </row>
    <row r="1279" spans="1:45" ht="15" hidden="1" customHeight="1" outlineLevel="1">
      <c r="A1279" s="465"/>
      <c r="B1279" s="382"/>
      <c r="C1279" s="252"/>
      <c r="D1279" s="252"/>
      <c r="E1279" s="252"/>
      <c r="F1279" s="252"/>
      <c r="G1279" s="252"/>
      <c r="H1279" s="252"/>
      <c r="I1279" s="252"/>
      <c r="J1279" s="252"/>
      <c r="K1279" s="252"/>
      <c r="L1279" s="252"/>
      <c r="M1279" s="252"/>
      <c r="N1279" s="252"/>
      <c r="O1279" s="252"/>
      <c r="P1279" s="252"/>
      <c r="Q1279" s="252"/>
      <c r="R1279" s="252"/>
      <c r="S1279" s="252"/>
      <c r="T1279" s="252"/>
      <c r="U1279" s="252"/>
      <c r="V1279" s="252"/>
      <c r="W1279" s="252"/>
      <c r="X1279" s="252"/>
      <c r="Y1279" s="252"/>
      <c r="Z1279" s="252"/>
      <c r="AA1279" s="252"/>
      <c r="AB1279" s="252"/>
      <c r="AC1279" s="252"/>
      <c r="AD1279" s="252"/>
      <c r="AE1279" s="374"/>
      <c r="AF1279" s="377"/>
      <c r="AG1279" s="377"/>
      <c r="AH1279" s="377"/>
      <c r="AI1279" s="377"/>
      <c r="AJ1279" s="377"/>
      <c r="AK1279" s="377"/>
      <c r="AL1279" s="377"/>
      <c r="AM1279" s="377"/>
      <c r="AN1279" s="377"/>
      <c r="AO1279" s="377"/>
      <c r="AP1279" s="377"/>
      <c r="AQ1279" s="377"/>
      <c r="AR1279" s="377"/>
      <c r="AS1279" s="267"/>
    </row>
    <row r="1280" spans="1:45" ht="15" hidden="1" customHeight="1" outlineLevel="1">
      <c r="A1280" s="465">
        <v>24</v>
      </c>
      <c r="B1280" s="380" t="s">
        <v>116</v>
      </c>
      <c r="C1280" s="252" t="s">
        <v>25</v>
      </c>
      <c r="D1280" s="256"/>
      <c r="E1280" s="256"/>
      <c r="F1280" s="256"/>
      <c r="G1280" s="256"/>
      <c r="H1280" s="256"/>
      <c r="I1280" s="256"/>
      <c r="J1280" s="256"/>
      <c r="K1280" s="256"/>
      <c r="L1280" s="256"/>
      <c r="M1280" s="256"/>
      <c r="N1280" s="256"/>
      <c r="O1280" s="256"/>
      <c r="P1280" s="256"/>
      <c r="Q1280" s="252"/>
      <c r="R1280" s="256"/>
      <c r="S1280" s="256"/>
      <c r="T1280" s="256"/>
      <c r="U1280" s="256"/>
      <c r="V1280" s="256"/>
      <c r="W1280" s="256"/>
      <c r="X1280" s="256"/>
      <c r="Y1280" s="256"/>
      <c r="Z1280" s="256"/>
      <c r="AA1280" s="256"/>
      <c r="AB1280" s="256"/>
      <c r="AC1280" s="256"/>
      <c r="AD1280" s="256"/>
      <c r="AE1280" s="362"/>
      <c r="AF1280" s="362"/>
      <c r="AG1280" s="362"/>
      <c r="AH1280" s="362"/>
      <c r="AI1280" s="362"/>
      <c r="AJ1280" s="362"/>
      <c r="AK1280" s="362"/>
      <c r="AL1280" s="362"/>
      <c r="AM1280" s="362"/>
      <c r="AN1280" s="362"/>
      <c r="AO1280" s="362"/>
      <c r="AP1280" s="362"/>
      <c r="AQ1280" s="362"/>
      <c r="AR1280" s="362"/>
      <c r="AS1280" s="257">
        <f>SUM(AE1280:AR1280)</f>
        <v>0</v>
      </c>
    </row>
    <row r="1281" spans="1:45" ht="15" hidden="1" customHeight="1" outlineLevel="1">
      <c r="A1281" s="465"/>
      <c r="B1281" s="255" t="s">
        <v>710</v>
      </c>
      <c r="C1281" s="252" t="s">
        <v>163</v>
      </c>
      <c r="D1281" s="256"/>
      <c r="E1281" s="256"/>
      <c r="F1281" s="256"/>
      <c r="G1281" s="256"/>
      <c r="H1281" s="256"/>
      <c r="I1281" s="256"/>
      <c r="J1281" s="256"/>
      <c r="K1281" s="256"/>
      <c r="L1281" s="256"/>
      <c r="M1281" s="256"/>
      <c r="N1281" s="256"/>
      <c r="O1281" s="256"/>
      <c r="P1281" s="256"/>
      <c r="Q1281" s="252"/>
      <c r="R1281" s="256"/>
      <c r="S1281" s="256"/>
      <c r="T1281" s="256"/>
      <c r="U1281" s="256"/>
      <c r="V1281" s="256"/>
      <c r="W1281" s="256"/>
      <c r="X1281" s="256"/>
      <c r="Y1281" s="256"/>
      <c r="Z1281" s="256"/>
      <c r="AA1281" s="256"/>
      <c r="AB1281" s="256"/>
      <c r="AC1281" s="256"/>
      <c r="AD1281" s="256"/>
      <c r="AE1281" s="363">
        <f>AE1280</f>
        <v>0</v>
      </c>
      <c r="AF1281" s="363">
        <f t="shared" ref="AF1281:AR1281" si="3543">AF1280</f>
        <v>0</v>
      </c>
      <c r="AG1281" s="363">
        <f t="shared" si="3543"/>
        <v>0</v>
      </c>
      <c r="AH1281" s="363">
        <f t="shared" si="3543"/>
        <v>0</v>
      </c>
      <c r="AI1281" s="363">
        <f t="shared" si="3543"/>
        <v>0</v>
      </c>
      <c r="AJ1281" s="363">
        <f t="shared" si="3543"/>
        <v>0</v>
      </c>
      <c r="AK1281" s="363">
        <f t="shared" si="3543"/>
        <v>0</v>
      </c>
      <c r="AL1281" s="363">
        <f t="shared" si="3543"/>
        <v>0</v>
      </c>
      <c r="AM1281" s="363">
        <f t="shared" si="3543"/>
        <v>0</v>
      </c>
      <c r="AN1281" s="363">
        <f t="shared" si="3543"/>
        <v>0</v>
      </c>
      <c r="AO1281" s="363">
        <f t="shared" si="3543"/>
        <v>0</v>
      </c>
      <c r="AP1281" s="363">
        <f t="shared" si="3543"/>
        <v>0</v>
      </c>
      <c r="AQ1281" s="363">
        <f t="shared" si="3543"/>
        <v>0</v>
      </c>
      <c r="AR1281" s="363">
        <f t="shared" si="3543"/>
        <v>0</v>
      </c>
      <c r="AS1281" s="267"/>
    </row>
    <row r="1282" spans="1:45" ht="15" hidden="1" customHeight="1" outlineLevel="1">
      <c r="A1282" s="465"/>
      <c r="B1282" s="255"/>
      <c r="C1282" s="252"/>
      <c r="D1282" s="252"/>
      <c r="E1282" s="252"/>
      <c r="F1282" s="252"/>
      <c r="G1282" s="252"/>
      <c r="H1282" s="252"/>
      <c r="I1282" s="252"/>
      <c r="J1282" s="252"/>
      <c r="K1282" s="252"/>
      <c r="L1282" s="252"/>
      <c r="M1282" s="252"/>
      <c r="N1282" s="252"/>
      <c r="O1282" s="252"/>
      <c r="P1282" s="252"/>
      <c r="Q1282" s="252"/>
      <c r="R1282" s="252"/>
      <c r="S1282" s="252"/>
      <c r="T1282" s="252"/>
      <c r="U1282" s="252"/>
      <c r="V1282" s="252"/>
      <c r="W1282" s="252"/>
      <c r="X1282" s="252"/>
      <c r="Y1282" s="252"/>
      <c r="Z1282" s="252"/>
      <c r="AA1282" s="252"/>
      <c r="AB1282" s="252"/>
      <c r="AC1282" s="252"/>
      <c r="AD1282" s="252"/>
      <c r="AE1282" s="364"/>
      <c r="AF1282" s="377"/>
      <c r="AG1282" s="377"/>
      <c r="AH1282" s="377"/>
      <c r="AI1282" s="377"/>
      <c r="AJ1282" s="377"/>
      <c r="AK1282" s="377"/>
      <c r="AL1282" s="377"/>
      <c r="AM1282" s="377"/>
      <c r="AN1282" s="377"/>
      <c r="AO1282" s="377"/>
      <c r="AP1282" s="377"/>
      <c r="AQ1282" s="377"/>
      <c r="AR1282" s="377"/>
      <c r="AS1282" s="267"/>
    </row>
    <row r="1283" spans="1:45" ht="15" customHeight="1" outlineLevel="1">
      <c r="A1283" s="465"/>
      <c r="B1283" s="249" t="s">
        <v>496</v>
      </c>
      <c r="C1283" s="252"/>
      <c r="D1283" s="252"/>
      <c r="E1283" s="252"/>
      <c r="F1283" s="252"/>
      <c r="G1283" s="252"/>
      <c r="H1283" s="252"/>
      <c r="I1283" s="252"/>
      <c r="J1283" s="252"/>
      <c r="K1283" s="252"/>
      <c r="L1283" s="252"/>
      <c r="M1283" s="252"/>
      <c r="N1283" s="252"/>
      <c r="O1283" s="252"/>
      <c r="P1283" s="252"/>
      <c r="Q1283" s="252"/>
      <c r="R1283" s="252"/>
      <c r="S1283" s="252"/>
      <c r="T1283" s="252"/>
      <c r="U1283" s="252"/>
      <c r="V1283" s="252"/>
      <c r="W1283" s="252"/>
      <c r="X1283" s="252"/>
      <c r="Y1283" s="252"/>
      <c r="Z1283" s="252"/>
      <c r="AA1283" s="252"/>
      <c r="AB1283" s="252"/>
      <c r="AC1283" s="252"/>
      <c r="AD1283" s="252"/>
      <c r="AE1283" s="364"/>
      <c r="AF1283" s="377"/>
      <c r="AG1283" s="377"/>
      <c r="AH1283" s="377"/>
      <c r="AI1283" s="377"/>
      <c r="AJ1283" s="377"/>
      <c r="AK1283" s="377"/>
      <c r="AL1283" s="377"/>
      <c r="AM1283" s="377"/>
      <c r="AN1283" s="377"/>
      <c r="AO1283" s="377"/>
      <c r="AP1283" s="377"/>
      <c r="AQ1283" s="377"/>
      <c r="AR1283" s="377"/>
      <c r="AS1283" s="267"/>
    </row>
    <row r="1284" spans="1:45" ht="15" hidden="1" customHeight="1" outlineLevel="1">
      <c r="A1284" s="465">
        <v>25</v>
      </c>
      <c r="B1284" s="380" t="s">
        <v>117</v>
      </c>
      <c r="C1284" s="252" t="s">
        <v>25</v>
      </c>
      <c r="D1284" s="256"/>
      <c r="E1284" s="256"/>
      <c r="F1284" s="256"/>
      <c r="G1284" s="256"/>
      <c r="H1284" s="256"/>
      <c r="I1284" s="256"/>
      <c r="J1284" s="256"/>
      <c r="K1284" s="256"/>
      <c r="L1284" s="256"/>
      <c r="M1284" s="256"/>
      <c r="N1284" s="256"/>
      <c r="O1284" s="256"/>
      <c r="P1284" s="256"/>
      <c r="Q1284" s="256">
        <v>12</v>
      </c>
      <c r="R1284" s="256"/>
      <c r="S1284" s="256"/>
      <c r="T1284" s="256"/>
      <c r="U1284" s="256"/>
      <c r="V1284" s="256"/>
      <c r="W1284" s="256"/>
      <c r="X1284" s="256"/>
      <c r="Y1284" s="256"/>
      <c r="Z1284" s="256"/>
      <c r="AA1284" s="256"/>
      <c r="AB1284" s="256"/>
      <c r="AC1284" s="256"/>
      <c r="AD1284" s="256"/>
      <c r="AE1284" s="378"/>
      <c r="AF1284" s="367"/>
      <c r="AG1284" s="367"/>
      <c r="AH1284" s="367"/>
      <c r="AI1284" s="367"/>
      <c r="AJ1284" s="367"/>
      <c r="AK1284" s="367"/>
      <c r="AL1284" s="367"/>
      <c r="AM1284" s="367"/>
      <c r="AN1284" s="367"/>
      <c r="AO1284" s="367"/>
      <c r="AP1284" s="367"/>
      <c r="AQ1284" s="367"/>
      <c r="AR1284" s="367"/>
      <c r="AS1284" s="257">
        <f>SUM(AE1284:AR1284)</f>
        <v>0</v>
      </c>
    </row>
    <row r="1285" spans="1:45" ht="15" hidden="1" customHeight="1" outlineLevel="1">
      <c r="A1285" s="465"/>
      <c r="B1285" s="255" t="s">
        <v>710</v>
      </c>
      <c r="C1285" s="252" t="s">
        <v>163</v>
      </c>
      <c r="D1285" s="256"/>
      <c r="E1285" s="256"/>
      <c r="F1285" s="256"/>
      <c r="G1285" s="256"/>
      <c r="H1285" s="256"/>
      <c r="I1285" s="256"/>
      <c r="J1285" s="256"/>
      <c r="K1285" s="256"/>
      <c r="L1285" s="256"/>
      <c r="M1285" s="256"/>
      <c r="N1285" s="256"/>
      <c r="O1285" s="256"/>
      <c r="P1285" s="256"/>
      <c r="Q1285" s="256">
        <f>Q1284</f>
        <v>12</v>
      </c>
      <c r="R1285" s="256"/>
      <c r="S1285" s="256"/>
      <c r="T1285" s="256"/>
      <c r="U1285" s="256"/>
      <c r="V1285" s="256"/>
      <c r="W1285" s="256"/>
      <c r="X1285" s="256"/>
      <c r="Y1285" s="256"/>
      <c r="Z1285" s="256"/>
      <c r="AA1285" s="256"/>
      <c r="AB1285" s="256"/>
      <c r="AC1285" s="256"/>
      <c r="AD1285" s="256"/>
      <c r="AE1285" s="363">
        <f>AE1284</f>
        <v>0</v>
      </c>
      <c r="AF1285" s="363">
        <f t="shared" ref="AF1285:AR1285" si="3544">AF1284</f>
        <v>0</v>
      </c>
      <c r="AG1285" s="363">
        <f t="shared" si="3544"/>
        <v>0</v>
      </c>
      <c r="AH1285" s="363">
        <f t="shared" si="3544"/>
        <v>0</v>
      </c>
      <c r="AI1285" s="363">
        <f t="shared" si="3544"/>
        <v>0</v>
      </c>
      <c r="AJ1285" s="363">
        <f t="shared" si="3544"/>
        <v>0</v>
      </c>
      <c r="AK1285" s="363">
        <f t="shared" si="3544"/>
        <v>0</v>
      </c>
      <c r="AL1285" s="363">
        <f t="shared" si="3544"/>
        <v>0</v>
      </c>
      <c r="AM1285" s="363">
        <f t="shared" si="3544"/>
        <v>0</v>
      </c>
      <c r="AN1285" s="363">
        <f t="shared" si="3544"/>
        <v>0</v>
      </c>
      <c r="AO1285" s="363">
        <f t="shared" si="3544"/>
        <v>0</v>
      </c>
      <c r="AP1285" s="363">
        <f t="shared" si="3544"/>
        <v>0</v>
      </c>
      <c r="AQ1285" s="363">
        <f t="shared" si="3544"/>
        <v>0</v>
      </c>
      <c r="AR1285" s="363">
        <f t="shared" si="3544"/>
        <v>0</v>
      </c>
      <c r="AS1285" s="267"/>
    </row>
    <row r="1286" spans="1:45" ht="15" hidden="1" customHeight="1" outlineLevel="1">
      <c r="A1286" s="465"/>
      <c r="B1286" s="255"/>
      <c r="C1286" s="252"/>
      <c r="D1286" s="252"/>
      <c r="E1286" s="252"/>
      <c r="F1286" s="252"/>
      <c r="G1286" s="252"/>
      <c r="H1286" s="252"/>
      <c r="I1286" s="252"/>
      <c r="J1286" s="252"/>
      <c r="K1286" s="252"/>
      <c r="L1286" s="252"/>
      <c r="M1286" s="252"/>
      <c r="N1286" s="252"/>
      <c r="O1286" s="252"/>
      <c r="P1286" s="252"/>
      <c r="Q1286" s="252"/>
      <c r="R1286" s="252"/>
      <c r="S1286" s="252"/>
      <c r="T1286" s="252"/>
      <c r="U1286" s="252"/>
      <c r="V1286" s="252"/>
      <c r="W1286" s="252"/>
      <c r="X1286" s="252"/>
      <c r="Y1286" s="252"/>
      <c r="Z1286" s="252"/>
      <c r="AA1286" s="252"/>
      <c r="AB1286" s="252"/>
      <c r="AC1286" s="252"/>
      <c r="AD1286" s="252"/>
      <c r="AE1286" s="364"/>
      <c r="AF1286" s="377"/>
      <c r="AG1286" s="377"/>
      <c r="AH1286" s="377"/>
      <c r="AI1286" s="377"/>
      <c r="AJ1286" s="377"/>
      <c r="AK1286" s="377"/>
      <c r="AL1286" s="377"/>
      <c r="AM1286" s="377"/>
      <c r="AN1286" s="377"/>
      <c r="AO1286" s="377"/>
      <c r="AP1286" s="377"/>
      <c r="AQ1286" s="377"/>
      <c r="AR1286" s="377"/>
      <c r="AS1286" s="267"/>
    </row>
    <row r="1287" spans="1:45" ht="15" customHeight="1" outlineLevel="1">
      <c r="A1287" s="465">
        <v>26</v>
      </c>
      <c r="B1287" s="380" t="s">
        <v>118</v>
      </c>
      <c r="C1287" s="252" t="s">
        <v>25</v>
      </c>
      <c r="D1287" s="256">
        <f>'3-a. 2019-2021 Retrofit'!Q28</f>
        <v>202188.25460493509</v>
      </c>
      <c r="E1287" s="256">
        <v>202188.25460493509</v>
      </c>
      <c r="F1287" s="256">
        <v>202188.25460493509</v>
      </c>
      <c r="G1287" s="256">
        <v>202188.25460493509</v>
      </c>
      <c r="H1287" s="256">
        <v>202188.25460493509</v>
      </c>
      <c r="I1287" s="256">
        <v>192666.22463259342</v>
      </c>
      <c r="J1287" s="256">
        <v>183592.63344306502</v>
      </c>
      <c r="K1287" s="256">
        <v>174946.3618692694</v>
      </c>
      <c r="L1287" s="256">
        <v>166119.40903827851</v>
      </c>
      <c r="M1287" s="256">
        <v>157737.82183506078</v>
      </c>
      <c r="N1287" s="256">
        <v>146887.06039859261</v>
      </c>
      <c r="O1287" s="256">
        <v>135391.58079356936</v>
      </c>
      <c r="P1287" s="256">
        <v>23578.912240049765</v>
      </c>
      <c r="Q1287" s="256">
        <v>12</v>
      </c>
      <c r="R1287" s="256">
        <f>'3-a. 2019-2021 Retrofit'!R28</f>
        <v>24.451827242525006</v>
      </c>
      <c r="S1287" s="256">
        <f>R1287/D1287*E1287</f>
        <v>24.451827242525006</v>
      </c>
      <c r="T1287" s="256">
        <f t="shared" ref="T1287:AD1287" si="3545">S1287/E1287*F1287</f>
        <v>24.451827242525006</v>
      </c>
      <c r="U1287" s="256">
        <f t="shared" si="3545"/>
        <v>24.451827242525006</v>
      </c>
      <c r="V1287" s="256">
        <f t="shared" si="3545"/>
        <v>24.451827242525006</v>
      </c>
      <c r="W1287" s="256">
        <f t="shared" si="3545"/>
        <v>23.300271568152215</v>
      </c>
      <c r="X1287" s="256">
        <f t="shared" si="3545"/>
        <v>22.202948260875246</v>
      </c>
      <c r="Y1287" s="256">
        <f t="shared" si="3545"/>
        <v>21.157303254306974</v>
      </c>
      <c r="Z1287" s="256">
        <f t="shared" si="3545"/>
        <v>20.0898073895099</v>
      </c>
      <c r="AA1287" s="256">
        <f t="shared" si="3545"/>
        <v>19.076172236905759</v>
      </c>
      <c r="AB1287" s="256">
        <f t="shared" si="3545"/>
        <v>17.763925169870166</v>
      </c>
      <c r="AC1287" s="256">
        <f t="shared" si="3545"/>
        <v>16.373708503124494</v>
      </c>
      <c r="AD1287" s="256">
        <f t="shared" si="3545"/>
        <v>2.8515379876387872</v>
      </c>
      <c r="AE1287" s="378"/>
      <c r="AF1287" s="367">
        <f>'3-a. 2019-2021 Retrofit'!P47</f>
        <v>0</v>
      </c>
      <c r="AG1287" s="367">
        <f>'3-a. 2019-2021 Retrofit'!O48</f>
        <v>1</v>
      </c>
      <c r="AH1287" s="367"/>
      <c r="AI1287" s="367"/>
      <c r="AJ1287" s="367"/>
      <c r="AK1287" s="367"/>
      <c r="AL1287" s="367"/>
      <c r="AM1287" s="367"/>
      <c r="AN1287" s="367"/>
      <c r="AO1287" s="367"/>
      <c r="AP1287" s="367"/>
      <c r="AQ1287" s="367"/>
      <c r="AR1287" s="367"/>
      <c r="AS1287" s="257">
        <f>SUM(AE1287:AR1287)</f>
        <v>1</v>
      </c>
    </row>
    <row r="1288" spans="1:45" ht="15" customHeight="1" outlineLevel="1">
      <c r="A1288" s="465"/>
      <c r="B1288" s="255" t="s">
        <v>710</v>
      </c>
      <c r="C1288" s="252" t="s">
        <v>163</v>
      </c>
      <c r="D1288" s="256"/>
      <c r="E1288" s="256"/>
      <c r="F1288" s="256"/>
      <c r="G1288" s="256"/>
      <c r="H1288" s="256"/>
      <c r="I1288" s="256"/>
      <c r="J1288" s="256"/>
      <c r="K1288" s="256"/>
      <c r="L1288" s="256"/>
      <c r="M1288" s="256"/>
      <c r="N1288" s="256"/>
      <c r="O1288" s="256"/>
      <c r="P1288" s="256"/>
      <c r="Q1288" s="256">
        <f>Q1287</f>
        <v>12</v>
      </c>
      <c r="R1288" s="256"/>
      <c r="S1288" s="256"/>
      <c r="T1288" s="256"/>
      <c r="U1288" s="256"/>
      <c r="V1288" s="256"/>
      <c r="W1288" s="256"/>
      <c r="X1288" s="256"/>
      <c r="Y1288" s="256"/>
      <c r="Z1288" s="256"/>
      <c r="AA1288" s="256"/>
      <c r="AB1288" s="256"/>
      <c r="AC1288" s="256"/>
      <c r="AD1288" s="256"/>
      <c r="AE1288" s="363">
        <f>AE1287</f>
        <v>0</v>
      </c>
      <c r="AF1288" s="363">
        <f t="shared" ref="AF1288:AR1288" si="3546">AF1287</f>
        <v>0</v>
      </c>
      <c r="AG1288" s="363">
        <f t="shared" si="3546"/>
        <v>1</v>
      </c>
      <c r="AH1288" s="363">
        <f t="shared" si="3546"/>
        <v>0</v>
      </c>
      <c r="AI1288" s="363">
        <f t="shared" si="3546"/>
        <v>0</v>
      </c>
      <c r="AJ1288" s="363">
        <f t="shared" si="3546"/>
        <v>0</v>
      </c>
      <c r="AK1288" s="363">
        <f t="shared" si="3546"/>
        <v>0</v>
      </c>
      <c r="AL1288" s="363">
        <f t="shared" si="3546"/>
        <v>0</v>
      </c>
      <c r="AM1288" s="363">
        <f t="shared" si="3546"/>
        <v>0</v>
      </c>
      <c r="AN1288" s="363">
        <f t="shared" si="3546"/>
        <v>0</v>
      </c>
      <c r="AO1288" s="363">
        <f t="shared" si="3546"/>
        <v>0</v>
      </c>
      <c r="AP1288" s="363">
        <f t="shared" si="3546"/>
        <v>0</v>
      </c>
      <c r="AQ1288" s="363">
        <f t="shared" si="3546"/>
        <v>0</v>
      </c>
      <c r="AR1288" s="363">
        <f t="shared" si="3546"/>
        <v>0</v>
      </c>
      <c r="AS1288" s="267"/>
    </row>
    <row r="1289" spans="1:45" ht="15" customHeight="1" outlineLevel="1">
      <c r="A1289" s="465"/>
      <c r="B1289" s="255"/>
      <c r="C1289" s="252"/>
      <c r="D1289" s="252"/>
      <c r="E1289" s="252"/>
      <c r="F1289" s="252"/>
      <c r="G1289" s="252"/>
      <c r="H1289" s="252"/>
      <c r="I1289" s="252"/>
      <c r="J1289" s="252"/>
      <c r="K1289" s="252"/>
      <c r="L1289" s="252"/>
      <c r="M1289" s="252"/>
      <c r="N1289" s="252"/>
      <c r="O1289" s="252"/>
      <c r="P1289" s="252"/>
      <c r="Q1289" s="252"/>
      <c r="R1289" s="252"/>
      <c r="S1289" s="252"/>
      <c r="T1289" s="252"/>
      <c r="U1289" s="252"/>
      <c r="V1289" s="252"/>
      <c r="W1289" s="252"/>
      <c r="X1289" s="252"/>
      <c r="Y1289" s="252"/>
      <c r="Z1289" s="252"/>
      <c r="AA1289" s="252"/>
      <c r="AB1289" s="252"/>
      <c r="AC1289" s="252"/>
      <c r="AD1289" s="252"/>
      <c r="AE1289" s="364"/>
      <c r="AF1289" s="377"/>
      <c r="AG1289" s="377"/>
      <c r="AH1289" s="377"/>
      <c r="AI1289" s="377"/>
      <c r="AJ1289" s="377"/>
      <c r="AK1289" s="377"/>
      <c r="AL1289" s="377"/>
      <c r="AM1289" s="377"/>
      <c r="AN1289" s="377"/>
      <c r="AO1289" s="377"/>
      <c r="AP1289" s="377"/>
      <c r="AQ1289" s="377"/>
      <c r="AR1289" s="377"/>
      <c r="AS1289" s="267"/>
    </row>
    <row r="1290" spans="1:45" ht="15" hidden="1" customHeight="1" outlineLevel="1">
      <c r="A1290" s="465">
        <v>27</v>
      </c>
      <c r="B1290" s="380" t="s">
        <v>119</v>
      </c>
      <c r="C1290" s="252" t="s">
        <v>25</v>
      </c>
      <c r="D1290" s="256"/>
      <c r="E1290" s="256"/>
      <c r="F1290" s="256"/>
      <c r="G1290" s="256"/>
      <c r="H1290" s="256"/>
      <c r="I1290" s="256"/>
      <c r="J1290" s="256"/>
      <c r="K1290" s="256"/>
      <c r="L1290" s="256"/>
      <c r="M1290" s="256"/>
      <c r="N1290" s="256"/>
      <c r="O1290" s="256"/>
      <c r="P1290" s="256"/>
      <c r="Q1290" s="256">
        <v>12</v>
      </c>
      <c r="R1290" s="256"/>
      <c r="S1290" s="256"/>
      <c r="T1290" s="256"/>
      <c r="U1290" s="256"/>
      <c r="V1290" s="256"/>
      <c r="W1290" s="256"/>
      <c r="X1290" s="256"/>
      <c r="Y1290" s="256"/>
      <c r="Z1290" s="256"/>
      <c r="AA1290" s="256"/>
      <c r="AB1290" s="256"/>
      <c r="AC1290" s="256"/>
      <c r="AD1290" s="256"/>
      <c r="AE1290" s="378"/>
      <c r="AF1290" s="367"/>
      <c r="AG1290" s="367"/>
      <c r="AH1290" s="367"/>
      <c r="AI1290" s="367"/>
      <c r="AJ1290" s="367"/>
      <c r="AK1290" s="367"/>
      <c r="AL1290" s="367"/>
      <c r="AM1290" s="367"/>
      <c r="AN1290" s="367"/>
      <c r="AO1290" s="367"/>
      <c r="AP1290" s="367"/>
      <c r="AQ1290" s="367"/>
      <c r="AR1290" s="367"/>
      <c r="AS1290" s="257">
        <f>SUM(AE1290:AR1290)</f>
        <v>0</v>
      </c>
    </row>
    <row r="1291" spans="1:45" ht="15" hidden="1" customHeight="1" outlineLevel="1">
      <c r="A1291" s="465"/>
      <c r="B1291" s="255" t="s">
        <v>710</v>
      </c>
      <c r="C1291" s="252" t="s">
        <v>163</v>
      </c>
      <c r="D1291" s="256"/>
      <c r="E1291" s="256"/>
      <c r="F1291" s="256"/>
      <c r="G1291" s="256"/>
      <c r="H1291" s="256"/>
      <c r="I1291" s="256"/>
      <c r="J1291" s="256"/>
      <c r="K1291" s="256"/>
      <c r="L1291" s="256"/>
      <c r="M1291" s="256"/>
      <c r="N1291" s="256"/>
      <c r="O1291" s="256"/>
      <c r="P1291" s="256"/>
      <c r="Q1291" s="256">
        <f>Q1290</f>
        <v>12</v>
      </c>
      <c r="R1291" s="256"/>
      <c r="S1291" s="256"/>
      <c r="T1291" s="256"/>
      <c r="U1291" s="256"/>
      <c r="V1291" s="256"/>
      <c r="W1291" s="256"/>
      <c r="X1291" s="256"/>
      <c r="Y1291" s="256"/>
      <c r="Z1291" s="256"/>
      <c r="AA1291" s="256"/>
      <c r="AB1291" s="256"/>
      <c r="AC1291" s="256"/>
      <c r="AD1291" s="256"/>
      <c r="AE1291" s="363">
        <f>AE1290</f>
        <v>0</v>
      </c>
      <c r="AF1291" s="363">
        <f t="shared" ref="AF1291:AR1291" si="3547">AF1290</f>
        <v>0</v>
      </c>
      <c r="AG1291" s="363">
        <f t="shared" si="3547"/>
        <v>0</v>
      </c>
      <c r="AH1291" s="363">
        <f t="shared" si="3547"/>
        <v>0</v>
      </c>
      <c r="AI1291" s="363">
        <f t="shared" si="3547"/>
        <v>0</v>
      </c>
      <c r="AJ1291" s="363">
        <f t="shared" si="3547"/>
        <v>0</v>
      </c>
      <c r="AK1291" s="363">
        <f t="shared" si="3547"/>
        <v>0</v>
      </c>
      <c r="AL1291" s="363">
        <f t="shared" si="3547"/>
        <v>0</v>
      </c>
      <c r="AM1291" s="363">
        <f t="shared" si="3547"/>
        <v>0</v>
      </c>
      <c r="AN1291" s="363">
        <f t="shared" si="3547"/>
        <v>0</v>
      </c>
      <c r="AO1291" s="363">
        <f t="shared" si="3547"/>
        <v>0</v>
      </c>
      <c r="AP1291" s="363">
        <f t="shared" si="3547"/>
        <v>0</v>
      </c>
      <c r="AQ1291" s="363">
        <f t="shared" si="3547"/>
        <v>0</v>
      </c>
      <c r="AR1291" s="363">
        <f t="shared" si="3547"/>
        <v>0</v>
      </c>
      <c r="AS1291" s="267"/>
    </row>
    <row r="1292" spans="1:45" ht="15" hidden="1" customHeight="1" outlineLevel="1">
      <c r="A1292" s="465"/>
      <c r="B1292" s="255"/>
      <c r="C1292" s="252"/>
      <c r="D1292" s="252"/>
      <c r="E1292" s="252"/>
      <c r="F1292" s="252"/>
      <c r="G1292" s="252"/>
      <c r="H1292" s="252"/>
      <c r="I1292" s="252"/>
      <c r="J1292" s="252"/>
      <c r="K1292" s="252"/>
      <c r="L1292" s="252"/>
      <c r="M1292" s="252"/>
      <c r="N1292" s="252"/>
      <c r="O1292" s="252"/>
      <c r="P1292" s="252"/>
      <c r="Q1292" s="252"/>
      <c r="R1292" s="252"/>
      <c r="S1292" s="252"/>
      <c r="T1292" s="252"/>
      <c r="U1292" s="252"/>
      <c r="V1292" s="252"/>
      <c r="W1292" s="252"/>
      <c r="X1292" s="252"/>
      <c r="Y1292" s="252"/>
      <c r="Z1292" s="252"/>
      <c r="AA1292" s="252"/>
      <c r="AB1292" s="252"/>
      <c r="AC1292" s="252"/>
      <c r="AD1292" s="252"/>
      <c r="AE1292" s="364"/>
      <c r="AF1292" s="377"/>
      <c r="AG1292" s="377"/>
      <c r="AH1292" s="377"/>
      <c r="AI1292" s="377"/>
      <c r="AJ1292" s="377"/>
      <c r="AK1292" s="377"/>
      <c r="AL1292" s="377"/>
      <c r="AM1292" s="377"/>
      <c r="AN1292" s="377"/>
      <c r="AO1292" s="377"/>
      <c r="AP1292" s="377"/>
      <c r="AQ1292" s="377"/>
      <c r="AR1292" s="377"/>
      <c r="AS1292" s="267"/>
    </row>
    <row r="1293" spans="1:45" ht="15" hidden="1" customHeight="1" outlineLevel="1">
      <c r="A1293" s="465">
        <v>28</v>
      </c>
      <c r="B1293" s="380" t="s">
        <v>120</v>
      </c>
      <c r="C1293" s="252" t="s">
        <v>25</v>
      </c>
      <c r="D1293" s="256"/>
      <c r="E1293" s="256"/>
      <c r="F1293" s="256"/>
      <c r="G1293" s="256"/>
      <c r="H1293" s="256"/>
      <c r="I1293" s="256"/>
      <c r="J1293" s="256"/>
      <c r="K1293" s="256"/>
      <c r="L1293" s="256"/>
      <c r="M1293" s="256"/>
      <c r="N1293" s="256"/>
      <c r="O1293" s="256"/>
      <c r="P1293" s="256"/>
      <c r="Q1293" s="256">
        <v>12</v>
      </c>
      <c r="R1293" s="256"/>
      <c r="S1293" s="256"/>
      <c r="T1293" s="256"/>
      <c r="U1293" s="256"/>
      <c r="V1293" s="256"/>
      <c r="W1293" s="256"/>
      <c r="X1293" s="256"/>
      <c r="Y1293" s="256"/>
      <c r="Z1293" s="256"/>
      <c r="AA1293" s="256"/>
      <c r="AB1293" s="256"/>
      <c r="AC1293" s="256"/>
      <c r="AD1293" s="256"/>
      <c r="AE1293" s="378"/>
      <c r="AF1293" s="367"/>
      <c r="AG1293" s="367"/>
      <c r="AH1293" s="367"/>
      <c r="AI1293" s="367"/>
      <c r="AJ1293" s="367"/>
      <c r="AK1293" s="367"/>
      <c r="AL1293" s="367"/>
      <c r="AM1293" s="367"/>
      <c r="AN1293" s="367"/>
      <c r="AO1293" s="367"/>
      <c r="AP1293" s="367"/>
      <c r="AQ1293" s="367"/>
      <c r="AR1293" s="367"/>
      <c r="AS1293" s="257">
        <f>SUM(AE1293:AR1293)</f>
        <v>0</v>
      </c>
    </row>
    <row r="1294" spans="1:45" ht="15" hidden="1" customHeight="1" outlineLevel="1">
      <c r="A1294" s="465"/>
      <c r="B1294" s="255" t="s">
        <v>710</v>
      </c>
      <c r="C1294" s="252" t="s">
        <v>163</v>
      </c>
      <c r="D1294" s="256"/>
      <c r="E1294" s="256"/>
      <c r="F1294" s="256"/>
      <c r="G1294" s="256"/>
      <c r="H1294" s="256"/>
      <c r="I1294" s="256"/>
      <c r="J1294" s="256"/>
      <c r="K1294" s="256"/>
      <c r="L1294" s="256"/>
      <c r="M1294" s="256"/>
      <c r="N1294" s="256"/>
      <c r="O1294" s="256"/>
      <c r="P1294" s="256"/>
      <c r="Q1294" s="256">
        <f>Q1293</f>
        <v>12</v>
      </c>
      <c r="R1294" s="256"/>
      <c r="S1294" s="256"/>
      <c r="T1294" s="256"/>
      <c r="U1294" s="256"/>
      <c r="V1294" s="256"/>
      <c r="W1294" s="256"/>
      <c r="X1294" s="256"/>
      <c r="Y1294" s="256"/>
      <c r="Z1294" s="256"/>
      <c r="AA1294" s="256"/>
      <c r="AB1294" s="256"/>
      <c r="AC1294" s="256"/>
      <c r="AD1294" s="256"/>
      <c r="AE1294" s="363">
        <f>AE1293</f>
        <v>0</v>
      </c>
      <c r="AF1294" s="363">
        <f>AF1293</f>
        <v>0</v>
      </c>
      <c r="AG1294" s="363">
        <f t="shared" ref="AG1294:AJ1294" si="3548">AG1293</f>
        <v>0</v>
      </c>
      <c r="AH1294" s="363">
        <f t="shared" si="3548"/>
        <v>0</v>
      </c>
      <c r="AI1294" s="363">
        <f t="shared" si="3548"/>
        <v>0</v>
      </c>
      <c r="AJ1294" s="363">
        <f t="shared" si="3548"/>
        <v>0</v>
      </c>
      <c r="AK1294" s="363">
        <f>AK1293</f>
        <v>0</v>
      </c>
      <c r="AL1294" s="363">
        <f t="shared" ref="AL1294:AR1294" si="3549">AL1293</f>
        <v>0</v>
      </c>
      <c r="AM1294" s="363">
        <f t="shared" si="3549"/>
        <v>0</v>
      </c>
      <c r="AN1294" s="363">
        <f t="shared" si="3549"/>
        <v>0</v>
      </c>
      <c r="AO1294" s="363">
        <f t="shared" si="3549"/>
        <v>0</v>
      </c>
      <c r="AP1294" s="363">
        <f t="shared" si="3549"/>
        <v>0</v>
      </c>
      <c r="AQ1294" s="363">
        <f t="shared" si="3549"/>
        <v>0</v>
      </c>
      <c r="AR1294" s="363">
        <f t="shared" si="3549"/>
        <v>0</v>
      </c>
      <c r="AS1294" s="267"/>
    </row>
    <row r="1295" spans="1:45" ht="15" hidden="1" customHeight="1" outlineLevel="1">
      <c r="A1295" s="465"/>
      <c r="B1295" s="255"/>
      <c r="C1295" s="252"/>
      <c r="D1295" s="252"/>
      <c r="E1295" s="252"/>
      <c r="F1295" s="252"/>
      <c r="G1295" s="252"/>
      <c r="H1295" s="252"/>
      <c r="I1295" s="252"/>
      <c r="J1295" s="252"/>
      <c r="K1295" s="252"/>
      <c r="L1295" s="252"/>
      <c r="M1295" s="252"/>
      <c r="N1295" s="252"/>
      <c r="O1295" s="252"/>
      <c r="P1295" s="252"/>
      <c r="Q1295" s="252"/>
      <c r="R1295" s="252"/>
      <c r="S1295" s="252"/>
      <c r="T1295" s="252"/>
      <c r="U1295" s="252"/>
      <c r="V1295" s="252"/>
      <c r="W1295" s="252"/>
      <c r="X1295" s="252"/>
      <c r="Y1295" s="252"/>
      <c r="Z1295" s="252"/>
      <c r="AA1295" s="252"/>
      <c r="AB1295" s="252"/>
      <c r="AC1295" s="252"/>
      <c r="AD1295" s="252"/>
      <c r="AE1295" s="364"/>
      <c r="AF1295" s="377"/>
      <c r="AG1295" s="377"/>
      <c r="AH1295" s="377"/>
      <c r="AI1295" s="377"/>
      <c r="AJ1295" s="377"/>
      <c r="AK1295" s="377"/>
      <c r="AL1295" s="377"/>
      <c r="AM1295" s="377"/>
      <c r="AN1295" s="377"/>
      <c r="AO1295" s="377"/>
      <c r="AP1295" s="377"/>
      <c r="AQ1295" s="377"/>
      <c r="AR1295" s="377"/>
      <c r="AS1295" s="267"/>
    </row>
    <row r="1296" spans="1:45" ht="15" hidden="1" customHeight="1" outlineLevel="1">
      <c r="A1296" s="465">
        <v>29</v>
      </c>
      <c r="B1296" s="380" t="s">
        <v>121</v>
      </c>
      <c r="C1296" s="252" t="s">
        <v>25</v>
      </c>
      <c r="D1296" s="256"/>
      <c r="E1296" s="256"/>
      <c r="F1296" s="256"/>
      <c r="G1296" s="256"/>
      <c r="H1296" s="256"/>
      <c r="I1296" s="256"/>
      <c r="J1296" s="256"/>
      <c r="K1296" s="256"/>
      <c r="L1296" s="256"/>
      <c r="M1296" s="256"/>
      <c r="N1296" s="256"/>
      <c r="O1296" s="256"/>
      <c r="P1296" s="256"/>
      <c r="Q1296" s="256">
        <v>3</v>
      </c>
      <c r="R1296" s="256"/>
      <c r="S1296" s="256"/>
      <c r="T1296" s="256"/>
      <c r="U1296" s="256"/>
      <c r="V1296" s="256"/>
      <c r="W1296" s="256"/>
      <c r="X1296" s="256"/>
      <c r="Y1296" s="256"/>
      <c r="Z1296" s="256"/>
      <c r="AA1296" s="256"/>
      <c r="AB1296" s="256"/>
      <c r="AC1296" s="256"/>
      <c r="AD1296" s="256"/>
      <c r="AE1296" s="378"/>
      <c r="AF1296" s="367"/>
      <c r="AG1296" s="367"/>
      <c r="AH1296" s="367"/>
      <c r="AI1296" s="367"/>
      <c r="AJ1296" s="367"/>
      <c r="AK1296" s="367"/>
      <c r="AL1296" s="367"/>
      <c r="AM1296" s="367"/>
      <c r="AN1296" s="367"/>
      <c r="AO1296" s="367"/>
      <c r="AP1296" s="367"/>
      <c r="AQ1296" s="367"/>
      <c r="AR1296" s="367"/>
      <c r="AS1296" s="257">
        <f>SUM(AE1296:AR1296)</f>
        <v>0</v>
      </c>
    </row>
    <row r="1297" spans="1:45" ht="15" hidden="1" customHeight="1" outlineLevel="1">
      <c r="A1297" s="465"/>
      <c r="B1297" s="255" t="s">
        <v>710</v>
      </c>
      <c r="C1297" s="252" t="s">
        <v>163</v>
      </c>
      <c r="D1297" s="256"/>
      <c r="E1297" s="256"/>
      <c r="F1297" s="256"/>
      <c r="G1297" s="256"/>
      <c r="H1297" s="256"/>
      <c r="I1297" s="256"/>
      <c r="J1297" s="256"/>
      <c r="K1297" s="256"/>
      <c r="L1297" s="256"/>
      <c r="M1297" s="256"/>
      <c r="N1297" s="256"/>
      <c r="O1297" s="256"/>
      <c r="P1297" s="256"/>
      <c r="Q1297" s="256">
        <f>Q1296</f>
        <v>3</v>
      </c>
      <c r="R1297" s="256"/>
      <c r="S1297" s="256"/>
      <c r="T1297" s="256"/>
      <c r="U1297" s="256"/>
      <c r="V1297" s="256"/>
      <c r="W1297" s="256"/>
      <c r="X1297" s="256"/>
      <c r="Y1297" s="256"/>
      <c r="Z1297" s="256"/>
      <c r="AA1297" s="256"/>
      <c r="AB1297" s="256"/>
      <c r="AC1297" s="256"/>
      <c r="AD1297" s="256"/>
      <c r="AE1297" s="363">
        <f>AE1296</f>
        <v>0</v>
      </c>
      <c r="AF1297" s="363">
        <f t="shared" ref="AF1297:AR1297" si="3550">AF1296</f>
        <v>0</v>
      </c>
      <c r="AG1297" s="363">
        <f t="shared" si="3550"/>
        <v>0</v>
      </c>
      <c r="AH1297" s="363">
        <f t="shared" si="3550"/>
        <v>0</v>
      </c>
      <c r="AI1297" s="363">
        <f t="shared" si="3550"/>
        <v>0</v>
      </c>
      <c r="AJ1297" s="363">
        <f t="shared" si="3550"/>
        <v>0</v>
      </c>
      <c r="AK1297" s="363">
        <f t="shared" si="3550"/>
        <v>0</v>
      </c>
      <c r="AL1297" s="363">
        <f t="shared" si="3550"/>
        <v>0</v>
      </c>
      <c r="AM1297" s="363">
        <f t="shared" si="3550"/>
        <v>0</v>
      </c>
      <c r="AN1297" s="363">
        <f t="shared" si="3550"/>
        <v>0</v>
      </c>
      <c r="AO1297" s="363">
        <f t="shared" si="3550"/>
        <v>0</v>
      </c>
      <c r="AP1297" s="363">
        <f t="shared" si="3550"/>
        <v>0</v>
      </c>
      <c r="AQ1297" s="363">
        <f t="shared" si="3550"/>
        <v>0</v>
      </c>
      <c r="AR1297" s="363">
        <f t="shared" si="3550"/>
        <v>0</v>
      </c>
      <c r="AS1297" s="267"/>
    </row>
    <row r="1298" spans="1:45" ht="15" hidden="1" customHeight="1" outlineLevel="1">
      <c r="A1298" s="465"/>
      <c r="B1298" s="255"/>
      <c r="C1298" s="252"/>
      <c r="D1298" s="252"/>
      <c r="E1298" s="252"/>
      <c r="F1298" s="252"/>
      <c r="G1298" s="252"/>
      <c r="H1298" s="252"/>
      <c r="I1298" s="252"/>
      <c r="J1298" s="252"/>
      <c r="K1298" s="252"/>
      <c r="L1298" s="252"/>
      <c r="M1298" s="252"/>
      <c r="N1298" s="252"/>
      <c r="O1298" s="252"/>
      <c r="P1298" s="252"/>
      <c r="Q1298" s="252"/>
      <c r="R1298" s="252"/>
      <c r="S1298" s="252"/>
      <c r="T1298" s="252"/>
      <c r="U1298" s="252"/>
      <c r="V1298" s="252"/>
      <c r="W1298" s="252"/>
      <c r="X1298" s="252"/>
      <c r="Y1298" s="252"/>
      <c r="Z1298" s="252"/>
      <c r="AA1298" s="252"/>
      <c r="AB1298" s="252"/>
      <c r="AC1298" s="252"/>
      <c r="AD1298" s="252"/>
      <c r="AE1298" s="364"/>
      <c r="AF1298" s="377"/>
      <c r="AG1298" s="377"/>
      <c r="AH1298" s="377"/>
      <c r="AI1298" s="377"/>
      <c r="AJ1298" s="377"/>
      <c r="AK1298" s="377"/>
      <c r="AL1298" s="377"/>
      <c r="AM1298" s="377"/>
      <c r="AN1298" s="377"/>
      <c r="AO1298" s="377"/>
      <c r="AP1298" s="377"/>
      <c r="AQ1298" s="377"/>
      <c r="AR1298" s="377"/>
      <c r="AS1298" s="267"/>
    </row>
    <row r="1299" spans="1:45" ht="15" hidden="1" customHeight="1" outlineLevel="1">
      <c r="A1299" s="465">
        <v>30</v>
      </c>
      <c r="B1299" s="380" t="s">
        <v>122</v>
      </c>
      <c r="C1299" s="252" t="s">
        <v>25</v>
      </c>
      <c r="D1299" s="256"/>
      <c r="E1299" s="256"/>
      <c r="F1299" s="256"/>
      <c r="G1299" s="256"/>
      <c r="H1299" s="256"/>
      <c r="I1299" s="256"/>
      <c r="J1299" s="256"/>
      <c r="K1299" s="256"/>
      <c r="L1299" s="256"/>
      <c r="M1299" s="256"/>
      <c r="N1299" s="256"/>
      <c r="O1299" s="256"/>
      <c r="P1299" s="256"/>
      <c r="Q1299" s="256">
        <v>12</v>
      </c>
      <c r="R1299" s="256"/>
      <c r="S1299" s="256"/>
      <c r="T1299" s="256"/>
      <c r="U1299" s="256"/>
      <c r="V1299" s="256"/>
      <c r="W1299" s="256"/>
      <c r="X1299" s="256"/>
      <c r="Y1299" s="256"/>
      <c r="Z1299" s="256"/>
      <c r="AA1299" s="256"/>
      <c r="AB1299" s="256"/>
      <c r="AC1299" s="256"/>
      <c r="AD1299" s="256"/>
      <c r="AE1299" s="378"/>
      <c r="AF1299" s="367"/>
      <c r="AG1299" s="367"/>
      <c r="AH1299" s="367"/>
      <c r="AI1299" s="367"/>
      <c r="AJ1299" s="367"/>
      <c r="AK1299" s="367"/>
      <c r="AL1299" s="367"/>
      <c r="AM1299" s="367"/>
      <c r="AN1299" s="367"/>
      <c r="AO1299" s="367"/>
      <c r="AP1299" s="367"/>
      <c r="AQ1299" s="367"/>
      <c r="AR1299" s="367"/>
      <c r="AS1299" s="257">
        <f>SUM(AE1299:AR1299)</f>
        <v>0</v>
      </c>
    </row>
    <row r="1300" spans="1:45" ht="15" hidden="1" customHeight="1" outlineLevel="1">
      <c r="A1300" s="465"/>
      <c r="B1300" s="255" t="s">
        <v>710</v>
      </c>
      <c r="C1300" s="252" t="s">
        <v>163</v>
      </c>
      <c r="D1300" s="256"/>
      <c r="E1300" s="256"/>
      <c r="F1300" s="256"/>
      <c r="G1300" s="256"/>
      <c r="H1300" s="256"/>
      <c r="I1300" s="256"/>
      <c r="J1300" s="256"/>
      <c r="K1300" s="256"/>
      <c r="L1300" s="256"/>
      <c r="M1300" s="256"/>
      <c r="N1300" s="256"/>
      <c r="O1300" s="256"/>
      <c r="P1300" s="256"/>
      <c r="Q1300" s="256">
        <f>Q1299</f>
        <v>12</v>
      </c>
      <c r="R1300" s="256"/>
      <c r="S1300" s="256"/>
      <c r="T1300" s="256"/>
      <c r="U1300" s="256"/>
      <c r="V1300" s="256"/>
      <c r="W1300" s="256"/>
      <c r="X1300" s="256"/>
      <c r="Y1300" s="256"/>
      <c r="Z1300" s="256"/>
      <c r="AA1300" s="256"/>
      <c r="AB1300" s="256"/>
      <c r="AC1300" s="256"/>
      <c r="AD1300" s="256"/>
      <c r="AE1300" s="363">
        <f>AE1299</f>
        <v>0</v>
      </c>
      <c r="AF1300" s="363">
        <f t="shared" ref="AF1300:AR1300" si="3551">AF1299</f>
        <v>0</v>
      </c>
      <c r="AG1300" s="363">
        <f t="shared" si="3551"/>
        <v>0</v>
      </c>
      <c r="AH1300" s="363">
        <f t="shared" si="3551"/>
        <v>0</v>
      </c>
      <c r="AI1300" s="363">
        <f t="shared" si="3551"/>
        <v>0</v>
      </c>
      <c r="AJ1300" s="363">
        <f t="shared" si="3551"/>
        <v>0</v>
      </c>
      <c r="AK1300" s="363">
        <f t="shared" si="3551"/>
        <v>0</v>
      </c>
      <c r="AL1300" s="363">
        <f t="shared" si="3551"/>
        <v>0</v>
      </c>
      <c r="AM1300" s="363">
        <f t="shared" si="3551"/>
        <v>0</v>
      </c>
      <c r="AN1300" s="363">
        <f t="shared" si="3551"/>
        <v>0</v>
      </c>
      <c r="AO1300" s="363">
        <f t="shared" si="3551"/>
        <v>0</v>
      </c>
      <c r="AP1300" s="363">
        <f t="shared" si="3551"/>
        <v>0</v>
      </c>
      <c r="AQ1300" s="363">
        <f t="shared" si="3551"/>
        <v>0</v>
      </c>
      <c r="AR1300" s="363">
        <f t="shared" si="3551"/>
        <v>0</v>
      </c>
      <c r="AS1300" s="267"/>
    </row>
    <row r="1301" spans="1:45" ht="15" hidden="1" customHeight="1" outlineLevel="1">
      <c r="A1301" s="465"/>
      <c r="B1301" s="255"/>
      <c r="C1301" s="252"/>
      <c r="D1301" s="252"/>
      <c r="E1301" s="252"/>
      <c r="F1301" s="252"/>
      <c r="G1301" s="252"/>
      <c r="H1301" s="252"/>
      <c r="I1301" s="252"/>
      <c r="J1301" s="252"/>
      <c r="K1301" s="252"/>
      <c r="L1301" s="252"/>
      <c r="M1301" s="252"/>
      <c r="N1301" s="252"/>
      <c r="O1301" s="252"/>
      <c r="P1301" s="252"/>
      <c r="Q1301" s="252"/>
      <c r="R1301" s="252"/>
      <c r="S1301" s="252"/>
      <c r="T1301" s="252"/>
      <c r="U1301" s="252"/>
      <c r="V1301" s="252"/>
      <c r="W1301" s="252"/>
      <c r="X1301" s="252"/>
      <c r="Y1301" s="252"/>
      <c r="Z1301" s="252"/>
      <c r="AA1301" s="252"/>
      <c r="AB1301" s="252"/>
      <c r="AC1301" s="252"/>
      <c r="AD1301" s="252"/>
      <c r="AE1301" s="364"/>
      <c r="AF1301" s="377"/>
      <c r="AG1301" s="377"/>
      <c r="AH1301" s="377"/>
      <c r="AI1301" s="377"/>
      <c r="AJ1301" s="377"/>
      <c r="AK1301" s="377"/>
      <c r="AL1301" s="377"/>
      <c r="AM1301" s="377"/>
      <c r="AN1301" s="377"/>
      <c r="AO1301" s="377"/>
      <c r="AP1301" s="377"/>
      <c r="AQ1301" s="377"/>
      <c r="AR1301" s="377"/>
      <c r="AS1301" s="267"/>
    </row>
    <row r="1302" spans="1:45" ht="15" hidden="1" customHeight="1" outlineLevel="1">
      <c r="A1302" s="465">
        <v>31</v>
      </c>
      <c r="B1302" s="380" t="s">
        <v>123</v>
      </c>
      <c r="C1302" s="252" t="s">
        <v>25</v>
      </c>
      <c r="D1302" s="256"/>
      <c r="E1302" s="256"/>
      <c r="F1302" s="256"/>
      <c r="G1302" s="256"/>
      <c r="H1302" s="256"/>
      <c r="I1302" s="256"/>
      <c r="J1302" s="256"/>
      <c r="K1302" s="256"/>
      <c r="L1302" s="256"/>
      <c r="M1302" s="256"/>
      <c r="N1302" s="256"/>
      <c r="O1302" s="256"/>
      <c r="P1302" s="256"/>
      <c r="Q1302" s="256">
        <v>12</v>
      </c>
      <c r="R1302" s="256"/>
      <c r="S1302" s="256"/>
      <c r="T1302" s="256"/>
      <c r="U1302" s="256"/>
      <c r="V1302" s="256"/>
      <c r="W1302" s="256"/>
      <c r="X1302" s="256"/>
      <c r="Y1302" s="256"/>
      <c r="Z1302" s="256"/>
      <c r="AA1302" s="256"/>
      <c r="AB1302" s="256"/>
      <c r="AC1302" s="256"/>
      <c r="AD1302" s="256"/>
      <c r="AE1302" s="378"/>
      <c r="AF1302" s="367"/>
      <c r="AG1302" s="367"/>
      <c r="AH1302" s="367"/>
      <c r="AI1302" s="367"/>
      <c r="AJ1302" s="367"/>
      <c r="AK1302" s="367"/>
      <c r="AL1302" s="367"/>
      <c r="AM1302" s="367"/>
      <c r="AN1302" s="367"/>
      <c r="AO1302" s="367"/>
      <c r="AP1302" s="367"/>
      <c r="AQ1302" s="367"/>
      <c r="AR1302" s="367"/>
      <c r="AS1302" s="257">
        <f>SUM(AE1302:AR1302)</f>
        <v>0</v>
      </c>
    </row>
    <row r="1303" spans="1:45" ht="15" hidden="1" customHeight="1" outlineLevel="1">
      <c r="A1303" s="465"/>
      <c r="B1303" s="255" t="s">
        <v>710</v>
      </c>
      <c r="C1303" s="252" t="s">
        <v>163</v>
      </c>
      <c r="D1303" s="256"/>
      <c r="E1303" s="256"/>
      <c r="F1303" s="256"/>
      <c r="G1303" s="256"/>
      <c r="H1303" s="256"/>
      <c r="I1303" s="256"/>
      <c r="J1303" s="256"/>
      <c r="K1303" s="256"/>
      <c r="L1303" s="256"/>
      <c r="M1303" s="256"/>
      <c r="N1303" s="256"/>
      <c r="O1303" s="256"/>
      <c r="P1303" s="256"/>
      <c r="Q1303" s="256">
        <f>Q1302</f>
        <v>12</v>
      </c>
      <c r="R1303" s="256"/>
      <c r="S1303" s="256"/>
      <c r="T1303" s="256"/>
      <c r="U1303" s="256"/>
      <c r="V1303" s="256"/>
      <c r="W1303" s="256"/>
      <c r="X1303" s="256"/>
      <c r="Y1303" s="256"/>
      <c r="Z1303" s="256"/>
      <c r="AA1303" s="256"/>
      <c r="AB1303" s="256"/>
      <c r="AC1303" s="256"/>
      <c r="AD1303" s="256"/>
      <c r="AE1303" s="363">
        <f>AE1302</f>
        <v>0</v>
      </c>
      <c r="AF1303" s="363">
        <f t="shared" ref="AF1303:AR1303" si="3552">AF1302</f>
        <v>0</v>
      </c>
      <c r="AG1303" s="363">
        <f t="shared" si="3552"/>
        <v>0</v>
      </c>
      <c r="AH1303" s="363">
        <f t="shared" si="3552"/>
        <v>0</v>
      </c>
      <c r="AI1303" s="363">
        <f t="shared" si="3552"/>
        <v>0</v>
      </c>
      <c r="AJ1303" s="363">
        <f t="shared" si="3552"/>
        <v>0</v>
      </c>
      <c r="AK1303" s="363">
        <f t="shared" si="3552"/>
        <v>0</v>
      </c>
      <c r="AL1303" s="363">
        <f t="shared" si="3552"/>
        <v>0</v>
      </c>
      <c r="AM1303" s="363">
        <f t="shared" si="3552"/>
        <v>0</v>
      </c>
      <c r="AN1303" s="363">
        <f t="shared" si="3552"/>
        <v>0</v>
      </c>
      <c r="AO1303" s="363">
        <f t="shared" si="3552"/>
        <v>0</v>
      </c>
      <c r="AP1303" s="363">
        <f t="shared" si="3552"/>
        <v>0</v>
      </c>
      <c r="AQ1303" s="363">
        <f t="shared" si="3552"/>
        <v>0</v>
      </c>
      <c r="AR1303" s="363">
        <f t="shared" si="3552"/>
        <v>0</v>
      </c>
      <c r="AS1303" s="267"/>
    </row>
    <row r="1304" spans="1:45" ht="15" hidden="1" customHeight="1" outlineLevel="1">
      <c r="A1304" s="465"/>
      <c r="B1304" s="380"/>
      <c r="C1304" s="252"/>
      <c r="D1304" s="252"/>
      <c r="E1304" s="252"/>
      <c r="F1304" s="252"/>
      <c r="G1304" s="252"/>
      <c r="H1304" s="252"/>
      <c r="I1304" s="252"/>
      <c r="J1304" s="252"/>
      <c r="K1304" s="252"/>
      <c r="L1304" s="252"/>
      <c r="M1304" s="252"/>
      <c r="N1304" s="252"/>
      <c r="O1304" s="252"/>
      <c r="P1304" s="252"/>
      <c r="Q1304" s="252"/>
      <c r="R1304" s="252"/>
      <c r="S1304" s="252"/>
      <c r="T1304" s="252"/>
      <c r="U1304" s="252"/>
      <c r="V1304" s="252"/>
      <c r="W1304" s="252"/>
      <c r="X1304" s="252"/>
      <c r="Y1304" s="252"/>
      <c r="Z1304" s="252"/>
      <c r="AA1304" s="252"/>
      <c r="AB1304" s="252"/>
      <c r="AC1304" s="252"/>
      <c r="AD1304" s="252"/>
      <c r="AE1304" s="364"/>
      <c r="AF1304" s="377"/>
      <c r="AG1304" s="377"/>
      <c r="AH1304" s="377"/>
      <c r="AI1304" s="377"/>
      <c r="AJ1304" s="377"/>
      <c r="AK1304" s="377"/>
      <c r="AL1304" s="377"/>
      <c r="AM1304" s="377"/>
      <c r="AN1304" s="377"/>
      <c r="AO1304" s="377"/>
      <c r="AP1304" s="377"/>
      <c r="AQ1304" s="377"/>
      <c r="AR1304" s="377"/>
      <c r="AS1304" s="267"/>
    </row>
    <row r="1305" spans="1:45" ht="15" hidden="1" customHeight="1" outlineLevel="1">
      <c r="A1305" s="465">
        <v>32</v>
      </c>
      <c r="B1305" s="380" t="s">
        <v>124</v>
      </c>
      <c r="C1305" s="252" t="s">
        <v>25</v>
      </c>
      <c r="D1305" s="256"/>
      <c r="E1305" s="256"/>
      <c r="F1305" s="256"/>
      <c r="G1305" s="256"/>
      <c r="H1305" s="256"/>
      <c r="I1305" s="256"/>
      <c r="J1305" s="256"/>
      <c r="K1305" s="256"/>
      <c r="L1305" s="256"/>
      <c r="M1305" s="256"/>
      <c r="N1305" s="256"/>
      <c r="O1305" s="256"/>
      <c r="P1305" s="256"/>
      <c r="Q1305" s="256">
        <v>12</v>
      </c>
      <c r="R1305" s="256"/>
      <c r="S1305" s="256"/>
      <c r="T1305" s="256"/>
      <c r="U1305" s="256"/>
      <c r="V1305" s="256"/>
      <c r="W1305" s="256"/>
      <c r="X1305" s="256"/>
      <c r="Y1305" s="256"/>
      <c r="Z1305" s="256"/>
      <c r="AA1305" s="256"/>
      <c r="AB1305" s="256"/>
      <c r="AC1305" s="256"/>
      <c r="AD1305" s="256"/>
      <c r="AE1305" s="378"/>
      <c r="AF1305" s="367"/>
      <c r="AG1305" s="367"/>
      <c r="AH1305" s="367"/>
      <c r="AI1305" s="367"/>
      <c r="AJ1305" s="367"/>
      <c r="AK1305" s="367"/>
      <c r="AL1305" s="367"/>
      <c r="AM1305" s="367"/>
      <c r="AN1305" s="367"/>
      <c r="AO1305" s="367"/>
      <c r="AP1305" s="367"/>
      <c r="AQ1305" s="367"/>
      <c r="AR1305" s="367"/>
      <c r="AS1305" s="257">
        <f>SUM(AE1305:AR1305)</f>
        <v>0</v>
      </c>
    </row>
    <row r="1306" spans="1:45" ht="15" hidden="1" customHeight="1" outlineLevel="1">
      <c r="A1306" s="465"/>
      <c r="B1306" s="255" t="s">
        <v>710</v>
      </c>
      <c r="C1306" s="252" t="s">
        <v>163</v>
      </c>
      <c r="D1306" s="256"/>
      <c r="E1306" s="256"/>
      <c r="F1306" s="256"/>
      <c r="G1306" s="256"/>
      <c r="H1306" s="256"/>
      <c r="I1306" s="256"/>
      <c r="J1306" s="256"/>
      <c r="K1306" s="256"/>
      <c r="L1306" s="256"/>
      <c r="M1306" s="256"/>
      <c r="N1306" s="256"/>
      <c r="O1306" s="256"/>
      <c r="P1306" s="256"/>
      <c r="Q1306" s="256">
        <f>Q1305</f>
        <v>12</v>
      </c>
      <c r="R1306" s="256"/>
      <c r="S1306" s="256"/>
      <c r="T1306" s="256"/>
      <c r="U1306" s="256"/>
      <c r="V1306" s="256"/>
      <c r="W1306" s="256"/>
      <c r="X1306" s="256"/>
      <c r="Y1306" s="256"/>
      <c r="Z1306" s="256"/>
      <c r="AA1306" s="256"/>
      <c r="AB1306" s="256"/>
      <c r="AC1306" s="256"/>
      <c r="AD1306" s="256"/>
      <c r="AE1306" s="363">
        <f>AE1305</f>
        <v>0</v>
      </c>
      <c r="AF1306" s="363">
        <f t="shared" ref="AF1306:AR1306" si="3553">AF1305</f>
        <v>0</v>
      </c>
      <c r="AG1306" s="363">
        <f t="shared" si="3553"/>
        <v>0</v>
      </c>
      <c r="AH1306" s="363">
        <f t="shared" si="3553"/>
        <v>0</v>
      </c>
      <c r="AI1306" s="363">
        <f t="shared" si="3553"/>
        <v>0</v>
      </c>
      <c r="AJ1306" s="363">
        <f t="shared" si="3553"/>
        <v>0</v>
      </c>
      <c r="AK1306" s="363">
        <f t="shared" si="3553"/>
        <v>0</v>
      </c>
      <c r="AL1306" s="363">
        <f t="shared" si="3553"/>
        <v>0</v>
      </c>
      <c r="AM1306" s="363">
        <f t="shared" si="3553"/>
        <v>0</v>
      </c>
      <c r="AN1306" s="363">
        <f t="shared" si="3553"/>
        <v>0</v>
      </c>
      <c r="AO1306" s="363">
        <f t="shared" si="3553"/>
        <v>0</v>
      </c>
      <c r="AP1306" s="363">
        <f t="shared" si="3553"/>
        <v>0</v>
      </c>
      <c r="AQ1306" s="363">
        <f t="shared" si="3553"/>
        <v>0</v>
      </c>
      <c r="AR1306" s="363">
        <f t="shared" si="3553"/>
        <v>0</v>
      </c>
      <c r="AS1306" s="267"/>
    </row>
    <row r="1307" spans="1:45" ht="15" hidden="1" customHeight="1" outlineLevel="1">
      <c r="A1307" s="465"/>
      <c r="B1307" s="380"/>
      <c r="C1307" s="252"/>
      <c r="D1307" s="252"/>
      <c r="E1307" s="252"/>
      <c r="F1307" s="252"/>
      <c r="G1307" s="252"/>
      <c r="H1307" s="252"/>
      <c r="I1307" s="252"/>
      <c r="J1307" s="252"/>
      <c r="K1307" s="252"/>
      <c r="L1307" s="252"/>
      <c r="M1307" s="252"/>
      <c r="N1307" s="252"/>
      <c r="O1307" s="252"/>
      <c r="P1307" s="252"/>
      <c r="Q1307" s="252"/>
      <c r="R1307" s="252"/>
      <c r="S1307" s="252"/>
      <c r="T1307" s="252"/>
      <c r="U1307" s="252"/>
      <c r="V1307" s="252"/>
      <c r="W1307" s="252"/>
      <c r="X1307" s="252"/>
      <c r="Y1307" s="252"/>
      <c r="Z1307" s="252"/>
      <c r="AA1307" s="252"/>
      <c r="AB1307" s="252"/>
      <c r="AC1307" s="252"/>
      <c r="AD1307" s="252"/>
      <c r="AE1307" s="364"/>
      <c r="AF1307" s="377"/>
      <c r="AG1307" s="377"/>
      <c r="AH1307" s="377"/>
      <c r="AI1307" s="377"/>
      <c r="AJ1307" s="377"/>
      <c r="AK1307" s="377"/>
      <c r="AL1307" s="377"/>
      <c r="AM1307" s="377"/>
      <c r="AN1307" s="377"/>
      <c r="AO1307" s="377"/>
      <c r="AP1307" s="377"/>
      <c r="AQ1307" s="377"/>
      <c r="AR1307" s="377"/>
      <c r="AS1307" s="267"/>
    </row>
    <row r="1308" spans="1:45" ht="15" hidden="1" customHeight="1" outlineLevel="1">
      <c r="A1308" s="465"/>
      <c r="B1308" s="249" t="s">
        <v>497</v>
      </c>
      <c r="C1308" s="252"/>
      <c r="D1308" s="252"/>
      <c r="E1308" s="252"/>
      <c r="F1308" s="252"/>
      <c r="G1308" s="252"/>
      <c r="H1308" s="252"/>
      <c r="I1308" s="252"/>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364"/>
      <c r="AF1308" s="377"/>
      <c r="AG1308" s="377"/>
      <c r="AH1308" s="377"/>
      <c r="AI1308" s="377"/>
      <c r="AJ1308" s="377"/>
      <c r="AK1308" s="377"/>
      <c r="AL1308" s="377"/>
      <c r="AM1308" s="377"/>
      <c r="AN1308" s="377"/>
      <c r="AO1308" s="377"/>
      <c r="AP1308" s="377"/>
      <c r="AQ1308" s="377"/>
      <c r="AR1308" s="377"/>
      <c r="AS1308" s="267"/>
    </row>
    <row r="1309" spans="1:45" ht="15" hidden="1" customHeight="1" outlineLevel="1">
      <c r="A1309" s="465">
        <v>33</v>
      </c>
      <c r="B1309" s="380" t="s">
        <v>125</v>
      </c>
      <c r="C1309" s="252" t="s">
        <v>25</v>
      </c>
      <c r="D1309" s="256"/>
      <c r="E1309" s="256"/>
      <c r="F1309" s="256"/>
      <c r="G1309" s="256"/>
      <c r="H1309" s="256"/>
      <c r="I1309" s="256"/>
      <c r="J1309" s="256"/>
      <c r="K1309" s="256"/>
      <c r="L1309" s="256"/>
      <c r="M1309" s="256"/>
      <c r="N1309" s="256"/>
      <c r="O1309" s="256"/>
      <c r="P1309" s="256"/>
      <c r="Q1309" s="256">
        <v>0</v>
      </c>
      <c r="R1309" s="256"/>
      <c r="S1309" s="256"/>
      <c r="T1309" s="256"/>
      <c r="U1309" s="256"/>
      <c r="V1309" s="256"/>
      <c r="W1309" s="256"/>
      <c r="X1309" s="256"/>
      <c r="Y1309" s="256"/>
      <c r="Z1309" s="256"/>
      <c r="AA1309" s="256"/>
      <c r="AB1309" s="256"/>
      <c r="AC1309" s="256"/>
      <c r="AD1309" s="256"/>
      <c r="AE1309" s="378"/>
      <c r="AF1309" s="367"/>
      <c r="AG1309" s="367"/>
      <c r="AH1309" s="367"/>
      <c r="AI1309" s="367"/>
      <c r="AJ1309" s="367"/>
      <c r="AK1309" s="367"/>
      <c r="AL1309" s="367"/>
      <c r="AM1309" s="367"/>
      <c r="AN1309" s="367"/>
      <c r="AO1309" s="367"/>
      <c r="AP1309" s="367"/>
      <c r="AQ1309" s="367"/>
      <c r="AR1309" s="367"/>
      <c r="AS1309" s="257">
        <f>SUM(AE1309:AR1309)</f>
        <v>0</v>
      </c>
    </row>
    <row r="1310" spans="1:45" ht="15" hidden="1" customHeight="1" outlineLevel="1">
      <c r="A1310" s="465"/>
      <c r="B1310" s="255" t="s">
        <v>710</v>
      </c>
      <c r="C1310" s="252" t="s">
        <v>163</v>
      </c>
      <c r="D1310" s="256"/>
      <c r="E1310" s="256"/>
      <c r="F1310" s="256"/>
      <c r="G1310" s="256"/>
      <c r="H1310" s="256"/>
      <c r="I1310" s="256"/>
      <c r="J1310" s="256"/>
      <c r="K1310" s="256"/>
      <c r="L1310" s="256"/>
      <c r="M1310" s="256"/>
      <c r="N1310" s="256"/>
      <c r="O1310" s="256"/>
      <c r="P1310" s="256"/>
      <c r="Q1310" s="256">
        <f>Q1309</f>
        <v>0</v>
      </c>
      <c r="R1310" s="256"/>
      <c r="S1310" s="256"/>
      <c r="T1310" s="256"/>
      <c r="U1310" s="256"/>
      <c r="V1310" s="256"/>
      <c r="W1310" s="256"/>
      <c r="X1310" s="256"/>
      <c r="Y1310" s="256"/>
      <c r="Z1310" s="256"/>
      <c r="AA1310" s="256"/>
      <c r="AB1310" s="256"/>
      <c r="AC1310" s="256"/>
      <c r="AD1310" s="256"/>
      <c r="AE1310" s="363">
        <f>AE1309</f>
        <v>0</v>
      </c>
      <c r="AF1310" s="363">
        <f t="shared" ref="AF1310:AR1310" si="3554">AF1309</f>
        <v>0</v>
      </c>
      <c r="AG1310" s="363">
        <f t="shared" si="3554"/>
        <v>0</v>
      </c>
      <c r="AH1310" s="363">
        <f t="shared" si="3554"/>
        <v>0</v>
      </c>
      <c r="AI1310" s="363">
        <f t="shared" si="3554"/>
        <v>0</v>
      </c>
      <c r="AJ1310" s="363">
        <f t="shared" si="3554"/>
        <v>0</v>
      </c>
      <c r="AK1310" s="363">
        <f t="shared" si="3554"/>
        <v>0</v>
      </c>
      <c r="AL1310" s="363">
        <f t="shared" si="3554"/>
        <v>0</v>
      </c>
      <c r="AM1310" s="363">
        <f t="shared" si="3554"/>
        <v>0</v>
      </c>
      <c r="AN1310" s="363">
        <f t="shared" si="3554"/>
        <v>0</v>
      </c>
      <c r="AO1310" s="363">
        <f t="shared" si="3554"/>
        <v>0</v>
      </c>
      <c r="AP1310" s="363">
        <f t="shared" si="3554"/>
        <v>0</v>
      </c>
      <c r="AQ1310" s="363">
        <f t="shared" si="3554"/>
        <v>0</v>
      </c>
      <c r="AR1310" s="363">
        <f t="shared" si="3554"/>
        <v>0</v>
      </c>
      <c r="AS1310" s="267"/>
    </row>
    <row r="1311" spans="1:45" ht="15" hidden="1" customHeight="1" outlineLevel="1">
      <c r="A1311" s="465"/>
      <c r="B1311" s="380"/>
      <c r="C1311" s="252"/>
      <c r="D1311" s="252"/>
      <c r="E1311" s="252"/>
      <c r="F1311" s="252"/>
      <c r="G1311" s="252"/>
      <c r="H1311" s="252"/>
      <c r="I1311" s="252"/>
      <c r="J1311" s="252"/>
      <c r="K1311" s="252"/>
      <c r="L1311" s="252"/>
      <c r="M1311" s="252"/>
      <c r="N1311" s="252"/>
      <c r="O1311" s="252"/>
      <c r="P1311" s="252"/>
      <c r="Q1311" s="252"/>
      <c r="R1311" s="252"/>
      <c r="S1311" s="252"/>
      <c r="T1311" s="252"/>
      <c r="U1311" s="252"/>
      <c r="V1311" s="252"/>
      <c r="W1311" s="252"/>
      <c r="X1311" s="252"/>
      <c r="Y1311" s="252"/>
      <c r="Z1311" s="252"/>
      <c r="AA1311" s="252"/>
      <c r="AB1311" s="252"/>
      <c r="AC1311" s="252"/>
      <c r="AD1311" s="252"/>
      <c r="AE1311" s="364"/>
      <c r="AF1311" s="377"/>
      <c r="AG1311" s="377"/>
      <c r="AH1311" s="377"/>
      <c r="AI1311" s="377"/>
      <c r="AJ1311" s="377"/>
      <c r="AK1311" s="377"/>
      <c r="AL1311" s="377"/>
      <c r="AM1311" s="377"/>
      <c r="AN1311" s="377"/>
      <c r="AO1311" s="377"/>
      <c r="AP1311" s="377"/>
      <c r="AQ1311" s="377"/>
      <c r="AR1311" s="377"/>
      <c r="AS1311" s="267"/>
    </row>
    <row r="1312" spans="1:45" ht="15" hidden="1" customHeight="1" outlineLevel="1">
      <c r="A1312" s="465">
        <v>34</v>
      </c>
      <c r="B1312" s="380" t="s">
        <v>126</v>
      </c>
      <c r="C1312" s="252" t="s">
        <v>25</v>
      </c>
      <c r="D1312" s="256"/>
      <c r="E1312" s="256"/>
      <c r="F1312" s="256"/>
      <c r="G1312" s="256"/>
      <c r="H1312" s="256"/>
      <c r="I1312" s="256"/>
      <c r="J1312" s="256"/>
      <c r="K1312" s="256"/>
      <c r="L1312" s="256"/>
      <c r="M1312" s="256"/>
      <c r="N1312" s="256"/>
      <c r="O1312" s="256"/>
      <c r="P1312" s="256"/>
      <c r="Q1312" s="256">
        <v>0</v>
      </c>
      <c r="R1312" s="256"/>
      <c r="S1312" s="256"/>
      <c r="T1312" s="256"/>
      <c r="U1312" s="256"/>
      <c r="V1312" s="256"/>
      <c r="W1312" s="256"/>
      <c r="X1312" s="256"/>
      <c r="Y1312" s="256"/>
      <c r="Z1312" s="256"/>
      <c r="AA1312" s="256"/>
      <c r="AB1312" s="256"/>
      <c r="AC1312" s="256"/>
      <c r="AD1312" s="256"/>
      <c r="AE1312" s="378"/>
      <c r="AF1312" s="367"/>
      <c r="AG1312" s="367"/>
      <c r="AH1312" s="367"/>
      <c r="AI1312" s="367"/>
      <c r="AJ1312" s="367"/>
      <c r="AK1312" s="367"/>
      <c r="AL1312" s="367"/>
      <c r="AM1312" s="367"/>
      <c r="AN1312" s="367"/>
      <c r="AO1312" s="367"/>
      <c r="AP1312" s="367"/>
      <c r="AQ1312" s="367"/>
      <c r="AR1312" s="367"/>
      <c r="AS1312" s="257">
        <f>SUM(AE1312:AR1312)</f>
        <v>0</v>
      </c>
    </row>
    <row r="1313" spans="1:45" ht="15" hidden="1" customHeight="1" outlineLevel="1">
      <c r="A1313" s="465"/>
      <c r="B1313" s="255" t="s">
        <v>710</v>
      </c>
      <c r="C1313" s="252" t="s">
        <v>163</v>
      </c>
      <c r="D1313" s="256"/>
      <c r="E1313" s="256"/>
      <c r="F1313" s="256"/>
      <c r="G1313" s="256"/>
      <c r="H1313" s="256"/>
      <c r="I1313" s="256"/>
      <c r="J1313" s="256"/>
      <c r="K1313" s="256"/>
      <c r="L1313" s="256"/>
      <c r="M1313" s="256"/>
      <c r="N1313" s="256"/>
      <c r="O1313" s="256"/>
      <c r="P1313" s="256"/>
      <c r="Q1313" s="256">
        <f>Q1312</f>
        <v>0</v>
      </c>
      <c r="R1313" s="256"/>
      <c r="S1313" s="256"/>
      <c r="T1313" s="256"/>
      <c r="U1313" s="256"/>
      <c r="V1313" s="256"/>
      <c r="W1313" s="256"/>
      <c r="X1313" s="256"/>
      <c r="Y1313" s="256"/>
      <c r="Z1313" s="256"/>
      <c r="AA1313" s="256"/>
      <c r="AB1313" s="256"/>
      <c r="AC1313" s="256"/>
      <c r="AD1313" s="256"/>
      <c r="AE1313" s="363">
        <f>AE1312</f>
        <v>0</v>
      </c>
      <c r="AF1313" s="363">
        <f t="shared" ref="AF1313:AR1313" si="3555">AF1312</f>
        <v>0</v>
      </c>
      <c r="AG1313" s="363">
        <f t="shared" si="3555"/>
        <v>0</v>
      </c>
      <c r="AH1313" s="363">
        <f t="shared" si="3555"/>
        <v>0</v>
      </c>
      <c r="AI1313" s="363">
        <f t="shared" si="3555"/>
        <v>0</v>
      </c>
      <c r="AJ1313" s="363">
        <f t="shared" si="3555"/>
        <v>0</v>
      </c>
      <c r="AK1313" s="363">
        <f t="shared" si="3555"/>
        <v>0</v>
      </c>
      <c r="AL1313" s="363">
        <f t="shared" si="3555"/>
        <v>0</v>
      </c>
      <c r="AM1313" s="363">
        <f t="shared" si="3555"/>
        <v>0</v>
      </c>
      <c r="AN1313" s="363">
        <f t="shared" si="3555"/>
        <v>0</v>
      </c>
      <c r="AO1313" s="363">
        <f t="shared" si="3555"/>
        <v>0</v>
      </c>
      <c r="AP1313" s="363">
        <f t="shared" si="3555"/>
        <v>0</v>
      </c>
      <c r="AQ1313" s="363">
        <f t="shared" si="3555"/>
        <v>0</v>
      </c>
      <c r="AR1313" s="363">
        <f t="shared" si="3555"/>
        <v>0</v>
      </c>
      <c r="AS1313" s="267"/>
    </row>
    <row r="1314" spans="1:45" ht="15" hidden="1" customHeight="1" outlineLevel="1">
      <c r="A1314" s="465"/>
      <c r="B1314" s="380"/>
      <c r="C1314" s="252"/>
      <c r="D1314" s="252"/>
      <c r="E1314" s="252"/>
      <c r="F1314" s="252"/>
      <c r="G1314" s="252"/>
      <c r="H1314" s="252"/>
      <c r="I1314" s="252"/>
      <c r="J1314" s="252"/>
      <c r="K1314" s="252"/>
      <c r="L1314" s="252"/>
      <c r="M1314" s="252"/>
      <c r="N1314" s="252"/>
      <c r="O1314" s="252"/>
      <c r="P1314" s="252"/>
      <c r="Q1314" s="252"/>
      <c r="R1314" s="252"/>
      <c r="S1314" s="252"/>
      <c r="T1314" s="252"/>
      <c r="U1314" s="252"/>
      <c r="V1314" s="252"/>
      <c r="W1314" s="252"/>
      <c r="X1314" s="252"/>
      <c r="Y1314" s="252"/>
      <c r="Z1314" s="252"/>
      <c r="AA1314" s="252"/>
      <c r="AB1314" s="252"/>
      <c r="AC1314" s="252"/>
      <c r="AD1314" s="252"/>
      <c r="AE1314" s="364"/>
      <c r="AF1314" s="377"/>
      <c r="AG1314" s="377"/>
      <c r="AH1314" s="377"/>
      <c r="AI1314" s="377"/>
      <c r="AJ1314" s="377"/>
      <c r="AK1314" s="377"/>
      <c r="AL1314" s="377"/>
      <c r="AM1314" s="377"/>
      <c r="AN1314" s="377"/>
      <c r="AO1314" s="377"/>
      <c r="AP1314" s="377"/>
      <c r="AQ1314" s="377"/>
      <c r="AR1314" s="377"/>
      <c r="AS1314" s="267"/>
    </row>
    <row r="1315" spans="1:45" ht="15" hidden="1" customHeight="1" outlineLevel="1">
      <c r="A1315" s="465">
        <v>35</v>
      </c>
      <c r="B1315" s="380" t="s">
        <v>127</v>
      </c>
      <c r="C1315" s="252" t="s">
        <v>25</v>
      </c>
      <c r="D1315" s="256"/>
      <c r="E1315" s="256"/>
      <c r="F1315" s="256"/>
      <c r="G1315" s="256"/>
      <c r="H1315" s="256"/>
      <c r="I1315" s="256"/>
      <c r="J1315" s="256"/>
      <c r="K1315" s="256"/>
      <c r="L1315" s="256"/>
      <c r="M1315" s="256"/>
      <c r="N1315" s="256"/>
      <c r="O1315" s="256"/>
      <c r="P1315" s="256"/>
      <c r="Q1315" s="256">
        <v>0</v>
      </c>
      <c r="R1315" s="256"/>
      <c r="S1315" s="256"/>
      <c r="T1315" s="256"/>
      <c r="U1315" s="256"/>
      <c r="V1315" s="256"/>
      <c r="W1315" s="256"/>
      <c r="X1315" s="256"/>
      <c r="Y1315" s="256"/>
      <c r="Z1315" s="256"/>
      <c r="AA1315" s="256"/>
      <c r="AB1315" s="256"/>
      <c r="AC1315" s="256"/>
      <c r="AD1315" s="256"/>
      <c r="AE1315" s="378"/>
      <c r="AF1315" s="367"/>
      <c r="AG1315" s="367"/>
      <c r="AH1315" s="367"/>
      <c r="AI1315" s="367"/>
      <c r="AJ1315" s="367"/>
      <c r="AK1315" s="367"/>
      <c r="AL1315" s="367"/>
      <c r="AM1315" s="367"/>
      <c r="AN1315" s="367"/>
      <c r="AO1315" s="367"/>
      <c r="AP1315" s="367"/>
      <c r="AQ1315" s="367"/>
      <c r="AR1315" s="367"/>
      <c r="AS1315" s="257">
        <f>SUM(AE1315:AR1315)</f>
        <v>0</v>
      </c>
    </row>
    <row r="1316" spans="1:45" ht="15" hidden="1" customHeight="1" outlineLevel="1">
      <c r="A1316" s="465"/>
      <c r="B1316" s="255" t="s">
        <v>710</v>
      </c>
      <c r="C1316" s="252" t="s">
        <v>163</v>
      </c>
      <c r="D1316" s="256"/>
      <c r="E1316" s="256"/>
      <c r="F1316" s="256"/>
      <c r="G1316" s="256"/>
      <c r="H1316" s="256"/>
      <c r="I1316" s="256"/>
      <c r="J1316" s="256"/>
      <c r="K1316" s="256"/>
      <c r="L1316" s="256"/>
      <c r="M1316" s="256"/>
      <c r="N1316" s="256"/>
      <c r="O1316" s="256"/>
      <c r="P1316" s="256"/>
      <c r="Q1316" s="256">
        <f>Q1315</f>
        <v>0</v>
      </c>
      <c r="R1316" s="256"/>
      <c r="S1316" s="256"/>
      <c r="T1316" s="256"/>
      <c r="U1316" s="256"/>
      <c r="V1316" s="256"/>
      <c r="W1316" s="256"/>
      <c r="X1316" s="256"/>
      <c r="Y1316" s="256"/>
      <c r="Z1316" s="256"/>
      <c r="AA1316" s="256"/>
      <c r="AB1316" s="256"/>
      <c r="AC1316" s="256"/>
      <c r="AD1316" s="256"/>
      <c r="AE1316" s="363">
        <f>AE1315</f>
        <v>0</v>
      </c>
      <c r="AF1316" s="363">
        <f t="shared" ref="AF1316:AR1316" si="3556">AF1315</f>
        <v>0</v>
      </c>
      <c r="AG1316" s="363">
        <f t="shared" si="3556"/>
        <v>0</v>
      </c>
      <c r="AH1316" s="363">
        <f t="shared" si="3556"/>
        <v>0</v>
      </c>
      <c r="AI1316" s="363">
        <f t="shared" si="3556"/>
        <v>0</v>
      </c>
      <c r="AJ1316" s="363">
        <f t="shared" si="3556"/>
        <v>0</v>
      </c>
      <c r="AK1316" s="363">
        <f t="shared" si="3556"/>
        <v>0</v>
      </c>
      <c r="AL1316" s="363">
        <f t="shared" si="3556"/>
        <v>0</v>
      </c>
      <c r="AM1316" s="363">
        <f t="shared" si="3556"/>
        <v>0</v>
      </c>
      <c r="AN1316" s="363">
        <f t="shared" si="3556"/>
        <v>0</v>
      </c>
      <c r="AO1316" s="363">
        <f t="shared" si="3556"/>
        <v>0</v>
      </c>
      <c r="AP1316" s="363">
        <f t="shared" si="3556"/>
        <v>0</v>
      </c>
      <c r="AQ1316" s="363">
        <f t="shared" si="3556"/>
        <v>0</v>
      </c>
      <c r="AR1316" s="363">
        <f t="shared" si="3556"/>
        <v>0</v>
      </c>
      <c r="AS1316" s="267"/>
    </row>
    <row r="1317" spans="1:45" ht="15" hidden="1" customHeight="1" outlineLevel="1">
      <c r="A1317" s="465"/>
      <c r="B1317" s="383"/>
      <c r="C1317" s="252"/>
      <c r="D1317" s="252"/>
      <c r="E1317" s="252"/>
      <c r="F1317" s="252"/>
      <c r="G1317" s="252"/>
      <c r="H1317" s="252"/>
      <c r="I1317" s="252"/>
      <c r="J1317" s="252"/>
      <c r="K1317" s="252"/>
      <c r="L1317" s="252"/>
      <c r="M1317" s="252"/>
      <c r="N1317" s="252"/>
      <c r="O1317" s="252"/>
      <c r="P1317" s="252"/>
      <c r="Q1317" s="252"/>
      <c r="R1317" s="252"/>
      <c r="S1317" s="252"/>
      <c r="T1317" s="252"/>
      <c r="U1317" s="252"/>
      <c r="V1317" s="252"/>
      <c r="W1317" s="252"/>
      <c r="X1317" s="252"/>
      <c r="Y1317" s="252"/>
      <c r="Z1317" s="252"/>
      <c r="AA1317" s="252"/>
      <c r="AB1317" s="252"/>
      <c r="AC1317" s="252"/>
      <c r="AD1317" s="252"/>
      <c r="AE1317" s="364"/>
      <c r="AF1317" s="377"/>
      <c r="AG1317" s="377"/>
      <c r="AH1317" s="377"/>
      <c r="AI1317" s="377"/>
      <c r="AJ1317" s="377"/>
      <c r="AK1317" s="377"/>
      <c r="AL1317" s="377"/>
      <c r="AM1317" s="377"/>
      <c r="AN1317" s="377"/>
      <c r="AO1317" s="377"/>
      <c r="AP1317" s="377"/>
      <c r="AQ1317" s="377"/>
      <c r="AR1317" s="377"/>
      <c r="AS1317" s="267"/>
    </row>
    <row r="1318" spans="1:45" ht="15" hidden="1" customHeight="1" outlineLevel="1">
      <c r="A1318" s="465"/>
      <c r="B1318" s="249" t="s">
        <v>498</v>
      </c>
      <c r="C1318" s="252"/>
      <c r="D1318" s="252"/>
      <c r="E1318" s="252"/>
      <c r="F1318" s="252"/>
      <c r="G1318" s="252"/>
      <c r="H1318" s="252"/>
      <c r="I1318" s="252"/>
      <c r="J1318" s="252"/>
      <c r="K1318" s="252"/>
      <c r="L1318" s="252"/>
      <c r="M1318" s="252"/>
      <c r="N1318" s="252"/>
      <c r="O1318" s="252"/>
      <c r="P1318" s="252"/>
      <c r="Q1318" s="252"/>
      <c r="R1318" s="252"/>
      <c r="S1318" s="252"/>
      <c r="T1318" s="252"/>
      <c r="U1318" s="252"/>
      <c r="V1318" s="252"/>
      <c r="W1318" s="252"/>
      <c r="X1318" s="252"/>
      <c r="Y1318" s="252"/>
      <c r="Z1318" s="252"/>
      <c r="AA1318" s="252"/>
      <c r="AB1318" s="252"/>
      <c r="AC1318" s="252"/>
      <c r="AD1318" s="252"/>
      <c r="AE1318" s="364"/>
      <c r="AF1318" s="377"/>
      <c r="AG1318" s="377"/>
      <c r="AH1318" s="377"/>
      <c r="AI1318" s="377"/>
      <c r="AJ1318" s="377"/>
      <c r="AK1318" s="377"/>
      <c r="AL1318" s="377"/>
      <c r="AM1318" s="377"/>
      <c r="AN1318" s="377"/>
      <c r="AO1318" s="377"/>
      <c r="AP1318" s="377"/>
      <c r="AQ1318" s="377"/>
      <c r="AR1318" s="377"/>
      <c r="AS1318" s="267"/>
    </row>
    <row r="1319" spans="1:45" ht="28.5" hidden="1" customHeight="1" outlineLevel="1">
      <c r="A1319" s="465">
        <v>36</v>
      </c>
      <c r="B1319" s="380" t="s">
        <v>128</v>
      </c>
      <c r="C1319" s="252" t="s">
        <v>25</v>
      </c>
      <c r="D1319" s="256"/>
      <c r="E1319" s="256"/>
      <c r="F1319" s="256"/>
      <c r="G1319" s="256"/>
      <c r="H1319" s="256"/>
      <c r="I1319" s="256"/>
      <c r="J1319" s="256"/>
      <c r="K1319" s="256"/>
      <c r="L1319" s="256"/>
      <c r="M1319" s="256"/>
      <c r="N1319" s="256"/>
      <c r="O1319" s="256"/>
      <c r="P1319" s="256"/>
      <c r="Q1319" s="256">
        <v>12</v>
      </c>
      <c r="R1319" s="256"/>
      <c r="S1319" s="256"/>
      <c r="T1319" s="256"/>
      <c r="U1319" s="256"/>
      <c r="V1319" s="256"/>
      <c r="W1319" s="256"/>
      <c r="X1319" s="256"/>
      <c r="Y1319" s="256"/>
      <c r="Z1319" s="256"/>
      <c r="AA1319" s="256"/>
      <c r="AB1319" s="256"/>
      <c r="AC1319" s="256"/>
      <c r="AD1319" s="256"/>
      <c r="AE1319" s="378"/>
      <c r="AF1319" s="367"/>
      <c r="AG1319" s="367"/>
      <c r="AH1319" s="367"/>
      <c r="AI1319" s="367"/>
      <c r="AJ1319" s="367"/>
      <c r="AK1319" s="367"/>
      <c r="AL1319" s="367"/>
      <c r="AM1319" s="367"/>
      <c r="AN1319" s="367"/>
      <c r="AO1319" s="367"/>
      <c r="AP1319" s="367"/>
      <c r="AQ1319" s="367"/>
      <c r="AR1319" s="367"/>
      <c r="AS1319" s="257">
        <f>SUM(AE1319:AR1319)</f>
        <v>0</v>
      </c>
    </row>
    <row r="1320" spans="1:45" ht="15" hidden="1" customHeight="1" outlineLevel="1">
      <c r="A1320" s="465"/>
      <c r="B1320" s="255" t="s">
        <v>710</v>
      </c>
      <c r="C1320" s="252" t="s">
        <v>163</v>
      </c>
      <c r="D1320" s="256"/>
      <c r="E1320" s="256"/>
      <c r="F1320" s="256"/>
      <c r="G1320" s="256"/>
      <c r="H1320" s="256"/>
      <c r="I1320" s="256"/>
      <c r="J1320" s="256"/>
      <c r="K1320" s="256"/>
      <c r="L1320" s="256"/>
      <c r="M1320" s="256"/>
      <c r="N1320" s="256"/>
      <c r="O1320" s="256"/>
      <c r="P1320" s="256"/>
      <c r="Q1320" s="256">
        <f>Q1319</f>
        <v>12</v>
      </c>
      <c r="R1320" s="256"/>
      <c r="S1320" s="256"/>
      <c r="T1320" s="256"/>
      <c r="U1320" s="256"/>
      <c r="V1320" s="256"/>
      <c r="W1320" s="256"/>
      <c r="X1320" s="256"/>
      <c r="Y1320" s="256"/>
      <c r="Z1320" s="256"/>
      <c r="AA1320" s="256"/>
      <c r="AB1320" s="256"/>
      <c r="AC1320" s="256"/>
      <c r="AD1320" s="256"/>
      <c r="AE1320" s="363">
        <f>AE1319</f>
        <v>0</v>
      </c>
      <c r="AF1320" s="363">
        <f t="shared" ref="AF1320:AR1320" si="3557">AF1319</f>
        <v>0</v>
      </c>
      <c r="AG1320" s="363">
        <f t="shared" si="3557"/>
        <v>0</v>
      </c>
      <c r="AH1320" s="363">
        <f t="shared" si="3557"/>
        <v>0</v>
      </c>
      <c r="AI1320" s="363">
        <f t="shared" si="3557"/>
        <v>0</v>
      </c>
      <c r="AJ1320" s="363">
        <f t="shared" si="3557"/>
        <v>0</v>
      </c>
      <c r="AK1320" s="363">
        <f t="shared" si="3557"/>
        <v>0</v>
      </c>
      <c r="AL1320" s="363">
        <f t="shared" si="3557"/>
        <v>0</v>
      </c>
      <c r="AM1320" s="363">
        <f t="shared" si="3557"/>
        <v>0</v>
      </c>
      <c r="AN1320" s="363">
        <f t="shared" si="3557"/>
        <v>0</v>
      </c>
      <c r="AO1320" s="363">
        <f t="shared" si="3557"/>
        <v>0</v>
      </c>
      <c r="AP1320" s="363">
        <f t="shared" si="3557"/>
        <v>0</v>
      </c>
      <c r="AQ1320" s="363">
        <f t="shared" si="3557"/>
        <v>0</v>
      </c>
      <c r="AR1320" s="363">
        <f t="shared" si="3557"/>
        <v>0</v>
      </c>
      <c r="AS1320" s="267"/>
    </row>
    <row r="1321" spans="1:45" ht="15" hidden="1" customHeight="1" outlineLevel="1">
      <c r="A1321" s="465"/>
      <c r="B1321" s="380"/>
      <c r="C1321" s="252"/>
      <c r="D1321" s="252"/>
      <c r="E1321" s="252"/>
      <c r="F1321" s="252"/>
      <c r="G1321" s="252"/>
      <c r="H1321" s="252"/>
      <c r="I1321" s="252"/>
      <c r="J1321" s="252"/>
      <c r="K1321" s="252"/>
      <c r="L1321" s="252"/>
      <c r="M1321" s="252"/>
      <c r="N1321" s="252"/>
      <c r="O1321" s="252"/>
      <c r="P1321" s="252"/>
      <c r="Q1321" s="252"/>
      <c r="R1321" s="252"/>
      <c r="S1321" s="252"/>
      <c r="T1321" s="252"/>
      <c r="U1321" s="252"/>
      <c r="V1321" s="252"/>
      <c r="W1321" s="252"/>
      <c r="X1321" s="252"/>
      <c r="Y1321" s="252"/>
      <c r="Z1321" s="252"/>
      <c r="AA1321" s="252"/>
      <c r="AB1321" s="252"/>
      <c r="AC1321" s="252"/>
      <c r="AD1321" s="252"/>
      <c r="AE1321" s="364"/>
      <c r="AF1321" s="377"/>
      <c r="AG1321" s="377"/>
      <c r="AH1321" s="377"/>
      <c r="AI1321" s="377"/>
      <c r="AJ1321" s="377"/>
      <c r="AK1321" s="377"/>
      <c r="AL1321" s="377"/>
      <c r="AM1321" s="377"/>
      <c r="AN1321" s="377"/>
      <c r="AO1321" s="377"/>
      <c r="AP1321" s="377"/>
      <c r="AQ1321" s="377"/>
      <c r="AR1321" s="377"/>
      <c r="AS1321" s="267"/>
    </row>
    <row r="1322" spans="1:45" ht="15" hidden="1" customHeight="1" outlineLevel="1">
      <c r="A1322" s="465">
        <v>37</v>
      </c>
      <c r="B1322" s="380" t="s">
        <v>129</v>
      </c>
      <c r="C1322" s="252" t="s">
        <v>25</v>
      </c>
      <c r="D1322" s="256"/>
      <c r="E1322" s="256"/>
      <c r="F1322" s="256"/>
      <c r="G1322" s="256"/>
      <c r="H1322" s="256"/>
      <c r="I1322" s="256"/>
      <c r="J1322" s="256"/>
      <c r="K1322" s="256"/>
      <c r="L1322" s="256"/>
      <c r="M1322" s="256"/>
      <c r="N1322" s="256"/>
      <c r="O1322" s="256"/>
      <c r="P1322" s="256"/>
      <c r="Q1322" s="256">
        <v>12</v>
      </c>
      <c r="R1322" s="256"/>
      <c r="S1322" s="256"/>
      <c r="T1322" s="256"/>
      <c r="U1322" s="256"/>
      <c r="V1322" s="256"/>
      <c r="W1322" s="256"/>
      <c r="X1322" s="256"/>
      <c r="Y1322" s="256"/>
      <c r="Z1322" s="256"/>
      <c r="AA1322" s="256"/>
      <c r="AB1322" s="256"/>
      <c r="AC1322" s="256"/>
      <c r="AD1322" s="256"/>
      <c r="AE1322" s="378"/>
      <c r="AF1322" s="367"/>
      <c r="AG1322" s="367"/>
      <c r="AH1322" s="367"/>
      <c r="AI1322" s="367"/>
      <c r="AJ1322" s="367"/>
      <c r="AK1322" s="367"/>
      <c r="AL1322" s="367"/>
      <c r="AM1322" s="367"/>
      <c r="AN1322" s="367"/>
      <c r="AO1322" s="367"/>
      <c r="AP1322" s="367"/>
      <c r="AQ1322" s="367"/>
      <c r="AR1322" s="367"/>
      <c r="AS1322" s="257">
        <f>SUM(AE1322:AR1322)</f>
        <v>0</v>
      </c>
    </row>
    <row r="1323" spans="1:45" ht="15" hidden="1" customHeight="1" outlineLevel="1">
      <c r="A1323" s="465"/>
      <c r="B1323" s="255" t="s">
        <v>710</v>
      </c>
      <c r="C1323" s="252" t="s">
        <v>163</v>
      </c>
      <c r="D1323" s="256"/>
      <c r="E1323" s="256"/>
      <c r="F1323" s="256"/>
      <c r="G1323" s="256"/>
      <c r="H1323" s="256"/>
      <c r="I1323" s="256"/>
      <c r="J1323" s="256"/>
      <c r="K1323" s="256"/>
      <c r="L1323" s="256"/>
      <c r="M1323" s="256"/>
      <c r="N1323" s="256"/>
      <c r="O1323" s="256"/>
      <c r="P1323" s="256"/>
      <c r="Q1323" s="256">
        <f>Q1322</f>
        <v>12</v>
      </c>
      <c r="R1323" s="256"/>
      <c r="S1323" s="256"/>
      <c r="T1323" s="256"/>
      <c r="U1323" s="256"/>
      <c r="V1323" s="256"/>
      <c r="W1323" s="256"/>
      <c r="X1323" s="256"/>
      <c r="Y1323" s="256"/>
      <c r="Z1323" s="256"/>
      <c r="AA1323" s="256"/>
      <c r="AB1323" s="256"/>
      <c r="AC1323" s="256"/>
      <c r="AD1323" s="256"/>
      <c r="AE1323" s="363">
        <f>AE1322</f>
        <v>0</v>
      </c>
      <c r="AF1323" s="363">
        <f t="shared" ref="AF1323:AR1323" si="3558">AF1322</f>
        <v>0</v>
      </c>
      <c r="AG1323" s="363">
        <f t="shared" si="3558"/>
        <v>0</v>
      </c>
      <c r="AH1323" s="363">
        <f t="shared" si="3558"/>
        <v>0</v>
      </c>
      <c r="AI1323" s="363">
        <f t="shared" si="3558"/>
        <v>0</v>
      </c>
      <c r="AJ1323" s="363">
        <f t="shared" si="3558"/>
        <v>0</v>
      </c>
      <c r="AK1323" s="363">
        <f t="shared" si="3558"/>
        <v>0</v>
      </c>
      <c r="AL1323" s="363">
        <f t="shared" si="3558"/>
        <v>0</v>
      </c>
      <c r="AM1323" s="363">
        <f t="shared" si="3558"/>
        <v>0</v>
      </c>
      <c r="AN1323" s="363">
        <f t="shared" si="3558"/>
        <v>0</v>
      </c>
      <c r="AO1323" s="363">
        <f t="shared" si="3558"/>
        <v>0</v>
      </c>
      <c r="AP1323" s="363">
        <f t="shared" si="3558"/>
        <v>0</v>
      </c>
      <c r="AQ1323" s="363">
        <f t="shared" si="3558"/>
        <v>0</v>
      </c>
      <c r="AR1323" s="363">
        <f t="shared" si="3558"/>
        <v>0</v>
      </c>
      <c r="AS1323" s="267"/>
    </row>
    <row r="1324" spans="1:45" ht="15" hidden="1" customHeight="1" outlineLevel="1">
      <c r="A1324" s="465"/>
      <c r="B1324" s="380"/>
      <c r="C1324" s="252"/>
      <c r="D1324" s="252"/>
      <c r="E1324" s="252"/>
      <c r="F1324" s="252"/>
      <c r="G1324" s="252"/>
      <c r="H1324" s="252"/>
      <c r="I1324" s="252"/>
      <c r="J1324" s="252"/>
      <c r="K1324" s="252"/>
      <c r="L1324" s="252"/>
      <c r="M1324" s="252"/>
      <c r="N1324" s="252"/>
      <c r="O1324" s="252"/>
      <c r="P1324" s="252"/>
      <c r="Q1324" s="252"/>
      <c r="R1324" s="252"/>
      <c r="S1324" s="252"/>
      <c r="T1324" s="252"/>
      <c r="U1324" s="252"/>
      <c r="V1324" s="252"/>
      <c r="W1324" s="252"/>
      <c r="X1324" s="252"/>
      <c r="Y1324" s="252"/>
      <c r="Z1324" s="252"/>
      <c r="AA1324" s="252"/>
      <c r="AB1324" s="252"/>
      <c r="AC1324" s="252"/>
      <c r="AD1324" s="252"/>
      <c r="AE1324" s="364"/>
      <c r="AF1324" s="377"/>
      <c r="AG1324" s="377"/>
      <c r="AH1324" s="377"/>
      <c r="AI1324" s="377"/>
      <c r="AJ1324" s="377"/>
      <c r="AK1324" s="377"/>
      <c r="AL1324" s="377"/>
      <c r="AM1324" s="377"/>
      <c r="AN1324" s="377"/>
      <c r="AO1324" s="377"/>
      <c r="AP1324" s="377"/>
      <c r="AQ1324" s="377"/>
      <c r="AR1324" s="377"/>
      <c r="AS1324" s="267"/>
    </row>
    <row r="1325" spans="1:45" ht="15" hidden="1" customHeight="1" outlineLevel="1">
      <c r="A1325" s="465">
        <v>38</v>
      </c>
      <c r="B1325" s="380" t="s">
        <v>130</v>
      </c>
      <c r="C1325" s="252" t="s">
        <v>25</v>
      </c>
      <c r="D1325" s="256"/>
      <c r="E1325" s="256"/>
      <c r="F1325" s="256"/>
      <c r="G1325" s="256"/>
      <c r="H1325" s="256"/>
      <c r="I1325" s="256"/>
      <c r="J1325" s="256"/>
      <c r="K1325" s="256"/>
      <c r="L1325" s="256"/>
      <c r="M1325" s="256"/>
      <c r="N1325" s="256"/>
      <c r="O1325" s="256"/>
      <c r="P1325" s="256"/>
      <c r="Q1325" s="256">
        <v>12</v>
      </c>
      <c r="R1325" s="256"/>
      <c r="S1325" s="256"/>
      <c r="T1325" s="256"/>
      <c r="U1325" s="256"/>
      <c r="V1325" s="256"/>
      <c r="W1325" s="256"/>
      <c r="X1325" s="256"/>
      <c r="Y1325" s="256"/>
      <c r="Z1325" s="256"/>
      <c r="AA1325" s="256"/>
      <c r="AB1325" s="256"/>
      <c r="AC1325" s="256"/>
      <c r="AD1325" s="256"/>
      <c r="AE1325" s="378"/>
      <c r="AF1325" s="367"/>
      <c r="AG1325" s="367"/>
      <c r="AH1325" s="367"/>
      <c r="AI1325" s="367"/>
      <c r="AJ1325" s="367"/>
      <c r="AK1325" s="367"/>
      <c r="AL1325" s="367"/>
      <c r="AM1325" s="367"/>
      <c r="AN1325" s="367"/>
      <c r="AO1325" s="367"/>
      <c r="AP1325" s="367"/>
      <c r="AQ1325" s="367"/>
      <c r="AR1325" s="367"/>
      <c r="AS1325" s="257">
        <f>SUM(AE1325:AR1325)</f>
        <v>0</v>
      </c>
    </row>
    <row r="1326" spans="1:45" ht="15" hidden="1" customHeight="1" outlineLevel="1">
      <c r="A1326" s="465"/>
      <c r="B1326" s="255" t="s">
        <v>710</v>
      </c>
      <c r="C1326" s="252" t="s">
        <v>163</v>
      </c>
      <c r="D1326" s="256"/>
      <c r="E1326" s="256"/>
      <c r="F1326" s="256"/>
      <c r="G1326" s="256"/>
      <c r="H1326" s="256"/>
      <c r="I1326" s="256"/>
      <c r="J1326" s="256"/>
      <c r="K1326" s="256"/>
      <c r="L1326" s="256"/>
      <c r="M1326" s="256"/>
      <c r="N1326" s="256"/>
      <c r="O1326" s="256"/>
      <c r="P1326" s="256"/>
      <c r="Q1326" s="256">
        <f>Q1325</f>
        <v>12</v>
      </c>
      <c r="R1326" s="256"/>
      <c r="S1326" s="256"/>
      <c r="T1326" s="256"/>
      <c r="U1326" s="256"/>
      <c r="V1326" s="256"/>
      <c r="W1326" s="256"/>
      <c r="X1326" s="256"/>
      <c r="Y1326" s="256"/>
      <c r="Z1326" s="256"/>
      <c r="AA1326" s="256"/>
      <c r="AB1326" s="256"/>
      <c r="AC1326" s="256"/>
      <c r="AD1326" s="256"/>
      <c r="AE1326" s="363">
        <f>AE1325</f>
        <v>0</v>
      </c>
      <c r="AF1326" s="363">
        <f t="shared" ref="AF1326:AR1326" si="3559">AF1325</f>
        <v>0</v>
      </c>
      <c r="AG1326" s="363">
        <f t="shared" si="3559"/>
        <v>0</v>
      </c>
      <c r="AH1326" s="363">
        <f t="shared" si="3559"/>
        <v>0</v>
      </c>
      <c r="AI1326" s="363">
        <f t="shared" si="3559"/>
        <v>0</v>
      </c>
      <c r="AJ1326" s="363">
        <f t="shared" si="3559"/>
        <v>0</v>
      </c>
      <c r="AK1326" s="363">
        <f t="shared" si="3559"/>
        <v>0</v>
      </c>
      <c r="AL1326" s="363">
        <f t="shared" si="3559"/>
        <v>0</v>
      </c>
      <c r="AM1326" s="363">
        <f t="shared" si="3559"/>
        <v>0</v>
      </c>
      <c r="AN1326" s="363">
        <f t="shared" si="3559"/>
        <v>0</v>
      </c>
      <c r="AO1326" s="363">
        <f t="shared" si="3559"/>
        <v>0</v>
      </c>
      <c r="AP1326" s="363">
        <f t="shared" si="3559"/>
        <v>0</v>
      </c>
      <c r="AQ1326" s="363">
        <f t="shared" si="3559"/>
        <v>0</v>
      </c>
      <c r="AR1326" s="363">
        <f t="shared" si="3559"/>
        <v>0</v>
      </c>
      <c r="AS1326" s="267"/>
    </row>
    <row r="1327" spans="1:45" ht="15" hidden="1" customHeight="1" outlineLevel="1">
      <c r="A1327" s="465"/>
      <c r="B1327" s="380"/>
      <c r="C1327" s="252"/>
      <c r="D1327" s="252"/>
      <c r="E1327" s="252"/>
      <c r="F1327" s="252"/>
      <c r="G1327" s="252"/>
      <c r="H1327" s="252"/>
      <c r="I1327" s="252"/>
      <c r="J1327" s="252"/>
      <c r="K1327" s="252"/>
      <c r="L1327" s="252"/>
      <c r="M1327" s="252"/>
      <c r="N1327" s="252"/>
      <c r="O1327" s="252"/>
      <c r="P1327" s="252"/>
      <c r="Q1327" s="252"/>
      <c r="R1327" s="252"/>
      <c r="S1327" s="252"/>
      <c r="T1327" s="252"/>
      <c r="U1327" s="252"/>
      <c r="V1327" s="252"/>
      <c r="W1327" s="252"/>
      <c r="X1327" s="252"/>
      <c r="Y1327" s="252"/>
      <c r="Z1327" s="252"/>
      <c r="AA1327" s="252"/>
      <c r="AB1327" s="252"/>
      <c r="AC1327" s="252"/>
      <c r="AD1327" s="252"/>
      <c r="AE1327" s="364"/>
      <c r="AF1327" s="377"/>
      <c r="AG1327" s="377"/>
      <c r="AH1327" s="377"/>
      <c r="AI1327" s="377"/>
      <c r="AJ1327" s="377"/>
      <c r="AK1327" s="377"/>
      <c r="AL1327" s="377"/>
      <c r="AM1327" s="377"/>
      <c r="AN1327" s="377"/>
      <c r="AO1327" s="377"/>
      <c r="AP1327" s="377"/>
      <c r="AQ1327" s="377"/>
      <c r="AR1327" s="377"/>
      <c r="AS1327" s="267"/>
    </row>
    <row r="1328" spans="1:45" ht="15" hidden="1" customHeight="1" outlineLevel="1">
      <c r="A1328" s="465">
        <v>39</v>
      </c>
      <c r="B1328" s="380" t="s">
        <v>131</v>
      </c>
      <c r="C1328" s="252" t="s">
        <v>25</v>
      </c>
      <c r="D1328" s="256"/>
      <c r="E1328" s="256"/>
      <c r="F1328" s="256"/>
      <c r="G1328" s="256"/>
      <c r="H1328" s="256"/>
      <c r="I1328" s="256"/>
      <c r="J1328" s="256"/>
      <c r="K1328" s="256"/>
      <c r="L1328" s="256"/>
      <c r="M1328" s="256"/>
      <c r="N1328" s="256"/>
      <c r="O1328" s="256"/>
      <c r="P1328" s="256"/>
      <c r="Q1328" s="256">
        <v>12</v>
      </c>
      <c r="R1328" s="256"/>
      <c r="S1328" s="256"/>
      <c r="T1328" s="256"/>
      <c r="U1328" s="256"/>
      <c r="V1328" s="256"/>
      <c r="W1328" s="256"/>
      <c r="X1328" s="256"/>
      <c r="Y1328" s="256"/>
      <c r="Z1328" s="256"/>
      <c r="AA1328" s="256"/>
      <c r="AB1328" s="256"/>
      <c r="AC1328" s="256"/>
      <c r="AD1328" s="256"/>
      <c r="AE1328" s="378"/>
      <c r="AF1328" s="367"/>
      <c r="AG1328" s="367"/>
      <c r="AH1328" s="367"/>
      <c r="AI1328" s="367"/>
      <c r="AJ1328" s="367"/>
      <c r="AK1328" s="367"/>
      <c r="AL1328" s="367"/>
      <c r="AM1328" s="367"/>
      <c r="AN1328" s="367"/>
      <c r="AO1328" s="367"/>
      <c r="AP1328" s="367"/>
      <c r="AQ1328" s="367"/>
      <c r="AR1328" s="367"/>
      <c r="AS1328" s="257">
        <f>SUM(AE1328:AR1328)</f>
        <v>0</v>
      </c>
    </row>
    <row r="1329" spans="1:45" ht="15" hidden="1" customHeight="1" outlineLevel="1">
      <c r="A1329" s="465"/>
      <c r="B1329" s="255" t="s">
        <v>710</v>
      </c>
      <c r="C1329" s="252" t="s">
        <v>163</v>
      </c>
      <c r="D1329" s="256"/>
      <c r="E1329" s="256"/>
      <c r="F1329" s="256"/>
      <c r="G1329" s="256"/>
      <c r="H1329" s="256"/>
      <c r="I1329" s="256"/>
      <c r="J1329" s="256"/>
      <c r="K1329" s="256"/>
      <c r="L1329" s="256"/>
      <c r="M1329" s="256"/>
      <c r="N1329" s="256"/>
      <c r="O1329" s="256"/>
      <c r="P1329" s="256"/>
      <c r="Q1329" s="256">
        <f>Q1328</f>
        <v>12</v>
      </c>
      <c r="R1329" s="256"/>
      <c r="S1329" s="256"/>
      <c r="T1329" s="256"/>
      <c r="U1329" s="256"/>
      <c r="V1329" s="256"/>
      <c r="W1329" s="256"/>
      <c r="X1329" s="256"/>
      <c r="Y1329" s="256"/>
      <c r="Z1329" s="256"/>
      <c r="AA1329" s="256"/>
      <c r="AB1329" s="256"/>
      <c r="AC1329" s="256"/>
      <c r="AD1329" s="256"/>
      <c r="AE1329" s="363">
        <f>AE1328</f>
        <v>0</v>
      </c>
      <c r="AF1329" s="363">
        <f t="shared" ref="AF1329:AR1329" si="3560">AF1328</f>
        <v>0</v>
      </c>
      <c r="AG1329" s="363">
        <f t="shared" si="3560"/>
        <v>0</v>
      </c>
      <c r="AH1329" s="363">
        <f t="shared" si="3560"/>
        <v>0</v>
      </c>
      <c r="AI1329" s="363">
        <f t="shared" si="3560"/>
        <v>0</v>
      </c>
      <c r="AJ1329" s="363">
        <f t="shared" si="3560"/>
        <v>0</v>
      </c>
      <c r="AK1329" s="363">
        <f t="shared" si="3560"/>
        <v>0</v>
      </c>
      <c r="AL1329" s="363">
        <f t="shared" si="3560"/>
        <v>0</v>
      </c>
      <c r="AM1329" s="363">
        <f t="shared" si="3560"/>
        <v>0</v>
      </c>
      <c r="AN1329" s="363">
        <f t="shared" si="3560"/>
        <v>0</v>
      </c>
      <c r="AO1329" s="363">
        <f t="shared" si="3560"/>
        <v>0</v>
      </c>
      <c r="AP1329" s="363">
        <f t="shared" si="3560"/>
        <v>0</v>
      </c>
      <c r="AQ1329" s="363">
        <f t="shared" si="3560"/>
        <v>0</v>
      </c>
      <c r="AR1329" s="363">
        <f t="shared" si="3560"/>
        <v>0</v>
      </c>
      <c r="AS1329" s="267"/>
    </row>
    <row r="1330" spans="1:45" ht="15" hidden="1" customHeight="1" outlineLevel="1">
      <c r="A1330" s="465"/>
      <c r="B1330" s="380"/>
      <c r="C1330" s="252"/>
      <c r="D1330" s="252"/>
      <c r="E1330" s="252"/>
      <c r="F1330" s="252"/>
      <c r="G1330" s="252"/>
      <c r="H1330" s="252"/>
      <c r="I1330" s="252"/>
      <c r="J1330" s="252"/>
      <c r="K1330" s="252"/>
      <c r="L1330" s="252"/>
      <c r="M1330" s="252"/>
      <c r="N1330" s="252"/>
      <c r="O1330" s="252"/>
      <c r="P1330" s="252"/>
      <c r="Q1330" s="252"/>
      <c r="R1330" s="252"/>
      <c r="S1330" s="252"/>
      <c r="T1330" s="252"/>
      <c r="U1330" s="252"/>
      <c r="V1330" s="252"/>
      <c r="W1330" s="252"/>
      <c r="X1330" s="252"/>
      <c r="Y1330" s="252"/>
      <c r="Z1330" s="252"/>
      <c r="AA1330" s="252"/>
      <c r="AB1330" s="252"/>
      <c r="AC1330" s="252"/>
      <c r="AD1330" s="252"/>
      <c r="AE1330" s="364"/>
      <c r="AF1330" s="377"/>
      <c r="AG1330" s="377"/>
      <c r="AH1330" s="377"/>
      <c r="AI1330" s="377"/>
      <c r="AJ1330" s="377"/>
      <c r="AK1330" s="377"/>
      <c r="AL1330" s="377"/>
      <c r="AM1330" s="377"/>
      <c r="AN1330" s="377"/>
      <c r="AO1330" s="377"/>
      <c r="AP1330" s="377"/>
      <c r="AQ1330" s="377"/>
      <c r="AR1330" s="377"/>
      <c r="AS1330" s="267"/>
    </row>
    <row r="1331" spans="1:45" ht="15" hidden="1" customHeight="1" outlineLevel="1">
      <c r="A1331" s="465">
        <v>40</v>
      </c>
      <c r="B1331" s="380" t="s">
        <v>132</v>
      </c>
      <c r="C1331" s="252" t="s">
        <v>25</v>
      </c>
      <c r="D1331" s="256"/>
      <c r="E1331" s="256"/>
      <c r="F1331" s="256"/>
      <c r="G1331" s="256"/>
      <c r="H1331" s="256"/>
      <c r="I1331" s="256"/>
      <c r="J1331" s="256"/>
      <c r="K1331" s="256"/>
      <c r="L1331" s="256"/>
      <c r="M1331" s="256"/>
      <c r="N1331" s="256"/>
      <c r="O1331" s="256"/>
      <c r="P1331" s="256"/>
      <c r="Q1331" s="256">
        <v>12</v>
      </c>
      <c r="R1331" s="256"/>
      <c r="S1331" s="256"/>
      <c r="T1331" s="256"/>
      <c r="U1331" s="256"/>
      <c r="V1331" s="256"/>
      <c r="W1331" s="256"/>
      <c r="X1331" s="256"/>
      <c r="Y1331" s="256"/>
      <c r="Z1331" s="256"/>
      <c r="AA1331" s="256"/>
      <c r="AB1331" s="256"/>
      <c r="AC1331" s="256"/>
      <c r="AD1331" s="256"/>
      <c r="AE1331" s="378"/>
      <c r="AF1331" s="367"/>
      <c r="AG1331" s="367"/>
      <c r="AH1331" s="367"/>
      <c r="AI1331" s="367"/>
      <c r="AJ1331" s="367"/>
      <c r="AK1331" s="367"/>
      <c r="AL1331" s="367"/>
      <c r="AM1331" s="367"/>
      <c r="AN1331" s="367"/>
      <c r="AO1331" s="367"/>
      <c r="AP1331" s="367"/>
      <c r="AQ1331" s="367"/>
      <c r="AR1331" s="367"/>
      <c r="AS1331" s="257">
        <f>SUM(AE1331:AR1331)</f>
        <v>0</v>
      </c>
    </row>
    <row r="1332" spans="1:45" ht="15" hidden="1" customHeight="1" outlineLevel="1">
      <c r="A1332" s="465"/>
      <c r="B1332" s="255" t="s">
        <v>710</v>
      </c>
      <c r="C1332" s="252" t="s">
        <v>163</v>
      </c>
      <c r="D1332" s="256"/>
      <c r="E1332" s="256"/>
      <c r="F1332" s="256"/>
      <c r="G1332" s="256"/>
      <c r="H1332" s="256"/>
      <c r="I1332" s="256"/>
      <c r="J1332" s="256"/>
      <c r="K1332" s="256"/>
      <c r="L1332" s="256"/>
      <c r="M1332" s="256"/>
      <c r="N1332" s="256"/>
      <c r="O1332" s="256"/>
      <c r="P1332" s="256"/>
      <c r="Q1332" s="256">
        <f>Q1331</f>
        <v>12</v>
      </c>
      <c r="R1332" s="256"/>
      <c r="S1332" s="256"/>
      <c r="T1332" s="256"/>
      <c r="U1332" s="256"/>
      <c r="V1332" s="256"/>
      <c r="W1332" s="256"/>
      <c r="X1332" s="256"/>
      <c r="Y1332" s="256"/>
      <c r="Z1332" s="256"/>
      <c r="AA1332" s="256"/>
      <c r="AB1332" s="256"/>
      <c r="AC1332" s="256"/>
      <c r="AD1332" s="256"/>
      <c r="AE1332" s="363">
        <f>AE1331</f>
        <v>0</v>
      </c>
      <c r="AF1332" s="363">
        <f t="shared" ref="AF1332:AR1332" si="3561">AF1331</f>
        <v>0</v>
      </c>
      <c r="AG1332" s="363">
        <f t="shared" si="3561"/>
        <v>0</v>
      </c>
      <c r="AH1332" s="363">
        <f t="shared" si="3561"/>
        <v>0</v>
      </c>
      <c r="AI1332" s="363">
        <f t="shared" si="3561"/>
        <v>0</v>
      </c>
      <c r="AJ1332" s="363">
        <f t="shared" si="3561"/>
        <v>0</v>
      </c>
      <c r="AK1332" s="363">
        <f t="shared" si="3561"/>
        <v>0</v>
      </c>
      <c r="AL1332" s="363">
        <f t="shared" si="3561"/>
        <v>0</v>
      </c>
      <c r="AM1332" s="363">
        <f t="shared" si="3561"/>
        <v>0</v>
      </c>
      <c r="AN1332" s="363">
        <f t="shared" si="3561"/>
        <v>0</v>
      </c>
      <c r="AO1332" s="363">
        <f t="shared" si="3561"/>
        <v>0</v>
      </c>
      <c r="AP1332" s="363">
        <f t="shared" si="3561"/>
        <v>0</v>
      </c>
      <c r="AQ1332" s="363">
        <f t="shared" si="3561"/>
        <v>0</v>
      </c>
      <c r="AR1332" s="363">
        <f t="shared" si="3561"/>
        <v>0</v>
      </c>
      <c r="AS1332" s="267"/>
    </row>
    <row r="1333" spans="1:45" ht="15" hidden="1" customHeight="1" outlineLevel="1">
      <c r="A1333" s="465"/>
      <c r="B1333" s="380"/>
      <c r="C1333" s="252"/>
      <c r="D1333" s="252"/>
      <c r="E1333" s="252"/>
      <c r="F1333" s="252"/>
      <c r="G1333" s="252"/>
      <c r="H1333" s="252"/>
      <c r="I1333" s="252"/>
      <c r="J1333" s="252"/>
      <c r="K1333" s="252"/>
      <c r="L1333" s="252"/>
      <c r="M1333" s="252"/>
      <c r="N1333" s="252"/>
      <c r="O1333" s="252"/>
      <c r="P1333" s="252"/>
      <c r="Q1333" s="252"/>
      <c r="R1333" s="252"/>
      <c r="S1333" s="252"/>
      <c r="T1333" s="252"/>
      <c r="U1333" s="252"/>
      <c r="V1333" s="252"/>
      <c r="W1333" s="252"/>
      <c r="X1333" s="252"/>
      <c r="Y1333" s="252"/>
      <c r="Z1333" s="252"/>
      <c r="AA1333" s="252"/>
      <c r="AB1333" s="252"/>
      <c r="AC1333" s="252"/>
      <c r="AD1333" s="252"/>
      <c r="AE1333" s="364"/>
      <c r="AF1333" s="377"/>
      <c r="AG1333" s="377"/>
      <c r="AH1333" s="377"/>
      <c r="AI1333" s="377"/>
      <c r="AJ1333" s="377"/>
      <c r="AK1333" s="377"/>
      <c r="AL1333" s="377"/>
      <c r="AM1333" s="377"/>
      <c r="AN1333" s="377"/>
      <c r="AO1333" s="377"/>
      <c r="AP1333" s="377"/>
      <c r="AQ1333" s="377"/>
      <c r="AR1333" s="377"/>
      <c r="AS1333" s="267"/>
    </row>
    <row r="1334" spans="1:45" ht="28.5" hidden="1" customHeight="1" outlineLevel="1">
      <c r="A1334" s="465">
        <v>41</v>
      </c>
      <c r="B1334" s="380" t="s">
        <v>133</v>
      </c>
      <c r="C1334" s="252" t="s">
        <v>25</v>
      </c>
      <c r="D1334" s="256"/>
      <c r="E1334" s="256"/>
      <c r="F1334" s="256"/>
      <c r="G1334" s="256"/>
      <c r="H1334" s="256"/>
      <c r="I1334" s="256"/>
      <c r="J1334" s="256"/>
      <c r="K1334" s="256"/>
      <c r="L1334" s="256"/>
      <c r="M1334" s="256"/>
      <c r="N1334" s="256"/>
      <c r="O1334" s="256"/>
      <c r="P1334" s="256"/>
      <c r="Q1334" s="256">
        <v>12</v>
      </c>
      <c r="R1334" s="256"/>
      <c r="S1334" s="256"/>
      <c r="T1334" s="256"/>
      <c r="U1334" s="256"/>
      <c r="V1334" s="256"/>
      <c r="W1334" s="256"/>
      <c r="X1334" s="256"/>
      <c r="Y1334" s="256"/>
      <c r="Z1334" s="256"/>
      <c r="AA1334" s="256"/>
      <c r="AB1334" s="256"/>
      <c r="AC1334" s="256"/>
      <c r="AD1334" s="256"/>
      <c r="AE1334" s="378"/>
      <c r="AF1334" s="367"/>
      <c r="AG1334" s="367"/>
      <c r="AH1334" s="367"/>
      <c r="AI1334" s="367"/>
      <c r="AJ1334" s="367"/>
      <c r="AK1334" s="367"/>
      <c r="AL1334" s="367"/>
      <c r="AM1334" s="367"/>
      <c r="AN1334" s="367"/>
      <c r="AO1334" s="367"/>
      <c r="AP1334" s="367"/>
      <c r="AQ1334" s="367"/>
      <c r="AR1334" s="367"/>
      <c r="AS1334" s="257">
        <f>SUM(AE1334:AR1334)</f>
        <v>0</v>
      </c>
    </row>
    <row r="1335" spans="1:45" ht="15" hidden="1" customHeight="1" outlineLevel="1">
      <c r="A1335" s="465"/>
      <c r="B1335" s="255" t="s">
        <v>710</v>
      </c>
      <c r="C1335" s="252" t="s">
        <v>163</v>
      </c>
      <c r="D1335" s="256"/>
      <c r="E1335" s="256"/>
      <c r="F1335" s="256"/>
      <c r="G1335" s="256"/>
      <c r="H1335" s="256"/>
      <c r="I1335" s="256"/>
      <c r="J1335" s="256"/>
      <c r="K1335" s="256"/>
      <c r="L1335" s="256"/>
      <c r="M1335" s="256"/>
      <c r="N1335" s="256"/>
      <c r="O1335" s="256"/>
      <c r="P1335" s="256"/>
      <c r="Q1335" s="256">
        <f>Q1334</f>
        <v>12</v>
      </c>
      <c r="R1335" s="256"/>
      <c r="S1335" s="256"/>
      <c r="T1335" s="256"/>
      <c r="U1335" s="256"/>
      <c r="V1335" s="256"/>
      <c r="W1335" s="256"/>
      <c r="X1335" s="256"/>
      <c r="Y1335" s="256"/>
      <c r="Z1335" s="256"/>
      <c r="AA1335" s="256"/>
      <c r="AB1335" s="256"/>
      <c r="AC1335" s="256"/>
      <c r="AD1335" s="256"/>
      <c r="AE1335" s="363">
        <f>AE1334</f>
        <v>0</v>
      </c>
      <c r="AF1335" s="363">
        <f t="shared" ref="AF1335:AR1335" si="3562">AF1334</f>
        <v>0</v>
      </c>
      <c r="AG1335" s="363">
        <f t="shared" si="3562"/>
        <v>0</v>
      </c>
      <c r="AH1335" s="363">
        <f t="shared" si="3562"/>
        <v>0</v>
      </c>
      <c r="AI1335" s="363">
        <f t="shared" si="3562"/>
        <v>0</v>
      </c>
      <c r="AJ1335" s="363">
        <f t="shared" si="3562"/>
        <v>0</v>
      </c>
      <c r="AK1335" s="363">
        <f t="shared" si="3562"/>
        <v>0</v>
      </c>
      <c r="AL1335" s="363">
        <f t="shared" si="3562"/>
        <v>0</v>
      </c>
      <c r="AM1335" s="363">
        <f t="shared" si="3562"/>
        <v>0</v>
      </c>
      <c r="AN1335" s="363">
        <f t="shared" si="3562"/>
        <v>0</v>
      </c>
      <c r="AO1335" s="363">
        <f t="shared" si="3562"/>
        <v>0</v>
      </c>
      <c r="AP1335" s="363">
        <f t="shared" si="3562"/>
        <v>0</v>
      </c>
      <c r="AQ1335" s="363">
        <f t="shared" si="3562"/>
        <v>0</v>
      </c>
      <c r="AR1335" s="363">
        <f t="shared" si="3562"/>
        <v>0</v>
      </c>
      <c r="AS1335" s="267"/>
    </row>
    <row r="1336" spans="1:45" ht="15" hidden="1" customHeight="1" outlineLevel="1">
      <c r="A1336" s="465"/>
      <c r="B1336" s="380"/>
      <c r="C1336" s="252"/>
      <c r="D1336" s="252"/>
      <c r="E1336" s="252"/>
      <c r="F1336" s="252"/>
      <c r="G1336" s="252"/>
      <c r="H1336" s="252"/>
      <c r="I1336" s="252"/>
      <c r="J1336" s="252"/>
      <c r="K1336" s="252"/>
      <c r="L1336" s="252"/>
      <c r="M1336" s="252"/>
      <c r="N1336" s="252"/>
      <c r="O1336" s="252"/>
      <c r="P1336" s="252"/>
      <c r="Q1336" s="252"/>
      <c r="R1336" s="252"/>
      <c r="S1336" s="252"/>
      <c r="T1336" s="252"/>
      <c r="U1336" s="252"/>
      <c r="V1336" s="252"/>
      <c r="W1336" s="252"/>
      <c r="X1336" s="252"/>
      <c r="Y1336" s="252"/>
      <c r="Z1336" s="252"/>
      <c r="AA1336" s="252"/>
      <c r="AB1336" s="252"/>
      <c r="AC1336" s="252"/>
      <c r="AD1336" s="252"/>
      <c r="AE1336" s="364"/>
      <c r="AF1336" s="377"/>
      <c r="AG1336" s="377"/>
      <c r="AH1336" s="377"/>
      <c r="AI1336" s="377"/>
      <c r="AJ1336" s="377"/>
      <c r="AK1336" s="377"/>
      <c r="AL1336" s="377"/>
      <c r="AM1336" s="377"/>
      <c r="AN1336" s="377"/>
      <c r="AO1336" s="377"/>
      <c r="AP1336" s="377"/>
      <c r="AQ1336" s="377"/>
      <c r="AR1336" s="377"/>
      <c r="AS1336" s="267"/>
    </row>
    <row r="1337" spans="1:45" ht="28.5" hidden="1" customHeight="1" outlineLevel="1">
      <c r="A1337" s="465">
        <v>42</v>
      </c>
      <c r="B1337" s="380" t="s">
        <v>134</v>
      </c>
      <c r="C1337" s="252" t="s">
        <v>25</v>
      </c>
      <c r="D1337" s="256"/>
      <c r="E1337" s="256"/>
      <c r="F1337" s="256"/>
      <c r="G1337" s="256"/>
      <c r="H1337" s="256"/>
      <c r="I1337" s="256"/>
      <c r="J1337" s="256"/>
      <c r="K1337" s="256"/>
      <c r="L1337" s="256"/>
      <c r="M1337" s="256"/>
      <c r="N1337" s="256"/>
      <c r="O1337" s="256"/>
      <c r="P1337" s="256"/>
      <c r="Q1337" s="252"/>
      <c r="R1337" s="256"/>
      <c r="S1337" s="256"/>
      <c r="T1337" s="256"/>
      <c r="U1337" s="256"/>
      <c r="V1337" s="256"/>
      <c r="W1337" s="256"/>
      <c r="X1337" s="256"/>
      <c r="Y1337" s="256"/>
      <c r="Z1337" s="256"/>
      <c r="AA1337" s="256"/>
      <c r="AB1337" s="256"/>
      <c r="AC1337" s="256"/>
      <c r="AD1337" s="256"/>
      <c r="AE1337" s="378"/>
      <c r="AF1337" s="367"/>
      <c r="AG1337" s="367"/>
      <c r="AH1337" s="367"/>
      <c r="AI1337" s="367"/>
      <c r="AJ1337" s="367"/>
      <c r="AK1337" s="367"/>
      <c r="AL1337" s="367"/>
      <c r="AM1337" s="367"/>
      <c r="AN1337" s="367"/>
      <c r="AO1337" s="367"/>
      <c r="AP1337" s="367"/>
      <c r="AQ1337" s="367"/>
      <c r="AR1337" s="367"/>
      <c r="AS1337" s="257">
        <f>SUM(AE1337:AR1337)</f>
        <v>0</v>
      </c>
    </row>
    <row r="1338" spans="1:45" ht="15" hidden="1" customHeight="1" outlineLevel="1">
      <c r="A1338" s="465"/>
      <c r="B1338" s="255" t="s">
        <v>710</v>
      </c>
      <c r="C1338" s="252" t="s">
        <v>163</v>
      </c>
      <c r="D1338" s="256"/>
      <c r="E1338" s="256"/>
      <c r="F1338" s="256"/>
      <c r="G1338" s="256"/>
      <c r="H1338" s="256"/>
      <c r="I1338" s="256"/>
      <c r="J1338" s="256"/>
      <c r="K1338" s="256"/>
      <c r="L1338" s="256"/>
      <c r="M1338" s="256"/>
      <c r="N1338" s="256"/>
      <c r="O1338" s="256"/>
      <c r="P1338" s="256"/>
      <c r="Q1338" s="415"/>
      <c r="R1338" s="256"/>
      <c r="S1338" s="256"/>
      <c r="T1338" s="256"/>
      <c r="U1338" s="256"/>
      <c r="V1338" s="256"/>
      <c r="W1338" s="256"/>
      <c r="X1338" s="256"/>
      <c r="Y1338" s="256"/>
      <c r="Z1338" s="256"/>
      <c r="AA1338" s="256"/>
      <c r="AB1338" s="256"/>
      <c r="AC1338" s="256"/>
      <c r="AD1338" s="256"/>
      <c r="AE1338" s="363">
        <f>AE1337</f>
        <v>0</v>
      </c>
      <c r="AF1338" s="363">
        <f t="shared" ref="AF1338:AR1338" si="3563">AF1337</f>
        <v>0</v>
      </c>
      <c r="AG1338" s="363">
        <f t="shared" si="3563"/>
        <v>0</v>
      </c>
      <c r="AH1338" s="363">
        <f t="shared" si="3563"/>
        <v>0</v>
      </c>
      <c r="AI1338" s="363">
        <f t="shared" si="3563"/>
        <v>0</v>
      </c>
      <c r="AJ1338" s="363">
        <f t="shared" si="3563"/>
        <v>0</v>
      </c>
      <c r="AK1338" s="363">
        <f t="shared" si="3563"/>
        <v>0</v>
      </c>
      <c r="AL1338" s="363">
        <f t="shared" si="3563"/>
        <v>0</v>
      </c>
      <c r="AM1338" s="363">
        <f t="shared" si="3563"/>
        <v>0</v>
      </c>
      <c r="AN1338" s="363">
        <f t="shared" si="3563"/>
        <v>0</v>
      </c>
      <c r="AO1338" s="363">
        <f t="shared" si="3563"/>
        <v>0</v>
      </c>
      <c r="AP1338" s="363">
        <f t="shared" si="3563"/>
        <v>0</v>
      </c>
      <c r="AQ1338" s="363">
        <f t="shared" si="3563"/>
        <v>0</v>
      </c>
      <c r="AR1338" s="363">
        <f t="shared" si="3563"/>
        <v>0</v>
      </c>
      <c r="AS1338" s="267"/>
    </row>
    <row r="1339" spans="1:45" ht="15" hidden="1" customHeight="1" outlineLevel="1">
      <c r="A1339" s="465"/>
      <c r="B1339" s="380"/>
      <c r="C1339" s="252"/>
      <c r="D1339" s="252"/>
      <c r="E1339" s="252"/>
      <c r="F1339" s="252"/>
      <c r="G1339" s="252"/>
      <c r="H1339" s="252"/>
      <c r="I1339" s="252"/>
      <c r="J1339" s="252"/>
      <c r="K1339" s="252"/>
      <c r="L1339" s="252"/>
      <c r="M1339" s="252"/>
      <c r="N1339" s="252"/>
      <c r="O1339" s="252"/>
      <c r="P1339" s="252"/>
      <c r="Q1339" s="252"/>
      <c r="R1339" s="252"/>
      <c r="S1339" s="252"/>
      <c r="T1339" s="252"/>
      <c r="U1339" s="252"/>
      <c r="V1339" s="252"/>
      <c r="W1339" s="252"/>
      <c r="X1339" s="252"/>
      <c r="Y1339" s="252"/>
      <c r="Z1339" s="252"/>
      <c r="AA1339" s="252"/>
      <c r="AB1339" s="252"/>
      <c r="AC1339" s="252"/>
      <c r="AD1339" s="252"/>
      <c r="AE1339" s="364"/>
      <c r="AF1339" s="377"/>
      <c r="AG1339" s="377"/>
      <c r="AH1339" s="377"/>
      <c r="AI1339" s="377"/>
      <c r="AJ1339" s="377"/>
      <c r="AK1339" s="377"/>
      <c r="AL1339" s="377"/>
      <c r="AM1339" s="377"/>
      <c r="AN1339" s="377"/>
      <c r="AO1339" s="377"/>
      <c r="AP1339" s="377"/>
      <c r="AQ1339" s="377"/>
      <c r="AR1339" s="377"/>
      <c r="AS1339" s="267"/>
    </row>
    <row r="1340" spans="1:45" ht="15" hidden="1" customHeight="1" outlineLevel="1">
      <c r="A1340" s="465">
        <v>43</v>
      </c>
      <c r="B1340" s="380" t="s">
        <v>135</v>
      </c>
      <c r="C1340" s="252" t="s">
        <v>25</v>
      </c>
      <c r="D1340" s="256"/>
      <c r="E1340" s="256"/>
      <c r="F1340" s="256"/>
      <c r="G1340" s="256"/>
      <c r="H1340" s="256"/>
      <c r="I1340" s="256"/>
      <c r="J1340" s="256"/>
      <c r="K1340" s="256"/>
      <c r="L1340" s="256"/>
      <c r="M1340" s="256"/>
      <c r="N1340" s="256"/>
      <c r="O1340" s="256"/>
      <c r="P1340" s="256"/>
      <c r="Q1340" s="256">
        <v>12</v>
      </c>
      <c r="R1340" s="256"/>
      <c r="S1340" s="256"/>
      <c r="T1340" s="256"/>
      <c r="U1340" s="256"/>
      <c r="V1340" s="256"/>
      <c r="W1340" s="256"/>
      <c r="X1340" s="256"/>
      <c r="Y1340" s="256"/>
      <c r="Z1340" s="256"/>
      <c r="AA1340" s="256"/>
      <c r="AB1340" s="256"/>
      <c r="AC1340" s="256"/>
      <c r="AD1340" s="256"/>
      <c r="AE1340" s="378"/>
      <c r="AF1340" s="367"/>
      <c r="AG1340" s="367"/>
      <c r="AH1340" s="367"/>
      <c r="AI1340" s="367"/>
      <c r="AJ1340" s="367"/>
      <c r="AK1340" s="367"/>
      <c r="AL1340" s="367"/>
      <c r="AM1340" s="367"/>
      <c r="AN1340" s="367"/>
      <c r="AO1340" s="367"/>
      <c r="AP1340" s="367"/>
      <c r="AQ1340" s="367"/>
      <c r="AR1340" s="367"/>
      <c r="AS1340" s="257">
        <f>SUM(AE1340:AR1340)</f>
        <v>0</v>
      </c>
    </row>
    <row r="1341" spans="1:45" ht="15" hidden="1" customHeight="1" outlineLevel="1">
      <c r="A1341" s="465"/>
      <c r="B1341" s="255" t="s">
        <v>710</v>
      </c>
      <c r="C1341" s="252" t="s">
        <v>163</v>
      </c>
      <c r="D1341" s="256"/>
      <c r="E1341" s="256"/>
      <c r="F1341" s="256"/>
      <c r="G1341" s="256"/>
      <c r="H1341" s="256"/>
      <c r="I1341" s="256"/>
      <c r="J1341" s="256"/>
      <c r="K1341" s="256"/>
      <c r="L1341" s="256"/>
      <c r="M1341" s="256"/>
      <c r="N1341" s="256"/>
      <c r="O1341" s="256"/>
      <c r="P1341" s="256"/>
      <c r="Q1341" s="256">
        <f>Q1340</f>
        <v>12</v>
      </c>
      <c r="R1341" s="256"/>
      <c r="S1341" s="256"/>
      <c r="T1341" s="256"/>
      <c r="U1341" s="256"/>
      <c r="V1341" s="256"/>
      <c r="W1341" s="256"/>
      <c r="X1341" s="256"/>
      <c r="Y1341" s="256"/>
      <c r="Z1341" s="256"/>
      <c r="AA1341" s="256"/>
      <c r="AB1341" s="256"/>
      <c r="AC1341" s="256"/>
      <c r="AD1341" s="256"/>
      <c r="AE1341" s="363">
        <f>AE1340</f>
        <v>0</v>
      </c>
      <c r="AF1341" s="363">
        <f t="shared" ref="AF1341:AR1341" si="3564">AF1340</f>
        <v>0</v>
      </c>
      <c r="AG1341" s="363">
        <f t="shared" si="3564"/>
        <v>0</v>
      </c>
      <c r="AH1341" s="363">
        <f t="shared" si="3564"/>
        <v>0</v>
      </c>
      <c r="AI1341" s="363">
        <f t="shared" si="3564"/>
        <v>0</v>
      </c>
      <c r="AJ1341" s="363">
        <f t="shared" si="3564"/>
        <v>0</v>
      </c>
      <c r="AK1341" s="363">
        <f t="shared" si="3564"/>
        <v>0</v>
      </c>
      <c r="AL1341" s="363">
        <f t="shared" si="3564"/>
        <v>0</v>
      </c>
      <c r="AM1341" s="363">
        <f t="shared" si="3564"/>
        <v>0</v>
      </c>
      <c r="AN1341" s="363">
        <f t="shared" si="3564"/>
        <v>0</v>
      </c>
      <c r="AO1341" s="363">
        <f t="shared" si="3564"/>
        <v>0</v>
      </c>
      <c r="AP1341" s="363">
        <f t="shared" si="3564"/>
        <v>0</v>
      </c>
      <c r="AQ1341" s="363">
        <f t="shared" si="3564"/>
        <v>0</v>
      </c>
      <c r="AR1341" s="363">
        <f t="shared" si="3564"/>
        <v>0</v>
      </c>
      <c r="AS1341" s="267"/>
    </row>
    <row r="1342" spans="1:45" ht="15" hidden="1" customHeight="1" outlineLevel="1">
      <c r="A1342" s="465"/>
      <c r="B1342" s="380"/>
      <c r="C1342" s="252"/>
      <c r="D1342" s="252"/>
      <c r="E1342" s="252"/>
      <c r="F1342" s="252"/>
      <c r="G1342" s="252"/>
      <c r="H1342" s="252"/>
      <c r="I1342" s="252"/>
      <c r="J1342" s="252"/>
      <c r="K1342" s="252"/>
      <c r="L1342" s="252"/>
      <c r="M1342" s="252"/>
      <c r="N1342" s="252"/>
      <c r="O1342" s="252"/>
      <c r="P1342" s="252"/>
      <c r="Q1342" s="252"/>
      <c r="R1342" s="252"/>
      <c r="S1342" s="252"/>
      <c r="T1342" s="252"/>
      <c r="U1342" s="252"/>
      <c r="V1342" s="252"/>
      <c r="W1342" s="252"/>
      <c r="X1342" s="252"/>
      <c r="Y1342" s="252"/>
      <c r="Z1342" s="252"/>
      <c r="AA1342" s="252"/>
      <c r="AB1342" s="252"/>
      <c r="AC1342" s="252"/>
      <c r="AD1342" s="252"/>
      <c r="AE1342" s="364"/>
      <c r="AF1342" s="377"/>
      <c r="AG1342" s="377"/>
      <c r="AH1342" s="377"/>
      <c r="AI1342" s="377"/>
      <c r="AJ1342" s="377"/>
      <c r="AK1342" s="377"/>
      <c r="AL1342" s="377"/>
      <c r="AM1342" s="377"/>
      <c r="AN1342" s="377"/>
      <c r="AO1342" s="377"/>
      <c r="AP1342" s="377"/>
      <c r="AQ1342" s="377"/>
      <c r="AR1342" s="377"/>
      <c r="AS1342" s="267"/>
    </row>
    <row r="1343" spans="1:45" ht="28.5" hidden="1" customHeight="1" outlineLevel="1">
      <c r="A1343" s="465">
        <v>44</v>
      </c>
      <c r="B1343" s="380" t="s">
        <v>136</v>
      </c>
      <c r="C1343" s="252" t="s">
        <v>25</v>
      </c>
      <c r="D1343" s="256"/>
      <c r="E1343" s="256"/>
      <c r="F1343" s="256"/>
      <c r="G1343" s="256"/>
      <c r="H1343" s="256"/>
      <c r="I1343" s="256"/>
      <c r="J1343" s="256"/>
      <c r="K1343" s="256"/>
      <c r="L1343" s="256"/>
      <c r="M1343" s="256"/>
      <c r="N1343" s="256"/>
      <c r="O1343" s="256"/>
      <c r="P1343" s="256"/>
      <c r="Q1343" s="256">
        <v>12</v>
      </c>
      <c r="R1343" s="256"/>
      <c r="S1343" s="256"/>
      <c r="T1343" s="256"/>
      <c r="U1343" s="256"/>
      <c r="V1343" s="256"/>
      <c r="W1343" s="256"/>
      <c r="X1343" s="256"/>
      <c r="Y1343" s="256"/>
      <c r="Z1343" s="256"/>
      <c r="AA1343" s="256"/>
      <c r="AB1343" s="256"/>
      <c r="AC1343" s="256"/>
      <c r="AD1343" s="256"/>
      <c r="AE1343" s="378"/>
      <c r="AF1343" s="367"/>
      <c r="AG1343" s="367"/>
      <c r="AH1343" s="367"/>
      <c r="AI1343" s="367"/>
      <c r="AJ1343" s="367"/>
      <c r="AK1343" s="367"/>
      <c r="AL1343" s="367"/>
      <c r="AM1343" s="367"/>
      <c r="AN1343" s="367"/>
      <c r="AO1343" s="367"/>
      <c r="AP1343" s="367"/>
      <c r="AQ1343" s="367"/>
      <c r="AR1343" s="367"/>
      <c r="AS1343" s="257">
        <f>SUM(AE1343:AR1343)</f>
        <v>0</v>
      </c>
    </row>
    <row r="1344" spans="1:45" ht="15" hidden="1" customHeight="1" outlineLevel="1">
      <c r="A1344" s="465"/>
      <c r="B1344" s="255" t="s">
        <v>710</v>
      </c>
      <c r="C1344" s="252" t="s">
        <v>163</v>
      </c>
      <c r="D1344" s="256"/>
      <c r="E1344" s="256"/>
      <c r="F1344" s="256"/>
      <c r="G1344" s="256"/>
      <c r="H1344" s="256"/>
      <c r="I1344" s="256"/>
      <c r="J1344" s="256"/>
      <c r="K1344" s="256"/>
      <c r="L1344" s="256"/>
      <c r="M1344" s="256"/>
      <c r="N1344" s="256"/>
      <c r="O1344" s="256"/>
      <c r="P1344" s="256"/>
      <c r="Q1344" s="256">
        <f>Q1343</f>
        <v>12</v>
      </c>
      <c r="R1344" s="256"/>
      <c r="S1344" s="256"/>
      <c r="T1344" s="256"/>
      <c r="U1344" s="256"/>
      <c r="V1344" s="256"/>
      <c r="W1344" s="256"/>
      <c r="X1344" s="256"/>
      <c r="Y1344" s="256"/>
      <c r="Z1344" s="256"/>
      <c r="AA1344" s="256"/>
      <c r="AB1344" s="256"/>
      <c r="AC1344" s="256"/>
      <c r="AD1344" s="256"/>
      <c r="AE1344" s="363">
        <f>AE1343</f>
        <v>0</v>
      </c>
      <c r="AF1344" s="363">
        <f t="shared" ref="AF1344:AR1344" si="3565">AF1343</f>
        <v>0</v>
      </c>
      <c r="AG1344" s="363">
        <f t="shared" si="3565"/>
        <v>0</v>
      </c>
      <c r="AH1344" s="363">
        <f t="shared" si="3565"/>
        <v>0</v>
      </c>
      <c r="AI1344" s="363">
        <f t="shared" si="3565"/>
        <v>0</v>
      </c>
      <c r="AJ1344" s="363">
        <f t="shared" si="3565"/>
        <v>0</v>
      </c>
      <c r="AK1344" s="363">
        <f t="shared" si="3565"/>
        <v>0</v>
      </c>
      <c r="AL1344" s="363">
        <f t="shared" si="3565"/>
        <v>0</v>
      </c>
      <c r="AM1344" s="363">
        <f t="shared" si="3565"/>
        <v>0</v>
      </c>
      <c r="AN1344" s="363">
        <f t="shared" si="3565"/>
        <v>0</v>
      </c>
      <c r="AO1344" s="363">
        <f t="shared" si="3565"/>
        <v>0</v>
      </c>
      <c r="AP1344" s="363">
        <f t="shared" si="3565"/>
        <v>0</v>
      </c>
      <c r="AQ1344" s="363">
        <f t="shared" si="3565"/>
        <v>0</v>
      </c>
      <c r="AR1344" s="363">
        <f t="shared" si="3565"/>
        <v>0</v>
      </c>
      <c r="AS1344" s="267"/>
    </row>
    <row r="1345" spans="1:45" ht="15" hidden="1" customHeight="1" outlineLevel="1">
      <c r="A1345" s="465"/>
      <c r="B1345" s="380"/>
      <c r="C1345" s="252"/>
      <c r="D1345" s="252"/>
      <c r="E1345" s="252"/>
      <c r="F1345" s="252"/>
      <c r="G1345" s="252"/>
      <c r="H1345" s="252"/>
      <c r="I1345" s="252"/>
      <c r="J1345" s="252"/>
      <c r="K1345" s="252"/>
      <c r="L1345" s="252"/>
      <c r="M1345" s="252"/>
      <c r="N1345" s="252"/>
      <c r="O1345" s="252"/>
      <c r="P1345" s="252"/>
      <c r="Q1345" s="252"/>
      <c r="R1345" s="252"/>
      <c r="S1345" s="252"/>
      <c r="T1345" s="252"/>
      <c r="U1345" s="252"/>
      <c r="V1345" s="252"/>
      <c r="W1345" s="252"/>
      <c r="X1345" s="252"/>
      <c r="Y1345" s="252"/>
      <c r="Z1345" s="252"/>
      <c r="AA1345" s="252"/>
      <c r="AB1345" s="252"/>
      <c r="AC1345" s="252"/>
      <c r="AD1345" s="252"/>
      <c r="AE1345" s="364"/>
      <c r="AF1345" s="377"/>
      <c r="AG1345" s="377"/>
      <c r="AH1345" s="377"/>
      <c r="AI1345" s="377"/>
      <c r="AJ1345" s="377"/>
      <c r="AK1345" s="377"/>
      <c r="AL1345" s="377"/>
      <c r="AM1345" s="377"/>
      <c r="AN1345" s="377"/>
      <c r="AO1345" s="377"/>
      <c r="AP1345" s="377"/>
      <c r="AQ1345" s="377"/>
      <c r="AR1345" s="377"/>
      <c r="AS1345" s="267"/>
    </row>
    <row r="1346" spans="1:45" ht="32.450000000000003" hidden="1" customHeight="1" outlineLevel="1">
      <c r="A1346" s="465">
        <v>45</v>
      </c>
      <c r="B1346" s="380" t="s">
        <v>137</v>
      </c>
      <c r="C1346" s="252" t="s">
        <v>25</v>
      </c>
      <c r="D1346" s="256"/>
      <c r="E1346" s="256"/>
      <c r="F1346" s="256"/>
      <c r="G1346" s="256"/>
      <c r="H1346" s="256"/>
      <c r="I1346" s="256"/>
      <c r="J1346" s="256"/>
      <c r="K1346" s="256"/>
      <c r="L1346" s="256"/>
      <c r="M1346" s="256"/>
      <c r="N1346" s="256"/>
      <c r="O1346" s="256"/>
      <c r="P1346" s="256"/>
      <c r="Q1346" s="256">
        <v>12</v>
      </c>
      <c r="R1346" s="256"/>
      <c r="S1346" s="256"/>
      <c r="T1346" s="256"/>
      <c r="U1346" s="256"/>
      <c r="V1346" s="256"/>
      <c r="W1346" s="256"/>
      <c r="X1346" s="256"/>
      <c r="Y1346" s="256"/>
      <c r="Z1346" s="256"/>
      <c r="AA1346" s="256"/>
      <c r="AB1346" s="256"/>
      <c r="AC1346" s="256"/>
      <c r="AD1346" s="256"/>
      <c r="AE1346" s="378"/>
      <c r="AF1346" s="367"/>
      <c r="AG1346" s="367"/>
      <c r="AH1346" s="367"/>
      <c r="AI1346" s="367"/>
      <c r="AJ1346" s="367"/>
      <c r="AK1346" s="367"/>
      <c r="AL1346" s="367"/>
      <c r="AM1346" s="367"/>
      <c r="AN1346" s="367"/>
      <c r="AO1346" s="367"/>
      <c r="AP1346" s="367"/>
      <c r="AQ1346" s="367"/>
      <c r="AR1346" s="367"/>
      <c r="AS1346" s="257">
        <f>SUM(AE1346:AR1346)</f>
        <v>0</v>
      </c>
    </row>
    <row r="1347" spans="1:45" ht="15" hidden="1" customHeight="1" outlineLevel="1">
      <c r="A1347" s="465"/>
      <c r="B1347" s="255" t="s">
        <v>710</v>
      </c>
      <c r="C1347" s="252" t="s">
        <v>163</v>
      </c>
      <c r="D1347" s="256"/>
      <c r="E1347" s="256"/>
      <c r="F1347" s="256"/>
      <c r="G1347" s="256"/>
      <c r="H1347" s="256"/>
      <c r="I1347" s="256"/>
      <c r="J1347" s="256"/>
      <c r="K1347" s="256"/>
      <c r="L1347" s="256"/>
      <c r="M1347" s="256"/>
      <c r="N1347" s="256"/>
      <c r="O1347" s="256"/>
      <c r="P1347" s="256"/>
      <c r="Q1347" s="256">
        <f>Q1346</f>
        <v>12</v>
      </c>
      <c r="R1347" s="256"/>
      <c r="S1347" s="256"/>
      <c r="T1347" s="256"/>
      <c r="U1347" s="256"/>
      <c r="V1347" s="256"/>
      <c r="W1347" s="256"/>
      <c r="X1347" s="256"/>
      <c r="Y1347" s="256"/>
      <c r="Z1347" s="256"/>
      <c r="AA1347" s="256"/>
      <c r="AB1347" s="256"/>
      <c r="AC1347" s="256"/>
      <c r="AD1347" s="256"/>
      <c r="AE1347" s="363">
        <f>AE1346</f>
        <v>0</v>
      </c>
      <c r="AF1347" s="363">
        <f t="shared" ref="AF1347:AR1347" si="3566">AF1346</f>
        <v>0</v>
      </c>
      <c r="AG1347" s="363">
        <f t="shared" si="3566"/>
        <v>0</v>
      </c>
      <c r="AH1347" s="363">
        <f t="shared" si="3566"/>
        <v>0</v>
      </c>
      <c r="AI1347" s="363">
        <f t="shared" si="3566"/>
        <v>0</v>
      </c>
      <c r="AJ1347" s="363">
        <f t="shared" si="3566"/>
        <v>0</v>
      </c>
      <c r="AK1347" s="363">
        <f t="shared" si="3566"/>
        <v>0</v>
      </c>
      <c r="AL1347" s="363">
        <f t="shared" si="3566"/>
        <v>0</v>
      </c>
      <c r="AM1347" s="363">
        <f t="shared" si="3566"/>
        <v>0</v>
      </c>
      <c r="AN1347" s="363">
        <f t="shared" si="3566"/>
        <v>0</v>
      </c>
      <c r="AO1347" s="363">
        <f t="shared" si="3566"/>
        <v>0</v>
      </c>
      <c r="AP1347" s="363">
        <f t="shared" si="3566"/>
        <v>0</v>
      </c>
      <c r="AQ1347" s="363">
        <f t="shared" si="3566"/>
        <v>0</v>
      </c>
      <c r="AR1347" s="363">
        <f t="shared" si="3566"/>
        <v>0</v>
      </c>
      <c r="AS1347" s="267"/>
    </row>
    <row r="1348" spans="1:45" ht="15" hidden="1" customHeight="1" outlineLevel="1">
      <c r="A1348" s="465"/>
      <c r="B1348" s="380"/>
      <c r="C1348" s="252"/>
      <c r="D1348" s="252"/>
      <c r="E1348" s="252"/>
      <c r="F1348" s="252"/>
      <c r="G1348" s="252"/>
      <c r="H1348" s="252"/>
      <c r="I1348" s="252"/>
      <c r="J1348" s="252"/>
      <c r="K1348" s="252"/>
      <c r="L1348" s="252"/>
      <c r="M1348" s="252"/>
      <c r="N1348" s="252"/>
      <c r="O1348" s="252"/>
      <c r="P1348" s="252"/>
      <c r="Q1348" s="252"/>
      <c r="R1348" s="252"/>
      <c r="S1348" s="252"/>
      <c r="T1348" s="252"/>
      <c r="U1348" s="252"/>
      <c r="V1348" s="252"/>
      <c r="W1348" s="252"/>
      <c r="X1348" s="252"/>
      <c r="Y1348" s="252"/>
      <c r="Z1348" s="252"/>
      <c r="AA1348" s="252"/>
      <c r="AB1348" s="252"/>
      <c r="AC1348" s="252"/>
      <c r="AD1348" s="252"/>
      <c r="AE1348" s="364"/>
      <c r="AF1348" s="377"/>
      <c r="AG1348" s="377"/>
      <c r="AH1348" s="377"/>
      <c r="AI1348" s="377"/>
      <c r="AJ1348" s="377"/>
      <c r="AK1348" s="377"/>
      <c r="AL1348" s="377"/>
      <c r="AM1348" s="377"/>
      <c r="AN1348" s="377"/>
      <c r="AO1348" s="377"/>
      <c r="AP1348" s="377"/>
      <c r="AQ1348" s="377"/>
      <c r="AR1348" s="377"/>
      <c r="AS1348" s="267"/>
    </row>
    <row r="1349" spans="1:45" ht="32.25" hidden="1" customHeight="1" outlineLevel="1">
      <c r="A1349" s="465">
        <v>46</v>
      </c>
      <c r="B1349" s="380" t="s">
        <v>138</v>
      </c>
      <c r="C1349" s="252" t="s">
        <v>25</v>
      </c>
      <c r="D1349" s="256"/>
      <c r="E1349" s="256"/>
      <c r="F1349" s="256"/>
      <c r="G1349" s="256"/>
      <c r="H1349" s="256"/>
      <c r="I1349" s="256"/>
      <c r="J1349" s="256"/>
      <c r="K1349" s="256"/>
      <c r="L1349" s="256"/>
      <c r="M1349" s="256"/>
      <c r="N1349" s="256"/>
      <c r="O1349" s="256"/>
      <c r="P1349" s="256"/>
      <c r="Q1349" s="256">
        <v>12</v>
      </c>
      <c r="R1349" s="256"/>
      <c r="S1349" s="256"/>
      <c r="T1349" s="256"/>
      <c r="U1349" s="256"/>
      <c r="V1349" s="256"/>
      <c r="W1349" s="256"/>
      <c r="X1349" s="256"/>
      <c r="Y1349" s="256"/>
      <c r="Z1349" s="256"/>
      <c r="AA1349" s="256"/>
      <c r="AB1349" s="256"/>
      <c r="AC1349" s="256"/>
      <c r="AD1349" s="256"/>
      <c r="AE1349" s="378"/>
      <c r="AF1349" s="367"/>
      <c r="AG1349" s="367"/>
      <c r="AH1349" s="367"/>
      <c r="AI1349" s="367"/>
      <c r="AJ1349" s="367"/>
      <c r="AK1349" s="367"/>
      <c r="AL1349" s="367"/>
      <c r="AM1349" s="367"/>
      <c r="AN1349" s="367"/>
      <c r="AO1349" s="367"/>
      <c r="AP1349" s="367"/>
      <c r="AQ1349" s="367"/>
      <c r="AR1349" s="367"/>
      <c r="AS1349" s="257">
        <f>SUM(AE1349:AR1349)</f>
        <v>0</v>
      </c>
    </row>
    <row r="1350" spans="1:45" ht="15" hidden="1" customHeight="1" outlineLevel="1">
      <c r="A1350" s="465"/>
      <c r="B1350" s="255" t="s">
        <v>710</v>
      </c>
      <c r="C1350" s="252" t="s">
        <v>163</v>
      </c>
      <c r="D1350" s="256"/>
      <c r="E1350" s="256"/>
      <c r="F1350" s="256"/>
      <c r="G1350" s="256"/>
      <c r="H1350" s="256"/>
      <c r="I1350" s="256"/>
      <c r="J1350" s="256"/>
      <c r="K1350" s="256"/>
      <c r="L1350" s="256"/>
      <c r="M1350" s="256"/>
      <c r="N1350" s="256"/>
      <c r="O1350" s="256"/>
      <c r="P1350" s="256"/>
      <c r="Q1350" s="256">
        <f>Q1349</f>
        <v>12</v>
      </c>
      <c r="R1350" s="256"/>
      <c r="S1350" s="256"/>
      <c r="T1350" s="256"/>
      <c r="U1350" s="256"/>
      <c r="V1350" s="256"/>
      <c r="W1350" s="256"/>
      <c r="X1350" s="256"/>
      <c r="Y1350" s="256"/>
      <c r="Z1350" s="256"/>
      <c r="AA1350" s="256"/>
      <c r="AB1350" s="256"/>
      <c r="AC1350" s="256"/>
      <c r="AD1350" s="256"/>
      <c r="AE1350" s="363">
        <f>AE1349</f>
        <v>0</v>
      </c>
      <c r="AF1350" s="363">
        <f t="shared" ref="AF1350:AR1350" si="3567">AF1349</f>
        <v>0</v>
      </c>
      <c r="AG1350" s="363">
        <f t="shared" si="3567"/>
        <v>0</v>
      </c>
      <c r="AH1350" s="363">
        <f t="shared" si="3567"/>
        <v>0</v>
      </c>
      <c r="AI1350" s="363">
        <f t="shared" si="3567"/>
        <v>0</v>
      </c>
      <c r="AJ1350" s="363">
        <f t="shared" si="3567"/>
        <v>0</v>
      </c>
      <c r="AK1350" s="363">
        <f t="shared" si="3567"/>
        <v>0</v>
      </c>
      <c r="AL1350" s="363">
        <f t="shared" si="3567"/>
        <v>0</v>
      </c>
      <c r="AM1350" s="363">
        <f t="shared" si="3567"/>
        <v>0</v>
      </c>
      <c r="AN1350" s="363">
        <f t="shared" si="3567"/>
        <v>0</v>
      </c>
      <c r="AO1350" s="363">
        <f t="shared" si="3567"/>
        <v>0</v>
      </c>
      <c r="AP1350" s="363">
        <f t="shared" si="3567"/>
        <v>0</v>
      </c>
      <c r="AQ1350" s="363">
        <f t="shared" si="3567"/>
        <v>0</v>
      </c>
      <c r="AR1350" s="363">
        <f t="shared" si="3567"/>
        <v>0</v>
      </c>
      <c r="AS1350" s="267"/>
    </row>
    <row r="1351" spans="1:45" ht="15" hidden="1" customHeight="1" outlineLevel="1">
      <c r="A1351" s="465"/>
      <c r="B1351" s="380"/>
      <c r="C1351" s="252"/>
      <c r="D1351" s="252"/>
      <c r="E1351" s="252"/>
      <c r="F1351" s="252"/>
      <c r="G1351" s="252"/>
      <c r="H1351" s="252"/>
      <c r="I1351" s="252"/>
      <c r="J1351" s="252"/>
      <c r="K1351" s="252"/>
      <c r="L1351" s="252"/>
      <c r="M1351" s="252"/>
      <c r="N1351" s="252"/>
      <c r="O1351" s="252"/>
      <c r="P1351" s="252"/>
      <c r="Q1351" s="252"/>
      <c r="R1351" s="252"/>
      <c r="S1351" s="252"/>
      <c r="T1351" s="252"/>
      <c r="U1351" s="252"/>
      <c r="V1351" s="252"/>
      <c r="W1351" s="252"/>
      <c r="X1351" s="252"/>
      <c r="Y1351" s="252"/>
      <c r="Z1351" s="252"/>
      <c r="AA1351" s="252"/>
      <c r="AB1351" s="252"/>
      <c r="AC1351" s="252"/>
      <c r="AD1351" s="252"/>
      <c r="AE1351" s="364"/>
      <c r="AF1351" s="377"/>
      <c r="AG1351" s="377"/>
      <c r="AH1351" s="377"/>
      <c r="AI1351" s="377"/>
      <c r="AJ1351" s="377"/>
      <c r="AK1351" s="377"/>
      <c r="AL1351" s="377"/>
      <c r="AM1351" s="377"/>
      <c r="AN1351" s="377"/>
      <c r="AO1351" s="377"/>
      <c r="AP1351" s="377"/>
      <c r="AQ1351" s="377"/>
      <c r="AR1351" s="377"/>
      <c r="AS1351" s="267"/>
    </row>
    <row r="1352" spans="1:45" ht="35.450000000000003" hidden="1" customHeight="1" outlineLevel="1">
      <c r="A1352" s="465">
        <v>47</v>
      </c>
      <c r="B1352" s="380" t="s">
        <v>139</v>
      </c>
      <c r="C1352" s="252" t="s">
        <v>25</v>
      </c>
      <c r="D1352" s="256"/>
      <c r="E1352" s="256"/>
      <c r="F1352" s="256"/>
      <c r="G1352" s="256"/>
      <c r="H1352" s="256"/>
      <c r="I1352" s="256"/>
      <c r="J1352" s="256"/>
      <c r="K1352" s="256"/>
      <c r="L1352" s="256"/>
      <c r="M1352" s="256"/>
      <c r="N1352" s="256"/>
      <c r="O1352" s="256"/>
      <c r="P1352" s="256"/>
      <c r="Q1352" s="256">
        <v>12</v>
      </c>
      <c r="R1352" s="256"/>
      <c r="S1352" s="256"/>
      <c r="T1352" s="256"/>
      <c r="U1352" s="256"/>
      <c r="V1352" s="256"/>
      <c r="W1352" s="256"/>
      <c r="X1352" s="256"/>
      <c r="Y1352" s="256"/>
      <c r="Z1352" s="256"/>
      <c r="AA1352" s="256"/>
      <c r="AB1352" s="256"/>
      <c r="AC1352" s="256"/>
      <c r="AD1352" s="256"/>
      <c r="AE1352" s="378"/>
      <c r="AF1352" s="367"/>
      <c r="AG1352" s="367"/>
      <c r="AH1352" s="367"/>
      <c r="AI1352" s="367"/>
      <c r="AJ1352" s="367"/>
      <c r="AK1352" s="367"/>
      <c r="AL1352" s="367"/>
      <c r="AM1352" s="367"/>
      <c r="AN1352" s="367"/>
      <c r="AO1352" s="367"/>
      <c r="AP1352" s="367"/>
      <c r="AQ1352" s="367"/>
      <c r="AR1352" s="367"/>
      <c r="AS1352" s="257">
        <f>SUM(AE1352:AR1352)</f>
        <v>0</v>
      </c>
    </row>
    <row r="1353" spans="1:45" ht="15" hidden="1" customHeight="1" outlineLevel="1">
      <c r="A1353" s="465"/>
      <c r="B1353" s="255" t="s">
        <v>710</v>
      </c>
      <c r="C1353" s="252" t="s">
        <v>163</v>
      </c>
      <c r="D1353" s="256"/>
      <c r="E1353" s="256"/>
      <c r="F1353" s="256"/>
      <c r="G1353" s="256"/>
      <c r="H1353" s="256"/>
      <c r="I1353" s="256"/>
      <c r="J1353" s="256"/>
      <c r="K1353" s="256"/>
      <c r="L1353" s="256"/>
      <c r="M1353" s="256"/>
      <c r="N1353" s="256"/>
      <c r="O1353" s="256"/>
      <c r="P1353" s="256"/>
      <c r="Q1353" s="256">
        <f>Q1352</f>
        <v>12</v>
      </c>
      <c r="R1353" s="256"/>
      <c r="S1353" s="256"/>
      <c r="T1353" s="256"/>
      <c r="U1353" s="256"/>
      <c r="V1353" s="256"/>
      <c r="W1353" s="256"/>
      <c r="X1353" s="256"/>
      <c r="Y1353" s="256"/>
      <c r="Z1353" s="256"/>
      <c r="AA1353" s="256"/>
      <c r="AB1353" s="256"/>
      <c r="AC1353" s="256"/>
      <c r="AD1353" s="256"/>
      <c r="AE1353" s="363">
        <f>AE1352</f>
        <v>0</v>
      </c>
      <c r="AF1353" s="363">
        <f t="shared" ref="AF1353:AR1353" si="3568">AF1352</f>
        <v>0</v>
      </c>
      <c r="AG1353" s="363">
        <f t="shared" si="3568"/>
        <v>0</v>
      </c>
      <c r="AH1353" s="363">
        <f t="shared" si="3568"/>
        <v>0</v>
      </c>
      <c r="AI1353" s="363">
        <f t="shared" si="3568"/>
        <v>0</v>
      </c>
      <c r="AJ1353" s="363">
        <f t="shared" si="3568"/>
        <v>0</v>
      </c>
      <c r="AK1353" s="363">
        <f t="shared" si="3568"/>
        <v>0</v>
      </c>
      <c r="AL1353" s="363">
        <f t="shared" si="3568"/>
        <v>0</v>
      </c>
      <c r="AM1353" s="363">
        <f t="shared" si="3568"/>
        <v>0</v>
      </c>
      <c r="AN1353" s="363">
        <f t="shared" si="3568"/>
        <v>0</v>
      </c>
      <c r="AO1353" s="363">
        <f t="shared" si="3568"/>
        <v>0</v>
      </c>
      <c r="AP1353" s="363">
        <f t="shared" si="3568"/>
        <v>0</v>
      </c>
      <c r="AQ1353" s="363">
        <f t="shared" si="3568"/>
        <v>0</v>
      </c>
      <c r="AR1353" s="363">
        <f t="shared" si="3568"/>
        <v>0</v>
      </c>
      <c r="AS1353" s="267"/>
    </row>
    <row r="1354" spans="1:45" ht="15" hidden="1" customHeight="1" outlineLevel="1">
      <c r="A1354" s="465"/>
      <c r="B1354" s="380"/>
      <c r="C1354" s="252"/>
      <c r="D1354" s="252"/>
      <c r="E1354" s="252"/>
      <c r="F1354" s="252"/>
      <c r="G1354" s="252"/>
      <c r="H1354" s="252"/>
      <c r="I1354" s="252"/>
      <c r="J1354" s="252"/>
      <c r="K1354" s="252"/>
      <c r="L1354" s="252"/>
      <c r="M1354" s="252"/>
      <c r="N1354" s="252"/>
      <c r="O1354" s="252"/>
      <c r="P1354" s="252"/>
      <c r="Q1354" s="252"/>
      <c r="R1354" s="252"/>
      <c r="S1354" s="252"/>
      <c r="T1354" s="252"/>
      <c r="U1354" s="252"/>
      <c r="V1354" s="252"/>
      <c r="W1354" s="252"/>
      <c r="X1354" s="252"/>
      <c r="Y1354" s="252"/>
      <c r="Z1354" s="252"/>
      <c r="AA1354" s="252"/>
      <c r="AB1354" s="252"/>
      <c r="AC1354" s="252"/>
      <c r="AD1354" s="252"/>
      <c r="AE1354" s="364"/>
      <c r="AF1354" s="377"/>
      <c r="AG1354" s="377"/>
      <c r="AH1354" s="377"/>
      <c r="AI1354" s="377"/>
      <c r="AJ1354" s="377"/>
      <c r="AK1354" s="377"/>
      <c r="AL1354" s="377"/>
      <c r="AM1354" s="377"/>
      <c r="AN1354" s="377"/>
      <c r="AO1354" s="377"/>
      <c r="AP1354" s="377"/>
      <c r="AQ1354" s="377"/>
      <c r="AR1354" s="377"/>
      <c r="AS1354" s="267"/>
    </row>
    <row r="1355" spans="1:45" ht="39.75" hidden="1" customHeight="1" outlineLevel="1">
      <c r="A1355" s="465">
        <v>48</v>
      </c>
      <c r="B1355" s="380" t="s">
        <v>140</v>
      </c>
      <c r="C1355" s="252" t="s">
        <v>25</v>
      </c>
      <c r="D1355" s="256"/>
      <c r="E1355" s="256"/>
      <c r="F1355" s="256"/>
      <c r="G1355" s="256"/>
      <c r="H1355" s="256"/>
      <c r="I1355" s="256"/>
      <c r="J1355" s="256"/>
      <c r="K1355" s="256"/>
      <c r="L1355" s="256"/>
      <c r="M1355" s="256"/>
      <c r="N1355" s="256"/>
      <c r="O1355" s="256"/>
      <c r="P1355" s="256"/>
      <c r="Q1355" s="256">
        <v>12</v>
      </c>
      <c r="R1355" s="256"/>
      <c r="S1355" s="256"/>
      <c r="T1355" s="256"/>
      <c r="U1355" s="256"/>
      <c r="V1355" s="256"/>
      <c r="W1355" s="256"/>
      <c r="X1355" s="256"/>
      <c r="Y1355" s="256"/>
      <c r="Z1355" s="256"/>
      <c r="AA1355" s="256"/>
      <c r="AB1355" s="256"/>
      <c r="AC1355" s="256"/>
      <c r="AD1355" s="256"/>
      <c r="AE1355" s="378"/>
      <c r="AF1355" s="367"/>
      <c r="AG1355" s="367"/>
      <c r="AH1355" s="367"/>
      <c r="AI1355" s="367"/>
      <c r="AJ1355" s="367"/>
      <c r="AK1355" s="367"/>
      <c r="AL1355" s="367"/>
      <c r="AM1355" s="367"/>
      <c r="AN1355" s="367"/>
      <c r="AO1355" s="367"/>
      <c r="AP1355" s="367"/>
      <c r="AQ1355" s="367"/>
      <c r="AR1355" s="367"/>
      <c r="AS1355" s="257">
        <f>SUM(AE1355:AR1355)</f>
        <v>0</v>
      </c>
    </row>
    <row r="1356" spans="1:45" ht="15" hidden="1" customHeight="1" outlineLevel="1">
      <c r="A1356" s="465"/>
      <c r="B1356" s="255" t="s">
        <v>710</v>
      </c>
      <c r="C1356" s="252" t="s">
        <v>163</v>
      </c>
      <c r="D1356" s="256"/>
      <c r="E1356" s="256"/>
      <c r="F1356" s="256"/>
      <c r="G1356" s="256"/>
      <c r="H1356" s="256"/>
      <c r="I1356" s="256"/>
      <c r="J1356" s="256"/>
      <c r="K1356" s="256"/>
      <c r="L1356" s="256"/>
      <c r="M1356" s="256"/>
      <c r="N1356" s="256"/>
      <c r="O1356" s="256"/>
      <c r="P1356" s="256"/>
      <c r="Q1356" s="256">
        <f>Q1355</f>
        <v>12</v>
      </c>
      <c r="R1356" s="256"/>
      <c r="S1356" s="256"/>
      <c r="T1356" s="256"/>
      <c r="U1356" s="256"/>
      <c r="V1356" s="256"/>
      <c r="W1356" s="256"/>
      <c r="X1356" s="256"/>
      <c r="Y1356" s="256"/>
      <c r="Z1356" s="256"/>
      <c r="AA1356" s="256"/>
      <c r="AB1356" s="256"/>
      <c r="AC1356" s="256"/>
      <c r="AD1356" s="256"/>
      <c r="AE1356" s="363">
        <f>AE1355</f>
        <v>0</v>
      </c>
      <c r="AF1356" s="363">
        <f t="shared" ref="AF1356:AR1356" si="3569">AF1355</f>
        <v>0</v>
      </c>
      <c r="AG1356" s="363">
        <f t="shared" si="3569"/>
        <v>0</v>
      </c>
      <c r="AH1356" s="363">
        <f t="shared" si="3569"/>
        <v>0</v>
      </c>
      <c r="AI1356" s="363">
        <f t="shared" si="3569"/>
        <v>0</v>
      </c>
      <c r="AJ1356" s="363">
        <f t="shared" si="3569"/>
        <v>0</v>
      </c>
      <c r="AK1356" s="363">
        <f t="shared" si="3569"/>
        <v>0</v>
      </c>
      <c r="AL1356" s="363">
        <f t="shared" si="3569"/>
        <v>0</v>
      </c>
      <c r="AM1356" s="363">
        <f t="shared" si="3569"/>
        <v>0</v>
      </c>
      <c r="AN1356" s="363">
        <f t="shared" si="3569"/>
        <v>0</v>
      </c>
      <c r="AO1356" s="363">
        <f t="shared" si="3569"/>
        <v>0</v>
      </c>
      <c r="AP1356" s="363">
        <f t="shared" si="3569"/>
        <v>0</v>
      </c>
      <c r="AQ1356" s="363">
        <f t="shared" si="3569"/>
        <v>0</v>
      </c>
      <c r="AR1356" s="363">
        <f t="shared" si="3569"/>
        <v>0</v>
      </c>
      <c r="AS1356" s="267"/>
    </row>
    <row r="1357" spans="1:45" ht="15" hidden="1" customHeight="1" outlineLevel="1">
      <c r="A1357" s="465"/>
      <c r="B1357" s="380"/>
      <c r="C1357" s="252"/>
      <c r="D1357" s="252"/>
      <c r="E1357" s="252"/>
      <c r="F1357" s="252"/>
      <c r="G1357" s="252"/>
      <c r="H1357" s="252"/>
      <c r="I1357" s="252"/>
      <c r="J1357" s="252"/>
      <c r="K1357" s="252"/>
      <c r="L1357" s="252"/>
      <c r="M1357" s="252"/>
      <c r="N1357" s="252"/>
      <c r="O1357" s="252"/>
      <c r="P1357" s="252"/>
      <c r="Q1357" s="252"/>
      <c r="R1357" s="252"/>
      <c r="S1357" s="252"/>
      <c r="T1357" s="252"/>
      <c r="U1357" s="252"/>
      <c r="V1357" s="252"/>
      <c r="W1357" s="252"/>
      <c r="X1357" s="252"/>
      <c r="Y1357" s="252"/>
      <c r="Z1357" s="252"/>
      <c r="AA1357" s="252"/>
      <c r="AB1357" s="252"/>
      <c r="AC1357" s="252"/>
      <c r="AD1357" s="252"/>
      <c r="AE1357" s="364"/>
      <c r="AF1357" s="377"/>
      <c r="AG1357" s="377"/>
      <c r="AH1357" s="377"/>
      <c r="AI1357" s="377"/>
      <c r="AJ1357" s="377"/>
      <c r="AK1357" s="377"/>
      <c r="AL1357" s="377"/>
      <c r="AM1357" s="377"/>
      <c r="AN1357" s="377"/>
      <c r="AO1357" s="377"/>
      <c r="AP1357" s="377"/>
      <c r="AQ1357" s="377"/>
      <c r="AR1357" s="377"/>
      <c r="AS1357" s="267"/>
    </row>
    <row r="1358" spans="1:45" ht="33" hidden="1" customHeight="1" outlineLevel="1">
      <c r="A1358" s="465">
        <v>49</v>
      </c>
      <c r="B1358" s="380" t="s">
        <v>141</v>
      </c>
      <c r="C1358" s="252" t="s">
        <v>25</v>
      </c>
      <c r="D1358" s="256"/>
      <c r="E1358" s="256"/>
      <c r="F1358" s="256"/>
      <c r="G1358" s="256"/>
      <c r="H1358" s="256"/>
      <c r="I1358" s="256"/>
      <c r="J1358" s="256"/>
      <c r="K1358" s="256"/>
      <c r="L1358" s="256"/>
      <c r="M1358" s="256"/>
      <c r="N1358" s="256"/>
      <c r="O1358" s="256"/>
      <c r="P1358" s="256"/>
      <c r="Q1358" s="256">
        <v>12</v>
      </c>
      <c r="R1358" s="256"/>
      <c r="S1358" s="256"/>
      <c r="T1358" s="256"/>
      <c r="U1358" s="256"/>
      <c r="V1358" s="256"/>
      <c r="W1358" s="256"/>
      <c r="X1358" s="256"/>
      <c r="Y1358" s="256"/>
      <c r="Z1358" s="256"/>
      <c r="AA1358" s="256"/>
      <c r="AB1358" s="256"/>
      <c r="AC1358" s="256"/>
      <c r="AD1358" s="256"/>
      <c r="AE1358" s="378"/>
      <c r="AF1358" s="367"/>
      <c r="AG1358" s="367"/>
      <c r="AH1358" s="367"/>
      <c r="AI1358" s="367"/>
      <c r="AJ1358" s="367"/>
      <c r="AK1358" s="367"/>
      <c r="AL1358" s="367"/>
      <c r="AM1358" s="367"/>
      <c r="AN1358" s="367"/>
      <c r="AO1358" s="367"/>
      <c r="AP1358" s="367"/>
      <c r="AQ1358" s="367"/>
      <c r="AR1358" s="367"/>
      <c r="AS1358" s="257">
        <f>SUM(AE1358:AR1358)</f>
        <v>0</v>
      </c>
    </row>
    <row r="1359" spans="1:45" ht="15" hidden="1" customHeight="1" outlineLevel="1">
      <c r="A1359" s="465"/>
      <c r="B1359" s="255" t="s">
        <v>710</v>
      </c>
      <c r="C1359" s="252" t="s">
        <v>163</v>
      </c>
      <c r="D1359" s="256"/>
      <c r="E1359" s="256"/>
      <c r="F1359" s="256"/>
      <c r="G1359" s="256"/>
      <c r="H1359" s="256"/>
      <c r="I1359" s="256"/>
      <c r="J1359" s="256"/>
      <c r="K1359" s="256"/>
      <c r="L1359" s="256"/>
      <c r="M1359" s="256"/>
      <c r="N1359" s="256"/>
      <c r="O1359" s="256"/>
      <c r="P1359" s="256"/>
      <c r="Q1359" s="256">
        <f>Q1358</f>
        <v>12</v>
      </c>
      <c r="R1359" s="256"/>
      <c r="S1359" s="256"/>
      <c r="T1359" s="256"/>
      <c r="U1359" s="256"/>
      <c r="V1359" s="256"/>
      <c r="W1359" s="256"/>
      <c r="X1359" s="256"/>
      <c r="Y1359" s="256"/>
      <c r="Z1359" s="256"/>
      <c r="AA1359" s="256"/>
      <c r="AB1359" s="256"/>
      <c r="AC1359" s="256"/>
      <c r="AD1359" s="256"/>
      <c r="AE1359" s="363">
        <f>AE1358</f>
        <v>0</v>
      </c>
      <c r="AF1359" s="363">
        <f t="shared" ref="AF1359:AR1359" si="3570">AF1358</f>
        <v>0</v>
      </c>
      <c r="AG1359" s="363">
        <f t="shared" si="3570"/>
        <v>0</v>
      </c>
      <c r="AH1359" s="363">
        <f t="shared" si="3570"/>
        <v>0</v>
      </c>
      <c r="AI1359" s="363">
        <f t="shared" si="3570"/>
        <v>0</v>
      </c>
      <c r="AJ1359" s="363">
        <f t="shared" si="3570"/>
        <v>0</v>
      </c>
      <c r="AK1359" s="363">
        <f t="shared" si="3570"/>
        <v>0</v>
      </c>
      <c r="AL1359" s="363">
        <f t="shared" si="3570"/>
        <v>0</v>
      </c>
      <c r="AM1359" s="363">
        <f t="shared" si="3570"/>
        <v>0</v>
      </c>
      <c r="AN1359" s="363">
        <f t="shared" si="3570"/>
        <v>0</v>
      </c>
      <c r="AO1359" s="363">
        <f t="shared" si="3570"/>
        <v>0</v>
      </c>
      <c r="AP1359" s="363">
        <f t="shared" si="3570"/>
        <v>0</v>
      </c>
      <c r="AQ1359" s="363">
        <f t="shared" si="3570"/>
        <v>0</v>
      </c>
      <c r="AR1359" s="363">
        <f t="shared" si="3570"/>
        <v>0</v>
      </c>
      <c r="AS1359" s="267"/>
    </row>
    <row r="1360" spans="1:45" hidden="1" outlineLevel="1">
      <c r="A1360" s="465"/>
      <c r="AS1360" s="666"/>
    </row>
    <row r="1361" spans="1:45" ht="15.75" hidden="1" outlineLevel="1">
      <c r="A1361" s="465"/>
      <c r="B1361" s="670" t="s">
        <v>913</v>
      </c>
      <c r="AS1361" s="666"/>
    </row>
    <row r="1362" spans="1:45" hidden="1" outlineLevel="1">
      <c r="A1362" s="465">
        <v>50</v>
      </c>
      <c r="AS1362" s="666"/>
    </row>
    <row r="1363" spans="1:45" ht="15.75" hidden="1" outlineLevel="1">
      <c r="A1363" s="465"/>
      <c r="B1363" s="380" t="s">
        <v>912</v>
      </c>
      <c r="C1363" s="252" t="s">
        <v>25</v>
      </c>
      <c r="D1363" s="256"/>
      <c r="E1363" s="256"/>
      <c r="F1363" s="256"/>
      <c r="G1363" s="256"/>
      <c r="H1363" s="256"/>
      <c r="I1363" s="256"/>
      <c r="J1363" s="256"/>
      <c r="K1363" s="256"/>
      <c r="L1363" s="256"/>
      <c r="M1363" s="256"/>
      <c r="N1363" s="256"/>
      <c r="O1363" s="256"/>
      <c r="P1363" s="256"/>
      <c r="Q1363" s="256">
        <v>12</v>
      </c>
      <c r="R1363" s="256"/>
      <c r="S1363" s="256"/>
      <c r="T1363" s="256"/>
      <c r="U1363" s="256"/>
      <c r="V1363" s="256"/>
      <c r="W1363" s="256"/>
      <c r="X1363" s="256"/>
      <c r="Y1363" s="256"/>
      <c r="Z1363" s="256"/>
      <c r="AA1363" s="256"/>
      <c r="AB1363" s="256"/>
      <c r="AC1363" s="256"/>
      <c r="AD1363" s="256"/>
      <c r="AE1363" s="378"/>
      <c r="AF1363" s="367"/>
      <c r="AG1363" s="367"/>
      <c r="AH1363" s="367"/>
      <c r="AI1363" s="367"/>
      <c r="AJ1363" s="367"/>
      <c r="AK1363" s="367"/>
      <c r="AL1363" s="367"/>
      <c r="AM1363" s="367"/>
      <c r="AN1363" s="367"/>
      <c r="AO1363" s="367"/>
      <c r="AP1363" s="367"/>
      <c r="AQ1363" s="367"/>
      <c r="AR1363" s="367"/>
      <c r="AS1363" s="257">
        <f>SUM(AE1363:AR1363)</f>
        <v>0</v>
      </c>
    </row>
    <row r="1364" spans="1:45" hidden="1" outlineLevel="1">
      <c r="A1364" s="465"/>
      <c r="B1364" s="255" t="s">
        <v>710</v>
      </c>
      <c r="C1364" s="252" t="s">
        <v>163</v>
      </c>
      <c r="D1364" s="256"/>
      <c r="E1364" s="256"/>
      <c r="F1364" s="256"/>
      <c r="G1364" s="256"/>
      <c r="H1364" s="256"/>
      <c r="I1364" s="256"/>
      <c r="J1364" s="256"/>
      <c r="K1364" s="256"/>
      <c r="L1364" s="256"/>
      <c r="M1364" s="256"/>
      <c r="N1364" s="256"/>
      <c r="O1364" s="256"/>
      <c r="P1364" s="256"/>
      <c r="Q1364" s="256">
        <f>Q1363</f>
        <v>12</v>
      </c>
      <c r="R1364" s="256"/>
      <c r="S1364" s="256"/>
      <c r="T1364" s="256"/>
      <c r="U1364" s="256"/>
      <c r="V1364" s="256"/>
      <c r="W1364" s="256"/>
      <c r="X1364" s="256"/>
      <c r="Y1364" s="256"/>
      <c r="Z1364" s="256"/>
      <c r="AA1364" s="256"/>
      <c r="AB1364" s="256"/>
      <c r="AC1364" s="256"/>
      <c r="AD1364" s="256"/>
      <c r="AE1364" s="363">
        <f>AE1363</f>
        <v>0</v>
      </c>
      <c r="AF1364" s="363">
        <f t="shared" ref="AF1364:AR1364" si="3571">AF1363</f>
        <v>0</v>
      </c>
      <c r="AG1364" s="363">
        <f t="shared" si="3571"/>
        <v>0</v>
      </c>
      <c r="AH1364" s="363">
        <f t="shared" si="3571"/>
        <v>0</v>
      </c>
      <c r="AI1364" s="363">
        <f t="shared" si="3571"/>
        <v>0</v>
      </c>
      <c r="AJ1364" s="363">
        <f t="shared" si="3571"/>
        <v>0</v>
      </c>
      <c r="AK1364" s="363">
        <f t="shared" si="3571"/>
        <v>0</v>
      </c>
      <c r="AL1364" s="363">
        <f t="shared" si="3571"/>
        <v>0</v>
      </c>
      <c r="AM1364" s="363">
        <f t="shared" si="3571"/>
        <v>0</v>
      </c>
      <c r="AN1364" s="363">
        <f t="shared" si="3571"/>
        <v>0</v>
      </c>
      <c r="AO1364" s="363">
        <f t="shared" si="3571"/>
        <v>0</v>
      </c>
      <c r="AP1364" s="363">
        <f t="shared" si="3571"/>
        <v>0</v>
      </c>
      <c r="AQ1364" s="363">
        <f t="shared" si="3571"/>
        <v>0</v>
      </c>
      <c r="AR1364" s="363">
        <f t="shared" si="3571"/>
        <v>0</v>
      </c>
      <c r="AS1364" s="267"/>
    </row>
    <row r="1365" spans="1:45" ht="15" hidden="1" customHeight="1" outlineLevel="1">
      <c r="A1365" s="465"/>
      <c r="B1365" s="255"/>
      <c r="C1365" s="266"/>
      <c r="D1365" s="252"/>
      <c r="E1365" s="252"/>
      <c r="F1365" s="252"/>
      <c r="G1365" s="252"/>
      <c r="H1365" s="252"/>
      <c r="I1365" s="252"/>
      <c r="J1365" s="252"/>
      <c r="K1365" s="252"/>
      <c r="L1365" s="252"/>
      <c r="M1365" s="252"/>
      <c r="N1365" s="252"/>
      <c r="O1365" s="252"/>
      <c r="P1365" s="252"/>
      <c r="Q1365" s="252"/>
      <c r="R1365" s="252"/>
      <c r="S1365" s="252"/>
      <c r="T1365" s="252"/>
      <c r="U1365" s="252"/>
      <c r="V1365" s="252"/>
      <c r="W1365" s="252"/>
      <c r="X1365" s="252"/>
      <c r="Y1365" s="252"/>
      <c r="Z1365" s="252"/>
      <c r="AA1365" s="252"/>
      <c r="AB1365" s="252"/>
      <c r="AC1365" s="252"/>
      <c r="AD1365" s="252"/>
      <c r="AE1365" s="262"/>
      <c r="AF1365" s="262"/>
      <c r="AG1365" s="262"/>
      <c r="AH1365" s="262"/>
      <c r="AI1365" s="262"/>
      <c r="AJ1365" s="262"/>
      <c r="AK1365" s="262"/>
      <c r="AL1365" s="262"/>
      <c r="AM1365" s="262"/>
      <c r="AN1365" s="262"/>
      <c r="AO1365" s="262"/>
      <c r="AP1365" s="262"/>
      <c r="AQ1365" s="262"/>
      <c r="AR1365" s="262"/>
      <c r="AS1365" s="267"/>
    </row>
    <row r="1366" spans="1:45" ht="15.75">
      <c r="B1366" s="287" t="s">
        <v>711</v>
      </c>
      <c r="C1366" s="289"/>
      <c r="D1366" s="289">
        <f>SUM(D1204:D1359)</f>
        <v>202188.25460493509</v>
      </c>
      <c r="E1366" s="289"/>
      <c r="F1366" s="289"/>
      <c r="G1366" s="289"/>
      <c r="H1366" s="289"/>
      <c r="I1366" s="289"/>
      <c r="J1366" s="289"/>
      <c r="K1366" s="289"/>
      <c r="L1366" s="289"/>
      <c r="M1366" s="289"/>
      <c r="N1366" s="289"/>
      <c r="O1366" s="289"/>
      <c r="P1366" s="289"/>
      <c r="Q1366" s="289"/>
      <c r="R1366" s="289">
        <f>SUM(R1204:R1359)</f>
        <v>24.451827242525006</v>
      </c>
      <c r="S1366" s="289"/>
      <c r="T1366" s="289"/>
      <c r="U1366" s="289"/>
      <c r="V1366" s="289"/>
      <c r="W1366" s="289"/>
      <c r="X1366" s="289"/>
      <c r="Y1366" s="289"/>
      <c r="Z1366" s="289"/>
      <c r="AA1366" s="289"/>
      <c r="AB1366" s="289"/>
      <c r="AC1366" s="289"/>
      <c r="AD1366" s="289"/>
      <c r="AE1366" s="289">
        <f>IF(AE1202="kWh",SUMPRODUCT(D1204:D1364,AE1204:AE1364))</f>
        <v>0</v>
      </c>
      <c r="AF1366" s="289">
        <f>IF(AF1202="kWh",SUMPRODUCT(D1204:D1364,AF1204:AF1364))</f>
        <v>0</v>
      </c>
      <c r="AG1366" s="289">
        <f>IF(AG1202="kw",SUMPRODUCT(Q1204:Q1364,R1204:R1364,AG1204:AG1364),SUMPRODUCT(D1204:D1364,AG1204:AG1364))</f>
        <v>293.42192691030004</v>
      </c>
      <c r="AH1366" s="289">
        <f>IF(AH1202="kw",SUMPRODUCT(Q1204:Q1359,R1204:R1359,AH1204:AH1359),SUMPRODUCT(D1204:D1359,AH1204:AH1359))</f>
        <v>0</v>
      </c>
      <c r="AI1366" s="289">
        <f>IF(AI1202="kw",SUMPRODUCT(Q1204:Q1359,R1204:R1359,AI1204:AI1359),SUMPRODUCT(D1204:D1359,AI1204:AI1359))</f>
        <v>0</v>
      </c>
      <c r="AJ1366" s="289">
        <f>IF(AJ1202="kw",SUMPRODUCT(Q1204:Q1359,R1204:R1359,AJ1204:AJ1359),SUMPRODUCT(D1204:D1359,AJ1204:AJ1359))</f>
        <v>0</v>
      </c>
      <c r="AK1366" s="289">
        <f>IF(AK1202="kw",SUMPRODUCT(Q1204:Q1359,R1204:R1359,AK1204:AK1359),SUMPRODUCT(D1204:D1359,AK1204:AK1359))</f>
        <v>0</v>
      </c>
      <c r="AL1366" s="289">
        <f>IF(AL1202="kw",SUMPRODUCT(Q1204:Q1359,R1204:R1359,AL1204:AL1359),SUMPRODUCT(D1204:D1359,AL1204:AL1359))</f>
        <v>0</v>
      </c>
      <c r="AM1366" s="289">
        <f>IF(AM1202="kw",SUMPRODUCT(Q1204:Q1359,R1204:R1359,AM1204:AM1359),SUMPRODUCT(D1204:D1359,AM1204:AM1359))</f>
        <v>0</v>
      </c>
      <c r="AN1366" s="289">
        <f>IF(AN1202="kw",SUMPRODUCT(Q1204:Q1359,R1204:R1359,AN1204:AN1359),SUMPRODUCT(D1204:D1359,AN1204:AN1359))</f>
        <v>0</v>
      </c>
      <c r="AO1366" s="289">
        <f>IF(AO1202="kw",SUMPRODUCT(Q1204:Q1359,R1204:R1359,AO1204:AO1359),SUMPRODUCT(D1204:D1359,AO1204:AO1359))</f>
        <v>0</v>
      </c>
      <c r="AP1366" s="289">
        <f>IF(AP1202="kw",SUMPRODUCT(Q1204:Q1359,R1204:R1359,AP1204:AP1359),SUMPRODUCT(D1204:D1359,AP1204:AP1359))</f>
        <v>0</v>
      </c>
      <c r="AQ1366" s="289">
        <f>IF(AQ1202="kw",SUMPRODUCT(Q1204:Q1359,R1204:R1359,AQ1204:AQ1359),SUMPRODUCT(D1204:D1359,AQ1204:AQ1359))</f>
        <v>0</v>
      </c>
      <c r="AR1366" s="289">
        <f>IF(AR1202="kw",SUMPRODUCT(Q1204:Q1359,R1204:R1359,AR1204:AR1359),SUMPRODUCT(D1204:D1359,AR1204:AR1359))</f>
        <v>0</v>
      </c>
      <c r="AS1366" s="290"/>
    </row>
    <row r="1367" spans="1:45" ht="15.75">
      <c r="B1367" s="344" t="s">
        <v>712</v>
      </c>
      <c r="C1367" s="345"/>
      <c r="D1367" s="345"/>
      <c r="E1367" s="345"/>
      <c r="F1367" s="345"/>
      <c r="G1367" s="345"/>
      <c r="H1367" s="345"/>
      <c r="I1367" s="345"/>
      <c r="J1367" s="345"/>
      <c r="K1367" s="345"/>
      <c r="L1367" s="345"/>
      <c r="M1367" s="345"/>
      <c r="N1367" s="345"/>
      <c r="O1367" s="345"/>
      <c r="P1367" s="345"/>
      <c r="Q1367" s="345"/>
      <c r="R1367" s="345"/>
      <c r="S1367" s="345"/>
      <c r="T1367" s="345"/>
      <c r="U1367" s="345"/>
      <c r="V1367" s="345"/>
      <c r="W1367" s="345"/>
      <c r="X1367" s="345"/>
      <c r="Y1367" s="345"/>
      <c r="Z1367" s="345"/>
      <c r="AA1367" s="345"/>
      <c r="AB1367" s="345"/>
      <c r="AC1367" s="345"/>
      <c r="AD1367" s="345"/>
      <c r="AE1367" s="345">
        <f>HLOOKUP(AE1201,'2. LRAMVA Threshold'!$B$42:$Q$60,13,FALSE)</f>
        <v>2121489.6666666665</v>
      </c>
      <c r="AF1367" s="345">
        <f>HLOOKUP(AF1201,'2. LRAMVA Threshold'!$B$42:$Q$60,13,FALSE)</f>
        <v>747621</v>
      </c>
      <c r="AG1367" s="345">
        <f>HLOOKUP(AG1201,'2. LRAMVA Threshold'!$B$42:$Q$60,13,FALSE)</f>
        <v>7965.3333333333339</v>
      </c>
      <c r="AH1367" s="345">
        <f>HLOOKUP(AH1201,'2. LRAMVA Threshold'!$B$42:$Q$60,13,FALSE)</f>
        <v>12072.666666666666</v>
      </c>
      <c r="AI1367" s="345">
        <f>HLOOKUP(AI1201,'2. LRAMVA Threshold'!$B$42:$Q$60,13,FALSE)</f>
        <v>49.666666666666664</v>
      </c>
      <c r="AJ1367" s="345">
        <f>HLOOKUP(AJ1201,'2. LRAMVA Threshold'!$B$42:$Q$60,13,FALSE)</f>
        <v>0</v>
      </c>
      <c r="AK1367" s="345">
        <f>HLOOKUP(AK1201,'2. LRAMVA Threshold'!$B$42:$Q$60,13,FALSE)</f>
        <v>0</v>
      </c>
      <c r="AL1367" s="345">
        <f>HLOOKUP(AL1201,'2. LRAMVA Threshold'!$B$42:$Q$60,13,FALSE)</f>
        <v>0</v>
      </c>
      <c r="AM1367" s="345">
        <f>HLOOKUP(AM1201,'2. LRAMVA Threshold'!$B$42:$Q$60,13,FALSE)</f>
        <v>0</v>
      </c>
      <c r="AN1367" s="345">
        <f>HLOOKUP(AN1201,'2. LRAMVA Threshold'!$B$42:$Q$60,13,FALSE)</f>
        <v>0</v>
      </c>
      <c r="AO1367" s="345">
        <f>HLOOKUP(AO1201,'2. LRAMVA Threshold'!$B$42:$Q$60,13,FALSE)</f>
        <v>0</v>
      </c>
      <c r="AP1367" s="345">
        <f>HLOOKUP(AP1201,'2. LRAMVA Threshold'!$B$42:$Q$60,13,FALSE)</f>
        <v>0</v>
      </c>
      <c r="AQ1367" s="345">
        <f>HLOOKUP(AQ1201,'2. LRAMVA Threshold'!$B$42:$Q$60,13,FALSE)</f>
        <v>0</v>
      </c>
      <c r="AR1367" s="345">
        <f>HLOOKUP(AR1201,'2. LRAMVA Threshold'!$B$42:$Q$60,13,FALSE)</f>
        <v>0</v>
      </c>
      <c r="AS1367" s="394"/>
    </row>
    <row r="1368" spans="1:45">
      <c r="B1368" s="347"/>
      <c r="C1368" s="384"/>
      <c r="D1368" s="385"/>
      <c r="E1368" s="385"/>
      <c r="F1368" s="385"/>
      <c r="G1368" s="385"/>
      <c r="H1368" s="385"/>
      <c r="I1368" s="385"/>
      <c r="J1368" s="385"/>
      <c r="K1368" s="385"/>
      <c r="L1368" s="385"/>
      <c r="M1368" s="385"/>
      <c r="N1368" s="349"/>
      <c r="O1368" s="349"/>
      <c r="P1368" s="349"/>
      <c r="Q1368" s="385"/>
      <c r="R1368" s="386"/>
      <c r="S1368" s="385"/>
      <c r="T1368" s="385"/>
      <c r="U1368" s="385"/>
      <c r="V1368" s="387"/>
      <c r="W1368" s="387"/>
      <c r="X1368" s="387"/>
      <c r="Y1368" s="387"/>
      <c r="Z1368" s="385"/>
      <c r="AA1368" s="385"/>
      <c r="AB1368" s="349"/>
      <c r="AC1368" s="349"/>
      <c r="AD1368" s="349"/>
      <c r="AE1368" s="388"/>
      <c r="AF1368" s="388"/>
      <c r="AG1368" s="388"/>
      <c r="AH1368" s="388"/>
      <c r="AI1368" s="388"/>
      <c r="AJ1368" s="388"/>
      <c r="AK1368" s="388"/>
      <c r="AL1368" s="352"/>
      <c r="AM1368" s="352"/>
      <c r="AN1368" s="352"/>
      <c r="AO1368" s="352"/>
      <c r="AP1368" s="352"/>
      <c r="AQ1368" s="352"/>
      <c r="AR1368" s="352"/>
      <c r="AS1368" s="353"/>
    </row>
    <row r="1369" spans="1:45">
      <c r="B1369" s="284" t="s">
        <v>713</v>
      </c>
      <c r="C1369" s="297"/>
      <c r="D1369" s="297"/>
      <c r="E1369" s="330"/>
      <c r="F1369" s="330"/>
      <c r="G1369" s="330"/>
      <c r="H1369" s="330"/>
      <c r="I1369" s="330"/>
      <c r="J1369" s="330"/>
      <c r="K1369" s="330"/>
      <c r="L1369" s="330"/>
      <c r="M1369" s="330"/>
      <c r="N1369" s="330"/>
      <c r="O1369" s="330"/>
      <c r="P1369" s="330"/>
      <c r="Q1369" s="330"/>
      <c r="R1369" s="252"/>
      <c r="S1369" s="299"/>
      <c r="T1369" s="299"/>
      <c r="U1369" s="299"/>
      <c r="V1369" s="298"/>
      <c r="W1369" s="298"/>
      <c r="X1369" s="298"/>
      <c r="Y1369" s="298"/>
      <c r="Z1369" s="299"/>
      <c r="AA1369" s="299"/>
      <c r="AB1369" s="299"/>
      <c r="AC1369" s="299"/>
      <c r="AD1369" s="299"/>
      <c r="AE1369" s="730">
        <f>HLOOKUP(AE$35,'3.  Distribution Rates'!$C$122:$P$135,13,FALSE)</f>
        <v>0</v>
      </c>
      <c r="AF1369" s="730">
        <f>HLOOKUP(AF$35,'3.  Distribution Rates'!$C$122:$P$135,13,FALSE)</f>
        <v>1.6E-2</v>
      </c>
      <c r="AG1369" s="300">
        <f>HLOOKUP(AG$35,'3.  Distribution Rates'!$C$122:$P$135,13,FALSE)</f>
        <v>3.2627999999999999</v>
      </c>
      <c r="AH1369" s="300">
        <f>HLOOKUP(AH$35,'3.  Distribution Rates'!$C$122:$P$135,13,FALSE)</f>
        <v>1.6500000000000001E-2</v>
      </c>
      <c r="AI1369" s="300">
        <f>HLOOKUP(AI$35,'3.  Distribution Rates'!$C$122:$P$135,13,FALSE)</f>
        <v>4.2606000000000002</v>
      </c>
      <c r="AJ1369" s="300">
        <f>HLOOKUP(AJ$35,'3.  Distribution Rates'!$C$122:$P$135,13,FALSE)</f>
        <v>0</v>
      </c>
      <c r="AK1369" s="300">
        <f>HLOOKUP(AK$35,'3.  Distribution Rates'!$C$122:$P$135,13,FALSE)</f>
        <v>0</v>
      </c>
      <c r="AL1369" s="300">
        <f>HLOOKUP(AL$35,'3.  Distribution Rates'!$C$122:$P$135,13,FALSE)</f>
        <v>0</v>
      </c>
      <c r="AM1369" s="300">
        <f>HLOOKUP(AM$35,'3.  Distribution Rates'!$C$122:$P$135,13,FALSE)</f>
        <v>0</v>
      </c>
      <c r="AN1369" s="300">
        <f>HLOOKUP(AN$35,'3.  Distribution Rates'!$C$122:$P$135,13,FALSE)</f>
        <v>0</v>
      </c>
      <c r="AO1369" s="300">
        <f>HLOOKUP(AO$35,'3.  Distribution Rates'!$C$122:$P$135,13,FALSE)</f>
        <v>0</v>
      </c>
      <c r="AP1369" s="300">
        <f>HLOOKUP(AP$35,'3.  Distribution Rates'!$C$122:$P$135,13,FALSE)</f>
        <v>0</v>
      </c>
      <c r="AQ1369" s="300">
        <f>HLOOKUP(AQ$35,'3.  Distribution Rates'!$C$122:$P$135,13,FALSE)</f>
        <v>0</v>
      </c>
      <c r="AR1369" s="300">
        <f>HLOOKUP(AR$35,'3.  Distribution Rates'!$C$122:$P$135,13,FALSE)</f>
        <v>0</v>
      </c>
      <c r="AS1369" s="396"/>
    </row>
    <row r="1370" spans="1:45">
      <c r="B1370" s="284" t="s">
        <v>714</v>
      </c>
      <c r="C1370" s="302"/>
      <c r="D1370" s="244"/>
      <c r="E1370" s="241"/>
      <c r="F1370" s="241"/>
      <c r="G1370" s="241"/>
      <c r="H1370" s="241"/>
      <c r="I1370" s="241"/>
      <c r="J1370" s="241"/>
      <c r="K1370" s="241"/>
      <c r="L1370" s="241"/>
      <c r="M1370" s="241"/>
      <c r="N1370" s="241"/>
      <c r="O1370" s="241"/>
      <c r="P1370" s="241"/>
      <c r="Q1370" s="241"/>
      <c r="R1370" s="252"/>
      <c r="S1370" s="241"/>
      <c r="T1370" s="241"/>
      <c r="U1370" s="241"/>
      <c r="V1370" s="244"/>
      <c r="W1370" s="244"/>
      <c r="X1370" s="244"/>
      <c r="Y1370" s="244"/>
      <c r="Z1370" s="241"/>
      <c r="AA1370" s="241"/>
      <c r="AB1370" s="241"/>
      <c r="AC1370" s="241"/>
      <c r="AD1370" s="241"/>
      <c r="AE1370" s="332">
        <f>'4.  2011-2014 LRAM'!AM144*AE1369</f>
        <v>0</v>
      </c>
      <c r="AF1370" s="332">
        <f>'4.  2011-2014 LRAM'!AN144*AF1369</f>
        <v>0</v>
      </c>
      <c r="AG1370" s="332">
        <f>'4.  2011-2014 LRAM'!AO144*AG1369</f>
        <v>0</v>
      </c>
      <c r="AH1370" s="332">
        <f>'4.  2011-2014 LRAM'!AP144*AH1369</f>
        <v>0</v>
      </c>
      <c r="AI1370" s="332">
        <f>'4.  2011-2014 LRAM'!AQ144*AI1369</f>
        <v>0</v>
      </c>
      <c r="AJ1370" s="332">
        <f>'4.  2011-2014 LRAM'!AR144*AJ1369</f>
        <v>0</v>
      </c>
      <c r="AK1370" s="332">
        <f>'4.  2011-2014 LRAM'!AS144*AK1369</f>
        <v>0</v>
      </c>
      <c r="AL1370" s="332">
        <f>'4.  2011-2014 LRAM'!AT144*AL1369</f>
        <v>0</v>
      </c>
      <c r="AM1370" s="332">
        <f>'4.  2011-2014 LRAM'!AU144*AM1369</f>
        <v>0</v>
      </c>
      <c r="AN1370" s="332">
        <f>'4.  2011-2014 LRAM'!AV144*AN1369</f>
        <v>0</v>
      </c>
      <c r="AO1370" s="332">
        <f>'4.  2011-2014 LRAM'!AW144*AO1369</f>
        <v>0</v>
      </c>
      <c r="AP1370" s="332">
        <f>'4.  2011-2014 LRAM'!AX144*AP1369</f>
        <v>0</v>
      </c>
      <c r="AQ1370" s="332">
        <f>'4.  2011-2014 LRAM'!AY144*AQ1369</f>
        <v>0</v>
      </c>
      <c r="AR1370" s="332">
        <f>'4.  2011-2014 LRAM'!AZ144*AR1369</f>
        <v>0</v>
      </c>
      <c r="AS1370" s="544">
        <f t="shared" ref="AS1370:AS1380" si="3572">SUM(AE1370:AR1370)</f>
        <v>0</v>
      </c>
    </row>
    <row r="1371" spans="1:45">
      <c r="B1371" s="284" t="s">
        <v>715</v>
      </c>
      <c r="C1371" s="302"/>
      <c r="D1371" s="244"/>
      <c r="E1371" s="241"/>
      <c r="F1371" s="241"/>
      <c r="G1371" s="241"/>
      <c r="H1371" s="241"/>
      <c r="I1371" s="241"/>
      <c r="J1371" s="241"/>
      <c r="K1371" s="241"/>
      <c r="L1371" s="241"/>
      <c r="M1371" s="241"/>
      <c r="N1371" s="241"/>
      <c r="O1371" s="241"/>
      <c r="P1371" s="241"/>
      <c r="Q1371" s="241"/>
      <c r="R1371" s="252"/>
      <c r="S1371" s="241"/>
      <c r="T1371" s="241"/>
      <c r="U1371" s="241"/>
      <c r="V1371" s="244"/>
      <c r="W1371" s="244"/>
      <c r="X1371" s="244"/>
      <c r="Y1371" s="244"/>
      <c r="Z1371" s="241"/>
      <c r="AA1371" s="241"/>
      <c r="AB1371" s="241"/>
      <c r="AC1371" s="241"/>
      <c r="AD1371" s="241"/>
      <c r="AE1371" s="332">
        <f>'4.  2011-2014 LRAM'!AM283*AE1369</f>
        <v>0</v>
      </c>
      <c r="AF1371" s="332">
        <f>'4.  2011-2014 LRAM'!AN283*AF1369</f>
        <v>0</v>
      </c>
      <c r="AG1371" s="332">
        <f>'4.  2011-2014 LRAM'!AO283*AG1369</f>
        <v>0</v>
      </c>
      <c r="AH1371" s="332">
        <f>'4.  2011-2014 LRAM'!AP283*AH1369</f>
        <v>0</v>
      </c>
      <c r="AI1371" s="332">
        <f>'4.  2011-2014 LRAM'!AQ283*AI1369</f>
        <v>0</v>
      </c>
      <c r="AJ1371" s="332">
        <f>'4.  2011-2014 LRAM'!AR283*AJ1369</f>
        <v>0</v>
      </c>
      <c r="AK1371" s="332">
        <f>'4.  2011-2014 LRAM'!AS283*AK1369</f>
        <v>0</v>
      </c>
      <c r="AL1371" s="332">
        <f>'4.  2011-2014 LRAM'!AT283*AL1369</f>
        <v>0</v>
      </c>
      <c r="AM1371" s="332">
        <f>'4.  2011-2014 LRAM'!AU283*AM1369</f>
        <v>0</v>
      </c>
      <c r="AN1371" s="332">
        <f>'4.  2011-2014 LRAM'!AV283*AN1369</f>
        <v>0</v>
      </c>
      <c r="AO1371" s="332">
        <f>'4.  2011-2014 LRAM'!AW283*AO1369</f>
        <v>0</v>
      </c>
      <c r="AP1371" s="332">
        <f>'4.  2011-2014 LRAM'!AX283*AP1369</f>
        <v>0</v>
      </c>
      <c r="AQ1371" s="332">
        <f>'4.  2011-2014 LRAM'!AY283*AQ1369</f>
        <v>0</v>
      </c>
      <c r="AR1371" s="332">
        <f>'4.  2011-2014 LRAM'!AZ283*AR1369</f>
        <v>0</v>
      </c>
      <c r="AS1371" s="544">
        <f t="shared" si="3572"/>
        <v>0</v>
      </c>
    </row>
    <row r="1372" spans="1:45">
      <c r="B1372" s="284" t="s">
        <v>354</v>
      </c>
      <c r="C1372" s="302"/>
      <c r="D1372" s="244"/>
      <c r="E1372" s="241"/>
      <c r="F1372" s="241"/>
      <c r="G1372" s="241"/>
      <c r="H1372" s="241"/>
      <c r="I1372" s="241"/>
      <c r="J1372" s="241"/>
      <c r="K1372" s="241"/>
      <c r="L1372" s="241"/>
      <c r="M1372" s="241"/>
      <c r="N1372" s="241"/>
      <c r="O1372" s="241"/>
      <c r="P1372" s="241"/>
      <c r="Q1372" s="241"/>
      <c r="R1372" s="252"/>
      <c r="S1372" s="241"/>
      <c r="T1372" s="241"/>
      <c r="U1372" s="241"/>
      <c r="V1372" s="244"/>
      <c r="W1372" s="244"/>
      <c r="X1372" s="244"/>
      <c r="Y1372" s="244"/>
      <c r="Z1372" s="241"/>
      <c r="AA1372" s="241"/>
      <c r="AB1372" s="241"/>
      <c r="AC1372" s="241"/>
      <c r="AD1372" s="241"/>
      <c r="AE1372" s="332">
        <f>'4.  2011-2014 LRAM'!AM419*AE1369</f>
        <v>0</v>
      </c>
      <c r="AF1372" s="332">
        <f>'4.  2011-2014 LRAM'!AN419*AF1369</f>
        <v>8791.6075109249286</v>
      </c>
      <c r="AG1372" s="332">
        <f>'4.  2011-2014 LRAM'!AO419*AG1369</f>
        <v>40849.396436350005</v>
      </c>
      <c r="AH1372" s="332">
        <f>'4.  2011-2014 LRAM'!AP419*AH1369</f>
        <v>0</v>
      </c>
      <c r="AI1372" s="332">
        <f>'4.  2011-2014 LRAM'!AQ419*AI1369</f>
        <v>0</v>
      </c>
      <c r="AJ1372" s="332">
        <f>'4.  2011-2014 LRAM'!AR419*AJ1369</f>
        <v>0</v>
      </c>
      <c r="AK1372" s="332">
        <f>'4.  2011-2014 LRAM'!AS419*AK1369</f>
        <v>0</v>
      </c>
      <c r="AL1372" s="332">
        <f>'4.  2011-2014 LRAM'!AT419*AL1369</f>
        <v>0</v>
      </c>
      <c r="AM1372" s="332">
        <f>'4.  2011-2014 LRAM'!AU419*AM1369</f>
        <v>0</v>
      </c>
      <c r="AN1372" s="332">
        <f>'4.  2011-2014 LRAM'!AV419*AN1369</f>
        <v>0</v>
      </c>
      <c r="AO1372" s="332">
        <f>'4.  2011-2014 LRAM'!AW419*AO1369</f>
        <v>0</v>
      </c>
      <c r="AP1372" s="332">
        <f>'4.  2011-2014 LRAM'!AX419*AP1369</f>
        <v>0</v>
      </c>
      <c r="AQ1372" s="332">
        <f>'4.  2011-2014 LRAM'!AY419*AQ1369</f>
        <v>0</v>
      </c>
      <c r="AR1372" s="332">
        <f>'4.  2011-2014 LRAM'!AZ419*AR1369</f>
        <v>0</v>
      </c>
      <c r="AS1372" s="544">
        <f t="shared" si="3572"/>
        <v>49641.003947274934</v>
      </c>
    </row>
    <row r="1373" spans="1:45">
      <c r="B1373" s="284" t="s">
        <v>355</v>
      </c>
      <c r="C1373" s="302"/>
      <c r="D1373" s="244"/>
      <c r="E1373" s="241"/>
      <c r="F1373" s="241"/>
      <c r="G1373" s="241"/>
      <c r="H1373" s="241"/>
      <c r="I1373" s="241"/>
      <c r="J1373" s="241"/>
      <c r="K1373" s="241"/>
      <c r="L1373" s="241"/>
      <c r="M1373" s="241"/>
      <c r="N1373" s="241"/>
      <c r="O1373" s="241"/>
      <c r="P1373" s="241"/>
      <c r="Q1373" s="241"/>
      <c r="R1373" s="252"/>
      <c r="S1373" s="241"/>
      <c r="T1373" s="241"/>
      <c r="U1373" s="241"/>
      <c r="V1373" s="244"/>
      <c r="W1373" s="244"/>
      <c r="X1373" s="244"/>
      <c r="Y1373" s="244"/>
      <c r="Z1373" s="241"/>
      <c r="AA1373" s="241"/>
      <c r="AB1373" s="241"/>
      <c r="AC1373" s="241"/>
      <c r="AD1373" s="241"/>
      <c r="AE1373" s="332">
        <f>'4.  2011-2014 LRAM'!AM556*AE1369</f>
        <v>0</v>
      </c>
      <c r="AF1373" s="332">
        <f>'4.  2011-2014 LRAM'!AN556*AF1369</f>
        <v>15285.59549434464</v>
      </c>
      <c r="AG1373" s="332">
        <f>'4.  2011-2014 LRAM'!AO556*AG1369</f>
        <v>23179.138341592268</v>
      </c>
      <c r="AH1373" s="332">
        <f>'4.  2011-2014 LRAM'!AP556*AH1369</f>
        <v>0</v>
      </c>
      <c r="AI1373" s="332">
        <f>'4.  2011-2014 LRAM'!AQ556*AI1369</f>
        <v>0</v>
      </c>
      <c r="AJ1373" s="332">
        <f>'4.  2011-2014 LRAM'!AR556*AJ1369</f>
        <v>0</v>
      </c>
      <c r="AK1373" s="332">
        <f>'4.  2011-2014 LRAM'!AS556*AK1369</f>
        <v>0</v>
      </c>
      <c r="AL1373" s="332">
        <f>'4.  2011-2014 LRAM'!AT556*AL1369</f>
        <v>0</v>
      </c>
      <c r="AM1373" s="332">
        <f>'4.  2011-2014 LRAM'!AU556*AM1369</f>
        <v>0</v>
      </c>
      <c r="AN1373" s="332">
        <f>'4.  2011-2014 LRAM'!AV556*AN1369</f>
        <v>0</v>
      </c>
      <c r="AO1373" s="332">
        <f>'4.  2011-2014 LRAM'!AW556*AO1369</f>
        <v>0</v>
      </c>
      <c r="AP1373" s="332">
        <f>'4.  2011-2014 LRAM'!AX556*AP1369</f>
        <v>0</v>
      </c>
      <c r="AQ1373" s="332">
        <f>'4.  2011-2014 LRAM'!AY556*AQ1369</f>
        <v>0</v>
      </c>
      <c r="AR1373" s="332">
        <f>'4.  2011-2014 LRAM'!AZ556*AR1369</f>
        <v>0</v>
      </c>
      <c r="AS1373" s="544">
        <f>SUM(AE1373:AR1373)</f>
        <v>38464.73383593691</v>
      </c>
    </row>
    <row r="1374" spans="1:45">
      <c r="B1374" s="284" t="s">
        <v>356</v>
      </c>
      <c r="C1374" s="302"/>
      <c r="D1374" s="244"/>
      <c r="E1374" s="241"/>
      <c r="F1374" s="241"/>
      <c r="G1374" s="241"/>
      <c r="H1374" s="241"/>
      <c r="I1374" s="241"/>
      <c r="J1374" s="241"/>
      <c r="K1374" s="241"/>
      <c r="L1374" s="241"/>
      <c r="M1374" s="241"/>
      <c r="N1374" s="241"/>
      <c r="O1374" s="241"/>
      <c r="P1374" s="241"/>
      <c r="Q1374" s="241"/>
      <c r="R1374" s="252"/>
      <c r="S1374" s="241"/>
      <c r="T1374" s="241"/>
      <c r="U1374" s="241"/>
      <c r="V1374" s="244"/>
      <c r="W1374" s="244"/>
      <c r="X1374" s="244"/>
      <c r="Y1374" s="244"/>
      <c r="Z1374" s="241"/>
      <c r="AA1374" s="241"/>
      <c r="AB1374" s="241"/>
      <c r="AC1374" s="241"/>
      <c r="AD1374" s="241"/>
      <c r="AE1374" s="332">
        <f>AE216*AE1369</f>
        <v>0</v>
      </c>
      <c r="AF1374" s="332">
        <f t="shared" ref="AF1374:AR1374" si="3573">AF216*AF1369</f>
        <v>60593.416168406402</v>
      </c>
      <c r="AG1374" s="332">
        <f t="shared" si="3573"/>
        <v>47426.717540497993</v>
      </c>
      <c r="AH1374" s="332">
        <f t="shared" si="3573"/>
        <v>0</v>
      </c>
      <c r="AI1374" s="332">
        <f t="shared" si="3573"/>
        <v>0</v>
      </c>
      <c r="AJ1374" s="332">
        <f t="shared" si="3573"/>
        <v>0</v>
      </c>
      <c r="AK1374" s="332">
        <f t="shared" si="3573"/>
        <v>0</v>
      </c>
      <c r="AL1374" s="332">
        <f t="shared" si="3573"/>
        <v>0</v>
      </c>
      <c r="AM1374" s="332">
        <f t="shared" si="3573"/>
        <v>0</v>
      </c>
      <c r="AN1374" s="332">
        <f t="shared" si="3573"/>
        <v>0</v>
      </c>
      <c r="AO1374" s="332">
        <f t="shared" si="3573"/>
        <v>0</v>
      </c>
      <c r="AP1374" s="332">
        <f t="shared" si="3573"/>
        <v>0</v>
      </c>
      <c r="AQ1374" s="332">
        <f t="shared" si="3573"/>
        <v>0</v>
      </c>
      <c r="AR1374" s="332">
        <f t="shared" si="3573"/>
        <v>0</v>
      </c>
      <c r="AS1374" s="544">
        <f t="shared" si="3572"/>
        <v>108020.1337089044</v>
      </c>
    </row>
    <row r="1375" spans="1:45">
      <c r="B1375" s="284" t="s">
        <v>357</v>
      </c>
      <c r="C1375" s="302"/>
      <c r="D1375" s="244"/>
      <c r="E1375" s="241"/>
      <c r="F1375" s="241"/>
      <c r="G1375" s="241"/>
      <c r="H1375" s="241"/>
      <c r="I1375" s="241"/>
      <c r="J1375" s="241"/>
      <c r="K1375" s="241"/>
      <c r="L1375" s="241"/>
      <c r="M1375" s="241"/>
      <c r="N1375" s="241"/>
      <c r="O1375" s="241"/>
      <c r="P1375" s="241"/>
      <c r="Q1375" s="241"/>
      <c r="R1375" s="252"/>
      <c r="S1375" s="241"/>
      <c r="T1375" s="241"/>
      <c r="U1375" s="241"/>
      <c r="V1375" s="244"/>
      <c r="W1375" s="244"/>
      <c r="X1375" s="244"/>
      <c r="Y1375" s="244"/>
      <c r="Z1375" s="241"/>
      <c r="AA1375" s="241"/>
      <c r="AB1375" s="241"/>
      <c r="AC1375" s="241"/>
      <c r="AD1375" s="241"/>
      <c r="AE1375" s="332">
        <f>AE407*AE1369</f>
        <v>0</v>
      </c>
      <c r="AF1375" s="332">
        <f t="shared" ref="AF1375:AR1375" si="3574">AF407*AF1369</f>
        <v>33486.870242018158</v>
      </c>
      <c r="AG1375" s="332">
        <f t="shared" si="3574"/>
        <v>75108.018427981195</v>
      </c>
      <c r="AH1375" s="332">
        <f t="shared" si="3574"/>
        <v>0</v>
      </c>
      <c r="AI1375" s="332">
        <f t="shared" si="3574"/>
        <v>0</v>
      </c>
      <c r="AJ1375" s="332">
        <f t="shared" si="3574"/>
        <v>0</v>
      </c>
      <c r="AK1375" s="332">
        <f t="shared" si="3574"/>
        <v>0</v>
      </c>
      <c r="AL1375" s="332">
        <f t="shared" si="3574"/>
        <v>0</v>
      </c>
      <c r="AM1375" s="332">
        <f t="shared" si="3574"/>
        <v>0</v>
      </c>
      <c r="AN1375" s="332">
        <f t="shared" si="3574"/>
        <v>0</v>
      </c>
      <c r="AO1375" s="332">
        <f t="shared" si="3574"/>
        <v>0</v>
      </c>
      <c r="AP1375" s="332">
        <f t="shared" si="3574"/>
        <v>0</v>
      </c>
      <c r="AQ1375" s="332">
        <f t="shared" si="3574"/>
        <v>0</v>
      </c>
      <c r="AR1375" s="332">
        <f t="shared" si="3574"/>
        <v>0</v>
      </c>
      <c r="AS1375" s="544">
        <f t="shared" si="3572"/>
        <v>108594.88866999935</v>
      </c>
    </row>
    <row r="1376" spans="1:45">
      <c r="B1376" s="284" t="s">
        <v>358</v>
      </c>
      <c r="C1376" s="302"/>
      <c r="D1376" s="244"/>
      <c r="E1376" s="241"/>
      <c r="F1376" s="241"/>
      <c r="G1376" s="241"/>
      <c r="H1376" s="241"/>
      <c r="I1376" s="241"/>
      <c r="J1376" s="241"/>
      <c r="K1376" s="241"/>
      <c r="L1376" s="241"/>
      <c r="M1376" s="241"/>
      <c r="N1376" s="241"/>
      <c r="O1376" s="241"/>
      <c r="P1376" s="241"/>
      <c r="Q1376" s="241"/>
      <c r="R1376" s="252"/>
      <c r="S1376" s="241"/>
      <c r="T1376" s="241"/>
      <c r="U1376" s="241"/>
      <c r="V1376" s="244"/>
      <c r="W1376" s="244"/>
      <c r="X1376" s="244"/>
      <c r="Y1376" s="244"/>
      <c r="Z1376" s="241"/>
      <c r="AA1376" s="241"/>
      <c r="AB1376" s="241"/>
      <c r="AC1376" s="241"/>
      <c r="AD1376" s="241"/>
      <c r="AE1376" s="332">
        <f>AE606*AE1369</f>
        <v>0</v>
      </c>
      <c r="AF1376" s="332">
        <f t="shared" ref="AF1376:AR1376" si="3575">AF606*AF1369</f>
        <v>16202.933359086861</v>
      </c>
      <c r="AG1376" s="332">
        <f t="shared" si="3575"/>
        <v>28231.324480058676</v>
      </c>
      <c r="AH1376" s="332">
        <f t="shared" si="3575"/>
        <v>0</v>
      </c>
      <c r="AI1376" s="332">
        <f t="shared" si="3575"/>
        <v>15285.399424538082</v>
      </c>
      <c r="AJ1376" s="332">
        <f t="shared" si="3575"/>
        <v>0</v>
      </c>
      <c r="AK1376" s="332">
        <f t="shared" si="3575"/>
        <v>0</v>
      </c>
      <c r="AL1376" s="332">
        <f t="shared" si="3575"/>
        <v>0</v>
      </c>
      <c r="AM1376" s="332">
        <f t="shared" si="3575"/>
        <v>0</v>
      </c>
      <c r="AN1376" s="332">
        <f t="shared" si="3575"/>
        <v>0</v>
      </c>
      <c r="AO1376" s="332">
        <f t="shared" si="3575"/>
        <v>0</v>
      </c>
      <c r="AP1376" s="332">
        <f t="shared" si="3575"/>
        <v>0</v>
      </c>
      <c r="AQ1376" s="332">
        <f t="shared" si="3575"/>
        <v>0</v>
      </c>
      <c r="AR1376" s="332">
        <f t="shared" si="3575"/>
        <v>0</v>
      </c>
      <c r="AS1376" s="544">
        <f t="shared" si="3572"/>
        <v>59719.657263683621</v>
      </c>
    </row>
    <row r="1377" spans="2:45">
      <c r="B1377" s="284" t="s">
        <v>359</v>
      </c>
      <c r="C1377" s="302"/>
      <c r="D1377" s="244"/>
      <c r="E1377" s="241"/>
      <c r="F1377" s="241"/>
      <c r="G1377" s="241"/>
      <c r="H1377" s="241"/>
      <c r="I1377" s="241"/>
      <c r="J1377" s="241"/>
      <c r="K1377" s="241"/>
      <c r="L1377" s="241"/>
      <c r="M1377" s="241"/>
      <c r="N1377" s="241"/>
      <c r="O1377" s="241"/>
      <c r="P1377" s="241"/>
      <c r="Q1377" s="241"/>
      <c r="R1377" s="252"/>
      <c r="S1377" s="241"/>
      <c r="T1377" s="241"/>
      <c r="U1377" s="241"/>
      <c r="V1377" s="244"/>
      <c r="W1377" s="244"/>
      <c r="X1377" s="244"/>
      <c r="Y1377" s="244"/>
      <c r="Z1377" s="241"/>
      <c r="AA1377" s="241"/>
      <c r="AB1377" s="241"/>
      <c r="AC1377" s="241"/>
      <c r="AD1377" s="241"/>
      <c r="AE1377" s="332">
        <f>AE799*AE1369</f>
        <v>0</v>
      </c>
      <c r="AF1377" s="332">
        <f t="shared" ref="AF1377:AR1377" si="3576">AF799*AF1369</f>
        <v>45985.695813433973</v>
      </c>
      <c r="AG1377" s="332">
        <f t="shared" si="3576"/>
        <v>54101.575817142599</v>
      </c>
      <c r="AH1377" s="332">
        <f t="shared" si="3576"/>
        <v>0</v>
      </c>
      <c r="AI1377" s="332">
        <f t="shared" si="3576"/>
        <v>33409.86504215953</v>
      </c>
      <c r="AJ1377" s="332">
        <f t="shared" si="3576"/>
        <v>0</v>
      </c>
      <c r="AK1377" s="332">
        <f t="shared" si="3576"/>
        <v>0</v>
      </c>
      <c r="AL1377" s="332">
        <f t="shared" si="3576"/>
        <v>0</v>
      </c>
      <c r="AM1377" s="332">
        <f t="shared" si="3576"/>
        <v>0</v>
      </c>
      <c r="AN1377" s="332">
        <f t="shared" si="3576"/>
        <v>0</v>
      </c>
      <c r="AO1377" s="332">
        <f t="shared" si="3576"/>
        <v>0</v>
      </c>
      <c r="AP1377" s="332">
        <f t="shared" si="3576"/>
        <v>0</v>
      </c>
      <c r="AQ1377" s="332">
        <f t="shared" si="3576"/>
        <v>0</v>
      </c>
      <c r="AR1377" s="332">
        <f t="shared" si="3576"/>
        <v>0</v>
      </c>
      <c r="AS1377" s="544">
        <f t="shared" si="3572"/>
        <v>133497.13667273612</v>
      </c>
    </row>
    <row r="1378" spans="2:45">
      <c r="B1378" s="284" t="s">
        <v>360</v>
      </c>
      <c r="C1378" s="302"/>
      <c r="D1378" s="244"/>
      <c r="E1378" s="241"/>
      <c r="F1378" s="241"/>
      <c r="G1378" s="241"/>
      <c r="H1378" s="241"/>
      <c r="I1378" s="241"/>
      <c r="J1378" s="241"/>
      <c r="K1378" s="241"/>
      <c r="L1378" s="241"/>
      <c r="M1378" s="241"/>
      <c r="N1378" s="241"/>
      <c r="O1378" s="241"/>
      <c r="P1378" s="241"/>
      <c r="Q1378" s="241"/>
      <c r="R1378" s="252"/>
      <c r="S1378" s="241"/>
      <c r="T1378" s="241"/>
      <c r="U1378" s="241"/>
      <c r="V1378" s="244"/>
      <c r="W1378" s="244"/>
      <c r="X1378" s="244"/>
      <c r="Y1378" s="244"/>
      <c r="Z1378" s="241"/>
      <c r="AA1378" s="241"/>
      <c r="AB1378" s="241"/>
      <c r="AC1378" s="241"/>
      <c r="AD1378" s="241"/>
      <c r="AE1378" s="332">
        <f>AE1369*AE994</f>
        <v>0</v>
      </c>
      <c r="AF1378" s="332">
        <f t="shared" ref="AF1378:AR1378" si="3577">AF1369*AF994</f>
        <v>27579.033241765075</v>
      </c>
      <c r="AG1378" s="332">
        <f t="shared" si="3577"/>
        <v>39802.721516544101</v>
      </c>
      <c r="AH1378" s="332">
        <f t="shared" si="3577"/>
        <v>0</v>
      </c>
      <c r="AI1378" s="332">
        <f t="shared" si="3577"/>
        <v>0</v>
      </c>
      <c r="AJ1378" s="332">
        <f t="shared" si="3577"/>
        <v>0</v>
      </c>
      <c r="AK1378" s="332">
        <f t="shared" si="3577"/>
        <v>0</v>
      </c>
      <c r="AL1378" s="332">
        <f t="shared" si="3577"/>
        <v>0</v>
      </c>
      <c r="AM1378" s="332">
        <f t="shared" si="3577"/>
        <v>0</v>
      </c>
      <c r="AN1378" s="332">
        <f t="shared" si="3577"/>
        <v>0</v>
      </c>
      <c r="AO1378" s="332">
        <f t="shared" si="3577"/>
        <v>0</v>
      </c>
      <c r="AP1378" s="332">
        <f t="shared" si="3577"/>
        <v>0</v>
      </c>
      <c r="AQ1378" s="332">
        <f t="shared" si="3577"/>
        <v>0</v>
      </c>
      <c r="AR1378" s="332">
        <f t="shared" si="3577"/>
        <v>0</v>
      </c>
      <c r="AS1378" s="544">
        <f t="shared" si="3572"/>
        <v>67381.75475830918</v>
      </c>
    </row>
    <row r="1379" spans="2:45">
      <c r="B1379" s="284" t="s">
        <v>720</v>
      </c>
      <c r="C1379" s="302"/>
      <c r="D1379" s="244"/>
      <c r="E1379" s="241"/>
      <c r="F1379" s="241"/>
      <c r="G1379" s="241"/>
      <c r="H1379" s="241"/>
      <c r="I1379" s="241"/>
      <c r="J1379" s="241"/>
      <c r="K1379" s="241"/>
      <c r="L1379" s="241"/>
      <c r="M1379" s="241"/>
      <c r="N1379" s="241"/>
      <c r="O1379" s="241"/>
      <c r="P1379" s="241"/>
      <c r="Q1379" s="241"/>
      <c r="R1379" s="252"/>
      <c r="S1379" s="241"/>
      <c r="T1379" s="241"/>
      <c r="U1379" s="241"/>
      <c r="V1379" s="244"/>
      <c r="W1379" s="244"/>
      <c r="X1379" s="244"/>
      <c r="Y1379" s="244"/>
      <c r="Z1379" s="241"/>
      <c r="AA1379" s="241"/>
      <c r="AB1379" s="241"/>
      <c r="AC1379" s="241"/>
      <c r="AD1379" s="241"/>
      <c r="AE1379" s="332">
        <f>AE1189*AE1369</f>
        <v>0</v>
      </c>
      <c r="AF1379" s="332">
        <f t="shared" ref="AF1379:AR1379" si="3578">AF1189*AF1369</f>
        <v>4659.2278688999677</v>
      </c>
      <c r="AG1379" s="332">
        <f t="shared" si="3578"/>
        <v>7783.8917740864072</v>
      </c>
      <c r="AH1379" s="332">
        <f t="shared" si="3578"/>
        <v>0</v>
      </c>
      <c r="AI1379" s="332">
        <f t="shared" si="3578"/>
        <v>0</v>
      </c>
      <c r="AJ1379" s="332">
        <f t="shared" si="3578"/>
        <v>0</v>
      </c>
      <c r="AK1379" s="332">
        <f t="shared" si="3578"/>
        <v>0</v>
      </c>
      <c r="AL1379" s="332">
        <f t="shared" si="3578"/>
        <v>0</v>
      </c>
      <c r="AM1379" s="332">
        <f t="shared" si="3578"/>
        <v>0</v>
      </c>
      <c r="AN1379" s="332">
        <f t="shared" si="3578"/>
        <v>0</v>
      </c>
      <c r="AO1379" s="332">
        <f t="shared" si="3578"/>
        <v>0</v>
      </c>
      <c r="AP1379" s="332">
        <f t="shared" si="3578"/>
        <v>0</v>
      </c>
      <c r="AQ1379" s="332">
        <f t="shared" si="3578"/>
        <v>0</v>
      </c>
      <c r="AR1379" s="332">
        <f t="shared" si="3578"/>
        <v>0</v>
      </c>
      <c r="AS1379" s="544">
        <f t="shared" si="3572"/>
        <v>12443.119642986374</v>
      </c>
    </row>
    <row r="1380" spans="2:45">
      <c r="B1380" s="284" t="s">
        <v>716</v>
      </c>
      <c r="C1380" s="302"/>
      <c r="D1380" s="244"/>
      <c r="E1380" s="241"/>
      <c r="F1380" s="241"/>
      <c r="G1380" s="241"/>
      <c r="H1380" s="241"/>
      <c r="I1380" s="241"/>
      <c r="J1380" s="241"/>
      <c r="K1380" s="241"/>
      <c r="L1380" s="241"/>
      <c r="M1380" s="241"/>
      <c r="N1380" s="241"/>
      <c r="O1380" s="241"/>
      <c r="P1380" s="241"/>
      <c r="Q1380" s="241"/>
      <c r="R1380" s="252"/>
      <c r="S1380" s="241"/>
      <c r="T1380" s="241"/>
      <c r="U1380" s="241"/>
      <c r="V1380" s="244"/>
      <c r="W1380" s="244"/>
      <c r="X1380" s="244"/>
      <c r="Y1380" s="244"/>
      <c r="Z1380" s="241"/>
      <c r="AA1380" s="241"/>
      <c r="AB1380" s="241"/>
      <c r="AC1380" s="241"/>
      <c r="AD1380" s="241"/>
      <c r="AE1380" s="332">
        <f>AE1366*AE1369</f>
        <v>0</v>
      </c>
      <c r="AF1380" s="332">
        <f t="shared" ref="AF1380:AR1380" si="3579">AF1366*AF1369</f>
        <v>0</v>
      </c>
      <c r="AG1380" s="332">
        <f t="shared" si="3579"/>
        <v>957.37706312292698</v>
      </c>
      <c r="AH1380" s="332">
        <f t="shared" si="3579"/>
        <v>0</v>
      </c>
      <c r="AI1380" s="332">
        <f t="shared" si="3579"/>
        <v>0</v>
      </c>
      <c r="AJ1380" s="332">
        <f t="shared" si="3579"/>
        <v>0</v>
      </c>
      <c r="AK1380" s="332">
        <f t="shared" si="3579"/>
        <v>0</v>
      </c>
      <c r="AL1380" s="332">
        <f t="shared" si="3579"/>
        <v>0</v>
      </c>
      <c r="AM1380" s="332">
        <f t="shared" si="3579"/>
        <v>0</v>
      </c>
      <c r="AN1380" s="332">
        <f t="shared" si="3579"/>
        <v>0</v>
      </c>
      <c r="AO1380" s="332">
        <f t="shared" si="3579"/>
        <v>0</v>
      </c>
      <c r="AP1380" s="332">
        <f t="shared" si="3579"/>
        <v>0</v>
      </c>
      <c r="AQ1380" s="332">
        <f t="shared" si="3579"/>
        <v>0</v>
      </c>
      <c r="AR1380" s="332">
        <f t="shared" si="3579"/>
        <v>0</v>
      </c>
      <c r="AS1380" s="544">
        <f t="shared" si="3572"/>
        <v>957.37706312292698</v>
      </c>
    </row>
    <row r="1381" spans="2:45" ht="15.75">
      <c r="B1381" s="306" t="s">
        <v>717</v>
      </c>
      <c r="C1381" s="302"/>
      <c r="D1381" s="264"/>
      <c r="E1381" s="294"/>
      <c r="F1381" s="294"/>
      <c r="G1381" s="294"/>
      <c r="H1381" s="294"/>
      <c r="I1381" s="294"/>
      <c r="J1381" s="294"/>
      <c r="K1381" s="294"/>
      <c r="L1381" s="294"/>
      <c r="M1381" s="294"/>
      <c r="N1381" s="294"/>
      <c r="O1381" s="294"/>
      <c r="P1381" s="294"/>
      <c r="Q1381" s="294"/>
      <c r="R1381" s="261"/>
      <c r="S1381" s="294"/>
      <c r="T1381" s="294"/>
      <c r="U1381" s="294"/>
      <c r="V1381" s="264"/>
      <c r="W1381" s="264"/>
      <c r="X1381" s="264"/>
      <c r="Y1381" s="264"/>
      <c r="Z1381" s="294"/>
      <c r="AA1381" s="294"/>
      <c r="AB1381" s="294"/>
      <c r="AC1381" s="294"/>
      <c r="AD1381" s="294"/>
      <c r="AE1381" s="303">
        <f>SUM(AE1370:AE1380)</f>
        <v>0</v>
      </c>
      <c r="AF1381" s="837">
        <f>SUM(AF1372:AF1378)/3+SUM(AF1379:AF1380)</f>
        <v>73967.611812226649</v>
      </c>
      <c r="AG1381" s="837">
        <f>SUM(AG1372:AG1378)/3+SUM(AG1379:AG1380)</f>
        <v>111640.89969059831</v>
      </c>
      <c r="AH1381" s="837">
        <f>SUM(AH1372:AH1378)/3+SUM(AH1379:AH1380)</f>
        <v>0</v>
      </c>
      <c r="AI1381" s="837">
        <f>SUM(AI1372:AI1378)/3+SUM(AI1379:AI1380)</f>
        <v>16231.754822232537</v>
      </c>
      <c r="AJ1381" s="303">
        <f t="shared" ref="AJ1381:AR1381" si="3580">SUM(AJ1370:AJ1380)</f>
        <v>0</v>
      </c>
      <c r="AK1381" s="303">
        <f t="shared" si="3580"/>
        <v>0</v>
      </c>
      <c r="AL1381" s="303">
        <f t="shared" si="3580"/>
        <v>0</v>
      </c>
      <c r="AM1381" s="303">
        <f t="shared" si="3580"/>
        <v>0</v>
      </c>
      <c r="AN1381" s="303">
        <f t="shared" si="3580"/>
        <v>0</v>
      </c>
      <c r="AO1381" s="303">
        <f t="shared" si="3580"/>
        <v>0</v>
      </c>
      <c r="AP1381" s="303">
        <f t="shared" si="3580"/>
        <v>0</v>
      </c>
      <c r="AQ1381" s="303">
        <f t="shared" si="3580"/>
        <v>0</v>
      </c>
      <c r="AR1381" s="303">
        <f t="shared" si="3580"/>
        <v>0</v>
      </c>
      <c r="AS1381" s="692">
        <f>SUM(AS1370:AS1380)</f>
        <v>578719.80556295381</v>
      </c>
    </row>
    <row r="1382" spans="2:45" ht="15.75">
      <c r="B1382" s="306" t="s">
        <v>718</v>
      </c>
      <c r="C1382" s="302"/>
      <c r="D1382" s="307"/>
      <c r="E1382" s="294"/>
      <c r="F1382" s="294"/>
      <c r="G1382" s="294"/>
      <c r="H1382" s="294"/>
      <c r="I1382" s="294"/>
      <c r="J1382" s="294"/>
      <c r="K1382" s="294"/>
      <c r="L1382" s="294"/>
      <c r="M1382" s="294"/>
      <c r="N1382" s="294"/>
      <c r="O1382" s="294"/>
      <c r="P1382" s="294"/>
      <c r="Q1382" s="294"/>
      <c r="R1382" s="261"/>
      <c r="S1382" s="294"/>
      <c r="T1382" s="294"/>
      <c r="U1382" s="294"/>
      <c r="V1382" s="264"/>
      <c r="W1382" s="264"/>
      <c r="X1382" s="264"/>
      <c r="Y1382" s="264"/>
      <c r="Z1382" s="294"/>
      <c r="AA1382" s="294"/>
      <c r="AB1382" s="294"/>
      <c r="AC1382" s="294"/>
      <c r="AD1382" s="294"/>
      <c r="AE1382" s="304">
        <f>AE1367*AE1369</f>
        <v>0</v>
      </c>
      <c r="AF1382" s="304">
        <f t="shared" ref="AF1382:AR1382" si="3581">AF1367*AF1369</f>
        <v>11961.936</v>
      </c>
      <c r="AG1382" s="304">
        <f t="shared" si="3581"/>
        <v>25989.2896</v>
      </c>
      <c r="AH1382" s="304">
        <f t="shared" si="3581"/>
        <v>199.19900000000001</v>
      </c>
      <c r="AI1382" s="304">
        <f t="shared" si="3581"/>
        <v>211.60980000000001</v>
      </c>
      <c r="AJ1382" s="304">
        <f t="shared" si="3581"/>
        <v>0</v>
      </c>
      <c r="AK1382" s="304">
        <f t="shared" si="3581"/>
        <v>0</v>
      </c>
      <c r="AL1382" s="304">
        <f t="shared" si="3581"/>
        <v>0</v>
      </c>
      <c r="AM1382" s="304">
        <f t="shared" si="3581"/>
        <v>0</v>
      </c>
      <c r="AN1382" s="304">
        <f t="shared" si="3581"/>
        <v>0</v>
      </c>
      <c r="AO1382" s="304">
        <f t="shared" si="3581"/>
        <v>0</v>
      </c>
      <c r="AP1382" s="304">
        <f t="shared" si="3581"/>
        <v>0</v>
      </c>
      <c r="AQ1382" s="304">
        <f t="shared" si="3581"/>
        <v>0</v>
      </c>
      <c r="AR1382" s="304">
        <f t="shared" si="3581"/>
        <v>0</v>
      </c>
      <c r="AS1382" s="360">
        <f>SUM(AE1382:AR1382)</f>
        <v>38362.034399999997</v>
      </c>
    </row>
    <row r="1383" spans="2:45" ht="15.75">
      <c r="B1383" s="306" t="s">
        <v>719</v>
      </c>
      <c r="C1383" s="302"/>
      <c r="D1383" s="307"/>
      <c r="E1383" s="294"/>
      <c r="F1383" s="294"/>
      <c r="G1383" s="294"/>
      <c r="H1383" s="294"/>
      <c r="I1383" s="294"/>
      <c r="J1383" s="294"/>
      <c r="K1383" s="294"/>
      <c r="L1383" s="294"/>
      <c r="M1383" s="294"/>
      <c r="N1383" s="294"/>
      <c r="O1383" s="294"/>
      <c r="P1383" s="294"/>
      <c r="Q1383" s="294"/>
      <c r="R1383" s="261"/>
      <c r="S1383" s="294"/>
      <c r="T1383" s="294"/>
      <c r="U1383" s="294"/>
      <c r="V1383" s="307"/>
      <c r="W1383" s="307"/>
      <c r="X1383" s="307"/>
      <c r="Y1383" s="307"/>
      <c r="Z1383" s="294"/>
      <c r="AA1383" s="294"/>
      <c r="AB1383" s="294"/>
      <c r="AC1383" s="294"/>
      <c r="AD1383" s="294"/>
      <c r="AE1383" s="308"/>
      <c r="AF1383" s="308"/>
      <c r="AG1383" s="308"/>
      <c r="AH1383" s="308"/>
      <c r="AI1383" s="308"/>
      <c r="AJ1383" s="308"/>
      <c r="AK1383" s="308"/>
      <c r="AL1383" s="308"/>
      <c r="AM1383" s="308"/>
      <c r="AN1383" s="308"/>
      <c r="AO1383" s="308"/>
      <c r="AP1383" s="308"/>
      <c r="AQ1383" s="308"/>
      <c r="AR1383" s="308"/>
      <c r="AS1383" s="360">
        <f>AS1381-AS1382</f>
        <v>540357.77116295381</v>
      </c>
    </row>
    <row r="1384" spans="2:45" ht="15.75">
      <c r="B1384" s="306"/>
      <c r="C1384" s="302"/>
      <c r="D1384" s="307"/>
      <c r="E1384" s="294"/>
      <c r="F1384" s="294"/>
      <c r="G1384" s="294"/>
      <c r="H1384" s="294"/>
      <c r="I1384" s="294"/>
      <c r="J1384" s="294"/>
      <c r="K1384" s="294"/>
      <c r="L1384" s="294"/>
      <c r="M1384" s="294"/>
      <c r="N1384" s="294"/>
      <c r="O1384" s="294"/>
      <c r="P1384" s="294"/>
      <c r="Q1384" s="294"/>
      <c r="R1384" s="261"/>
      <c r="S1384" s="294"/>
      <c r="T1384" s="294"/>
      <c r="U1384" s="294"/>
      <c r="V1384" s="307"/>
      <c r="W1384" s="307"/>
      <c r="X1384" s="307"/>
      <c r="Y1384" s="307"/>
      <c r="Z1384" s="294"/>
      <c r="AA1384" s="294"/>
      <c r="AB1384" s="294"/>
      <c r="AC1384" s="294"/>
      <c r="AD1384" s="294"/>
      <c r="AE1384" s="308"/>
      <c r="AF1384" s="308"/>
      <c r="AG1384" s="308"/>
      <c r="AH1384" s="308"/>
      <c r="AI1384" s="308"/>
      <c r="AJ1384" s="308"/>
      <c r="AK1384" s="308"/>
      <c r="AL1384" s="308"/>
      <c r="AM1384" s="308"/>
      <c r="AN1384" s="308"/>
      <c r="AO1384" s="308"/>
      <c r="AP1384" s="308"/>
      <c r="AQ1384" s="308"/>
      <c r="AR1384" s="308"/>
      <c r="AS1384" s="360"/>
    </row>
    <row r="1385" spans="2:45">
      <c r="B1385" s="284" t="s">
        <v>862</v>
      </c>
      <c r="C1385" s="307"/>
      <c r="D1385" s="307"/>
      <c r="E1385" s="294"/>
      <c r="F1385" s="294"/>
      <c r="G1385" s="294"/>
      <c r="H1385" s="294"/>
      <c r="I1385" s="294"/>
      <c r="J1385" s="294"/>
      <c r="K1385" s="294"/>
      <c r="L1385" s="294"/>
      <c r="M1385" s="294"/>
      <c r="N1385" s="294"/>
      <c r="O1385" s="294"/>
      <c r="P1385" s="294"/>
      <c r="Q1385" s="294"/>
      <c r="R1385" s="261"/>
      <c r="S1385" s="294"/>
      <c r="T1385" s="294"/>
      <c r="U1385" s="294"/>
      <c r="V1385" s="307"/>
      <c r="W1385" s="302"/>
      <c r="X1385" s="307"/>
      <c r="Y1385" s="307"/>
      <c r="Z1385" s="294"/>
      <c r="AA1385" s="294"/>
      <c r="AB1385" s="294"/>
      <c r="AC1385" s="294"/>
      <c r="AD1385" s="294"/>
      <c r="AE1385" s="677">
        <f>SUMPRODUCT($E$1204:$E$1364,AE1204:AE1364)</f>
        <v>0</v>
      </c>
      <c r="AF1385" s="677">
        <f>SUMPRODUCT($E$1204:$E$1364,AF1204:AF1364)</f>
        <v>0</v>
      </c>
      <c r="AG1385" s="677">
        <f>IF(AG1202="kw",SUMPRODUCT($Q$1204:$Q$1364,$S$1204:$S$1364,AG1204:AG1364),SUMPRODUCT($E$1204:$E$1364,AG1204:AG1364))</f>
        <v>293.42192691030004</v>
      </c>
      <c r="AH1385" s="677">
        <f t="shared" ref="AH1385:AR1385" si="3582">IF(AH1202="kw",SUMPRODUCT($Q$1204:$Q$1364,$S$1204:$S$1364,AH1204:AH1364),SUMPRODUCT($E$1204:$E$1364,AH1204:AH1364))</f>
        <v>0</v>
      </c>
      <c r="AI1385" s="677">
        <f t="shared" si="3582"/>
        <v>0</v>
      </c>
      <c r="AJ1385" s="677">
        <f t="shared" si="3582"/>
        <v>0</v>
      </c>
      <c r="AK1385" s="677">
        <f t="shared" si="3582"/>
        <v>0</v>
      </c>
      <c r="AL1385" s="677">
        <f t="shared" si="3582"/>
        <v>0</v>
      </c>
      <c r="AM1385" s="677">
        <f t="shared" si="3582"/>
        <v>0</v>
      </c>
      <c r="AN1385" s="677">
        <f t="shared" si="3582"/>
        <v>0</v>
      </c>
      <c r="AO1385" s="677">
        <f t="shared" si="3582"/>
        <v>0</v>
      </c>
      <c r="AP1385" s="677">
        <f t="shared" si="3582"/>
        <v>0</v>
      </c>
      <c r="AQ1385" s="677">
        <f t="shared" si="3582"/>
        <v>0</v>
      </c>
      <c r="AR1385" s="677">
        <f t="shared" si="3582"/>
        <v>0</v>
      </c>
      <c r="AS1385" s="296"/>
    </row>
    <row r="1386" spans="2:45">
      <c r="B1386" s="284" t="s">
        <v>863</v>
      </c>
      <c r="C1386" s="307"/>
      <c r="D1386" s="307"/>
      <c r="E1386" s="294"/>
      <c r="F1386" s="294"/>
      <c r="G1386" s="294"/>
      <c r="H1386" s="294"/>
      <c r="I1386" s="294"/>
      <c r="J1386" s="294"/>
      <c r="K1386" s="294"/>
      <c r="L1386" s="294"/>
      <c r="M1386" s="294"/>
      <c r="N1386" s="294"/>
      <c r="O1386" s="294"/>
      <c r="P1386" s="294"/>
      <c r="Q1386" s="294"/>
      <c r="R1386" s="261"/>
      <c r="S1386" s="294"/>
      <c r="T1386" s="294"/>
      <c r="U1386" s="294"/>
      <c r="V1386" s="307"/>
      <c r="W1386" s="302"/>
      <c r="X1386" s="307"/>
      <c r="Y1386" s="307"/>
      <c r="Z1386" s="294"/>
      <c r="AA1386" s="294"/>
      <c r="AB1386" s="294"/>
      <c r="AC1386" s="294"/>
      <c r="AD1386" s="294"/>
      <c r="AE1386" s="677">
        <f>SUMPRODUCT($F$1204:$F$1364,AE1204:AE1364)</f>
        <v>0</v>
      </c>
      <c r="AF1386" s="677">
        <f>SUMPRODUCT($F$1204:$F$1364,AF1204:AF1364)</f>
        <v>0</v>
      </c>
      <c r="AG1386" s="677">
        <f>IF(AG1202="kw",SUMPRODUCT($Q$1204:$Q$1364,$T$1204:$T$1364,AG1204:AG1364),SUMPRODUCT($F$1204:$F$1364,AG1204:AG1364))</f>
        <v>293.42192691030004</v>
      </c>
      <c r="AH1386" s="677">
        <f t="shared" ref="AH1386:AR1386" si="3583">IF(AH1202="kw",SUMPRODUCT($Q$1204:$Q$1364,$T$1204:$T$1364,AH1204:AH1364),SUMPRODUCT($F$1204:$F$1364,AH1204:AH1364))</f>
        <v>0</v>
      </c>
      <c r="AI1386" s="677">
        <f t="shared" si="3583"/>
        <v>0</v>
      </c>
      <c r="AJ1386" s="677">
        <f t="shared" si="3583"/>
        <v>0</v>
      </c>
      <c r="AK1386" s="677">
        <f t="shared" si="3583"/>
        <v>0</v>
      </c>
      <c r="AL1386" s="677">
        <f t="shared" si="3583"/>
        <v>0</v>
      </c>
      <c r="AM1386" s="677">
        <f t="shared" si="3583"/>
        <v>0</v>
      </c>
      <c r="AN1386" s="677">
        <f t="shared" si="3583"/>
        <v>0</v>
      </c>
      <c r="AO1386" s="677">
        <f t="shared" si="3583"/>
        <v>0</v>
      </c>
      <c r="AP1386" s="677">
        <f t="shared" si="3583"/>
        <v>0</v>
      </c>
      <c r="AQ1386" s="677">
        <f t="shared" si="3583"/>
        <v>0</v>
      </c>
      <c r="AR1386" s="677">
        <f t="shared" si="3583"/>
        <v>0</v>
      </c>
      <c r="AS1386" s="296"/>
    </row>
    <row r="1387" spans="2:45">
      <c r="B1387" s="284" t="s">
        <v>864</v>
      </c>
      <c r="C1387" s="307"/>
      <c r="D1387" s="307"/>
      <c r="E1387" s="294"/>
      <c r="F1387" s="294"/>
      <c r="G1387" s="294"/>
      <c r="H1387" s="294"/>
      <c r="I1387" s="294"/>
      <c r="J1387" s="294"/>
      <c r="K1387" s="294"/>
      <c r="L1387" s="294"/>
      <c r="M1387" s="294"/>
      <c r="N1387" s="294"/>
      <c r="O1387" s="294"/>
      <c r="P1387" s="294"/>
      <c r="Q1387" s="294"/>
      <c r="R1387" s="261"/>
      <c r="S1387" s="294"/>
      <c r="T1387" s="294"/>
      <c r="U1387" s="294"/>
      <c r="V1387" s="307"/>
      <c r="W1387" s="302"/>
      <c r="X1387" s="307"/>
      <c r="Y1387" s="307"/>
      <c r="Z1387" s="294"/>
      <c r="AA1387" s="294"/>
      <c r="AB1387" s="294"/>
      <c r="AC1387" s="294"/>
      <c r="AD1387" s="294"/>
      <c r="AE1387" s="677">
        <f>SUMPRODUCT($G$1204:$G$1364,AE1204:AE1364)</f>
        <v>0</v>
      </c>
      <c r="AF1387" s="677">
        <f>SUMPRODUCT($G$1204:$G$1364,AF1204:AF1364)</f>
        <v>0</v>
      </c>
      <c r="AG1387" s="677">
        <f>IF(AG1202="kw",SUMPRODUCT($Q$1204:$Q$1364,$U$1204:$U$1364,AG1204:AG1364),SUMPRODUCT($G$1204:$G$1364,AG1204:AG1364))</f>
        <v>293.42192691030004</v>
      </c>
      <c r="AH1387" s="677">
        <f t="shared" ref="AH1387:AR1387" si="3584">IF(AH1202="kw",SUMPRODUCT($Q$1204:$Q$1364,$U$1204:$U$1364,AH1204:AH1364),SUMPRODUCT($G$1204:$G$1364,AH1204:AH1364))</f>
        <v>0</v>
      </c>
      <c r="AI1387" s="677">
        <f t="shared" si="3584"/>
        <v>0</v>
      </c>
      <c r="AJ1387" s="677">
        <f t="shared" si="3584"/>
        <v>0</v>
      </c>
      <c r="AK1387" s="677">
        <f t="shared" si="3584"/>
        <v>0</v>
      </c>
      <c r="AL1387" s="677">
        <f t="shared" si="3584"/>
        <v>0</v>
      </c>
      <c r="AM1387" s="677">
        <f t="shared" si="3584"/>
        <v>0</v>
      </c>
      <c r="AN1387" s="677">
        <f t="shared" si="3584"/>
        <v>0</v>
      </c>
      <c r="AO1387" s="677">
        <f t="shared" si="3584"/>
        <v>0</v>
      </c>
      <c r="AP1387" s="677">
        <f t="shared" si="3584"/>
        <v>0</v>
      </c>
      <c r="AQ1387" s="677">
        <f t="shared" si="3584"/>
        <v>0</v>
      </c>
      <c r="AR1387" s="677">
        <f t="shared" si="3584"/>
        <v>0</v>
      </c>
      <c r="AS1387" s="296"/>
    </row>
    <row r="1388" spans="2:45">
      <c r="B1388" s="284" t="s">
        <v>865</v>
      </c>
      <c r="C1388" s="307"/>
      <c r="D1388" s="307"/>
      <c r="E1388" s="294"/>
      <c r="F1388" s="294"/>
      <c r="G1388" s="294"/>
      <c r="H1388" s="294"/>
      <c r="I1388" s="294"/>
      <c r="J1388" s="294"/>
      <c r="K1388" s="294"/>
      <c r="L1388" s="294"/>
      <c r="M1388" s="294"/>
      <c r="N1388" s="294"/>
      <c r="O1388" s="294"/>
      <c r="P1388" s="294"/>
      <c r="Q1388" s="294"/>
      <c r="R1388" s="261"/>
      <c r="S1388" s="294"/>
      <c r="T1388" s="294"/>
      <c r="U1388" s="294"/>
      <c r="V1388" s="307"/>
      <c r="W1388" s="302"/>
      <c r="X1388" s="307"/>
      <c r="Y1388" s="307"/>
      <c r="Z1388" s="294"/>
      <c r="AA1388" s="294"/>
      <c r="AB1388" s="294"/>
      <c r="AC1388" s="294"/>
      <c r="AD1388" s="294"/>
      <c r="AE1388" s="677">
        <f>SUMPRODUCT($H$1204:$H$1364,AE1204:AE1364)</f>
        <v>0</v>
      </c>
      <c r="AF1388" s="677">
        <f>SUMPRODUCT($H$1204:$H$1364,AF1204:AF1364)</f>
        <v>0</v>
      </c>
      <c r="AG1388" s="677">
        <f>IF(AG1202="kw",SUMPRODUCT($Q$1204:$Q$1364,$V$1204:$V$1364,AG1204:AG1364),SUMPRODUCT($H$1204:$H$1364,AG1204:AG1364))</f>
        <v>293.42192691030004</v>
      </c>
      <c r="AH1388" s="677">
        <f t="shared" ref="AH1388:AR1388" si="3585">IF(AH1202="kw",SUMPRODUCT($Q$1204:$Q$1364,$V$1204:$V$1364,AH1204:AH1364),SUMPRODUCT($H$1204:$H$1364,AH1204:AH1364))</f>
        <v>0</v>
      </c>
      <c r="AI1388" s="677">
        <f t="shared" si="3585"/>
        <v>0</v>
      </c>
      <c r="AJ1388" s="677">
        <f t="shared" si="3585"/>
        <v>0</v>
      </c>
      <c r="AK1388" s="677">
        <f t="shared" si="3585"/>
        <v>0</v>
      </c>
      <c r="AL1388" s="677">
        <f t="shared" si="3585"/>
        <v>0</v>
      </c>
      <c r="AM1388" s="677">
        <f t="shared" si="3585"/>
        <v>0</v>
      </c>
      <c r="AN1388" s="677">
        <f t="shared" si="3585"/>
        <v>0</v>
      </c>
      <c r="AO1388" s="677">
        <f t="shared" si="3585"/>
        <v>0</v>
      </c>
      <c r="AP1388" s="677">
        <f t="shared" si="3585"/>
        <v>0</v>
      </c>
      <c r="AQ1388" s="677">
        <f t="shared" si="3585"/>
        <v>0</v>
      </c>
      <c r="AR1388" s="677">
        <f t="shared" si="3585"/>
        <v>0</v>
      </c>
      <c r="AS1388" s="296"/>
    </row>
    <row r="1389" spans="2:45">
      <c r="B1389" s="284" t="s">
        <v>866</v>
      </c>
      <c r="C1389" s="307"/>
      <c r="D1389" s="307"/>
      <c r="E1389" s="294"/>
      <c r="F1389" s="294"/>
      <c r="G1389" s="294"/>
      <c r="H1389" s="294"/>
      <c r="I1389" s="294"/>
      <c r="J1389" s="294"/>
      <c r="K1389" s="294"/>
      <c r="L1389" s="294"/>
      <c r="M1389" s="294"/>
      <c r="N1389" s="294"/>
      <c r="O1389" s="294"/>
      <c r="P1389" s="294"/>
      <c r="Q1389" s="294"/>
      <c r="R1389" s="261"/>
      <c r="S1389" s="294"/>
      <c r="T1389" s="294"/>
      <c r="U1389" s="294"/>
      <c r="V1389" s="307"/>
      <c r="W1389" s="302"/>
      <c r="X1389" s="307"/>
      <c r="Y1389" s="307"/>
      <c r="Z1389" s="294"/>
      <c r="AA1389" s="294"/>
      <c r="AB1389" s="294"/>
      <c r="AC1389" s="294"/>
      <c r="AD1389" s="294"/>
      <c r="AE1389" s="677">
        <f>SUMPRODUCT($I$1204:$I$1364,AE1204:AE1364)</f>
        <v>0</v>
      </c>
      <c r="AF1389" s="677">
        <f>SUMPRODUCT($I$1204:$I$1364,AF1204:AF1364)</f>
        <v>0</v>
      </c>
      <c r="AG1389" s="677">
        <f>IF(AG1202="kw",SUMPRODUCT($Q$1204:$Q$1364,$W$1204:$W$1364,AG1204:AG1364),SUMPRODUCT($I$1204:$I$1364,AG1204:AG1364))</f>
        <v>279.6032588178266</v>
      </c>
      <c r="AH1389" s="677">
        <f t="shared" ref="AH1389:AR1389" si="3586">IF(AH1202="kw",SUMPRODUCT($Q$1204:$Q$1364,$W$1204:$W$1364,AH1204:AH1364),SUMPRODUCT($I$1204:$I$1364,AH1204:AH1364))</f>
        <v>0</v>
      </c>
      <c r="AI1389" s="677">
        <f t="shared" si="3586"/>
        <v>0</v>
      </c>
      <c r="AJ1389" s="677">
        <f t="shared" si="3586"/>
        <v>0</v>
      </c>
      <c r="AK1389" s="677">
        <f t="shared" si="3586"/>
        <v>0</v>
      </c>
      <c r="AL1389" s="677">
        <f t="shared" si="3586"/>
        <v>0</v>
      </c>
      <c r="AM1389" s="677">
        <f t="shared" si="3586"/>
        <v>0</v>
      </c>
      <c r="AN1389" s="677">
        <f t="shared" si="3586"/>
        <v>0</v>
      </c>
      <c r="AO1389" s="677">
        <f t="shared" si="3586"/>
        <v>0</v>
      </c>
      <c r="AP1389" s="677">
        <f t="shared" si="3586"/>
        <v>0</v>
      </c>
      <c r="AQ1389" s="677">
        <f t="shared" si="3586"/>
        <v>0</v>
      </c>
      <c r="AR1389" s="677">
        <f t="shared" si="3586"/>
        <v>0</v>
      </c>
      <c r="AS1389" s="296"/>
    </row>
    <row r="1390" spans="2:45">
      <c r="B1390" s="335" t="s">
        <v>867</v>
      </c>
      <c r="C1390" s="397"/>
      <c r="D1390" s="397"/>
      <c r="E1390" s="398"/>
      <c r="F1390" s="398"/>
      <c r="G1390" s="398"/>
      <c r="H1390" s="398"/>
      <c r="I1390" s="398"/>
      <c r="J1390" s="398"/>
      <c r="K1390" s="398"/>
      <c r="L1390" s="398"/>
      <c r="M1390" s="398"/>
      <c r="N1390" s="398"/>
      <c r="O1390" s="398"/>
      <c r="P1390" s="398"/>
      <c r="Q1390" s="398"/>
      <c r="R1390" s="399"/>
      <c r="S1390" s="398"/>
      <c r="T1390" s="398"/>
      <c r="U1390" s="398"/>
      <c r="V1390" s="397"/>
      <c r="W1390" s="400"/>
      <c r="X1390" s="397"/>
      <c r="Y1390" s="397"/>
      <c r="Z1390" s="398"/>
      <c r="AA1390" s="398"/>
      <c r="AB1390" s="398"/>
      <c r="AC1390" s="398"/>
      <c r="AD1390" s="398"/>
      <c r="AE1390" s="678">
        <f>SUMPRODUCT($J$1204:$J$1364,AE1204:AE1364)</f>
        <v>0</v>
      </c>
      <c r="AF1390" s="678">
        <f>SUMPRODUCT($J$1204:$J$1364,AF1204:AF1364)</f>
        <v>0</v>
      </c>
      <c r="AG1390" s="678">
        <f>IF(AG1202="kw",SUMPRODUCT($Q$1204:$Q$1364,$X$1204:$X$1364,AG1204:AG1364),SUMPRODUCT($J$1204:$J$1364,AG1204:AG1364))</f>
        <v>266.43537913050295</v>
      </c>
      <c r="AH1390" s="678">
        <f t="shared" ref="AH1390:AR1390" si="3587">IF(AH1202="kw",SUMPRODUCT($Q$1204:$Q$1364,$X$1204:$X$1364,AH1204:AH1364),SUMPRODUCT($J$1204:$J$1364,AH1204:AH1364))</f>
        <v>0</v>
      </c>
      <c r="AI1390" s="678">
        <f t="shared" si="3587"/>
        <v>0</v>
      </c>
      <c r="AJ1390" s="678">
        <f t="shared" si="3587"/>
        <v>0</v>
      </c>
      <c r="AK1390" s="678">
        <f t="shared" si="3587"/>
        <v>0</v>
      </c>
      <c r="AL1390" s="678">
        <f t="shared" si="3587"/>
        <v>0</v>
      </c>
      <c r="AM1390" s="678">
        <f t="shared" si="3587"/>
        <v>0</v>
      </c>
      <c r="AN1390" s="678">
        <f t="shared" si="3587"/>
        <v>0</v>
      </c>
      <c r="AO1390" s="678">
        <f t="shared" si="3587"/>
        <v>0</v>
      </c>
      <c r="AP1390" s="678">
        <f t="shared" si="3587"/>
        <v>0</v>
      </c>
      <c r="AQ1390" s="678">
        <f t="shared" si="3587"/>
        <v>0</v>
      </c>
      <c r="AR1390" s="678">
        <f t="shared" si="3587"/>
        <v>0</v>
      </c>
      <c r="AS1390" s="340"/>
    </row>
    <row r="1391" spans="2:45" ht="19.5" customHeight="1">
      <c r="B1391" s="838" t="s">
        <v>1245</v>
      </c>
      <c r="C1391" s="341"/>
      <c r="D1391" s="342"/>
      <c r="E1391" s="342"/>
      <c r="F1391" s="342"/>
      <c r="G1391" s="342"/>
      <c r="H1391" s="342"/>
      <c r="I1391" s="342"/>
      <c r="J1391" s="342"/>
      <c r="K1391" s="342"/>
      <c r="L1391" s="342"/>
      <c r="M1391" s="342"/>
      <c r="N1391" s="342"/>
      <c r="O1391" s="342"/>
      <c r="P1391" s="342"/>
      <c r="Q1391" s="342"/>
      <c r="R1391" s="342"/>
      <c r="S1391" s="342"/>
      <c r="T1391" s="342"/>
      <c r="U1391" s="342"/>
      <c r="V1391" s="326"/>
      <c r="W1391" s="327"/>
      <c r="X1391" s="342"/>
      <c r="Y1391" s="342"/>
      <c r="Z1391" s="342"/>
      <c r="AA1391" s="342"/>
      <c r="AB1391" s="342"/>
      <c r="AC1391" s="342"/>
      <c r="AD1391" s="342"/>
      <c r="AE1391" s="343"/>
      <c r="AF1391" s="343"/>
      <c r="AG1391" s="343"/>
      <c r="AH1391" s="343"/>
      <c r="AI1391" s="343"/>
      <c r="AJ1391" s="343"/>
      <c r="AK1391" s="343"/>
      <c r="AL1391" s="343"/>
      <c r="AM1391" s="343"/>
      <c r="AN1391" s="343"/>
      <c r="AO1391" s="343"/>
      <c r="AP1391" s="343"/>
      <c r="AQ1391" s="343"/>
      <c r="AR1391" s="343"/>
      <c r="AS1391" s="343"/>
    </row>
    <row r="1392" spans="2:45" ht="19.5" customHeight="1">
      <c r="B1392" s="667"/>
      <c r="C1392" s="668"/>
      <c r="D1392" s="649"/>
      <c r="E1392" s="649"/>
      <c r="F1392" s="649"/>
      <c r="G1392" s="649"/>
      <c r="H1392" s="649"/>
      <c r="I1392" s="649"/>
      <c r="J1392" s="649"/>
      <c r="K1392" s="649"/>
      <c r="L1392" s="649"/>
      <c r="M1392" s="649"/>
      <c r="N1392" s="649"/>
      <c r="O1392" s="649"/>
      <c r="P1392" s="649"/>
      <c r="Q1392" s="649"/>
      <c r="R1392" s="649"/>
      <c r="S1392" s="649"/>
      <c r="T1392" s="649"/>
      <c r="U1392" s="649"/>
      <c r="V1392" s="265"/>
      <c r="W1392" s="669"/>
      <c r="X1392" s="649"/>
      <c r="Y1392" s="649"/>
      <c r="Z1392" s="649"/>
      <c r="AA1392" s="649"/>
      <c r="AB1392" s="649"/>
      <c r="AC1392" s="649"/>
      <c r="AD1392" s="649"/>
      <c r="AE1392" s="220"/>
      <c r="AF1392" s="220"/>
      <c r="AG1392" s="220"/>
      <c r="AH1392" s="220"/>
      <c r="AI1392" s="220"/>
      <c r="AJ1392" s="220"/>
      <c r="AK1392" s="220"/>
      <c r="AL1392" s="220"/>
      <c r="AM1392" s="220"/>
      <c r="AN1392" s="220"/>
      <c r="AO1392" s="220"/>
      <c r="AP1392" s="220"/>
      <c r="AQ1392" s="220"/>
      <c r="AR1392" s="220"/>
      <c r="AS1392" s="220"/>
    </row>
    <row r="1393" spans="1:45" ht="15.75">
      <c r="B1393" s="242" t="s">
        <v>793</v>
      </c>
      <c r="C1393" s="243"/>
      <c r="D1393" s="512" t="s">
        <v>522</v>
      </c>
      <c r="E1393" s="218"/>
      <c r="F1393" s="512"/>
      <c r="G1393" s="218"/>
      <c r="H1393" s="218"/>
      <c r="I1393" s="218"/>
      <c r="J1393" s="218"/>
      <c r="K1393" s="218"/>
      <c r="L1393" s="218"/>
      <c r="M1393" s="218"/>
      <c r="N1393" s="218"/>
      <c r="O1393" s="218"/>
      <c r="P1393" s="218"/>
      <c r="Q1393" s="218"/>
      <c r="R1393" s="243"/>
      <c r="S1393" s="218"/>
      <c r="T1393" s="218"/>
      <c r="U1393" s="218"/>
      <c r="V1393" s="218"/>
      <c r="W1393" s="218"/>
      <c r="X1393" s="218"/>
      <c r="Y1393" s="218"/>
      <c r="Z1393" s="218"/>
      <c r="AA1393" s="218"/>
      <c r="AB1393" s="218"/>
      <c r="AC1393" s="218"/>
      <c r="AD1393" s="218"/>
      <c r="AE1393" s="232"/>
      <c r="AF1393" s="230"/>
      <c r="AG1393" s="230"/>
      <c r="AH1393" s="230"/>
      <c r="AI1393" s="230"/>
      <c r="AJ1393" s="230"/>
      <c r="AK1393" s="230"/>
      <c r="AL1393" s="230"/>
      <c r="AM1393" s="230"/>
      <c r="AN1393" s="230"/>
      <c r="AO1393" s="230"/>
      <c r="AP1393" s="230"/>
      <c r="AQ1393" s="230"/>
      <c r="AR1393" s="230"/>
    </row>
    <row r="1394" spans="1:45" ht="39.75" customHeight="1">
      <c r="B1394" s="941" t="s">
        <v>211</v>
      </c>
      <c r="C1394" s="943" t="s">
        <v>33</v>
      </c>
      <c r="D1394" s="245" t="s">
        <v>420</v>
      </c>
      <c r="E1394" s="952" t="s">
        <v>209</v>
      </c>
      <c r="F1394" s="953"/>
      <c r="G1394" s="953"/>
      <c r="H1394" s="953"/>
      <c r="I1394" s="953"/>
      <c r="J1394" s="953"/>
      <c r="K1394" s="953"/>
      <c r="L1394" s="953"/>
      <c r="M1394" s="953"/>
      <c r="N1394" s="953"/>
      <c r="O1394" s="953"/>
      <c r="P1394" s="954"/>
      <c r="Q1394" s="950" t="s">
        <v>213</v>
      </c>
      <c r="R1394" s="245" t="s">
        <v>421</v>
      </c>
      <c r="S1394" s="947" t="s">
        <v>212</v>
      </c>
      <c r="T1394" s="948"/>
      <c r="U1394" s="948"/>
      <c r="V1394" s="948"/>
      <c r="W1394" s="948"/>
      <c r="X1394" s="948"/>
      <c r="Y1394" s="948"/>
      <c r="Z1394" s="948"/>
      <c r="AA1394" s="948"/>
      <c r="AB1394" s="948"/>
      <c r="AC1394" s="948"/>
      <c r="AD1394" s="955"/>
      <c r="AE1394" s="947" t="s">
        <v>242</v>
      </c>
      <c r="AF1394" s="948"/>
      <c r="AG1394" s="948"/>
      <c r="AH1394" s="948"/>
      <c r="AI1394" s="948"/>
      <c r="AJ1394" s="948"/>
      <c r="AK1394" s="948"/>
      <c r="AL1394" s="948"/>
      <c r="AM1394" s="948"/>
      <c r="AN1394" s="948"/>
      <c r="AO1394" s="948"/>
      <c r="AP1394" s="948"/>
      <c r="AQ1394" s="948"/>
      <c r="AR1394" s="948"/>
      <c r="AS1394" s="949"/>
    </row>
    <row r="1395" spans="1:45" ht="65.25" customHeight="1">
      <c r="B1395" s="942"/>
      <c r="C1395" s="944"/>
      <c r="D1395" s="246">
        <v>2022</v>
      </c>
      <c r="E1395" s="246">
        <v>2023</v>
      </c>
      <c r="F1395" s="246">
        <v>2024</v>
      </c>
      <c r="G1395" s="246">
        <v>2025</v>
      </c>
      <c r="H1395" s="246">
        <v>2026</v>
      </c>
      <c r="I1395" s="246">
        <v>2027</v>
      </c>
      <c r="J1395" s="246">
        <v>2028</v>
      </c>
      <c r="K1395" s="246">
        <v>2029</v>
      </c>
      <c r="L1395" s="246">
        <v>2030</v>
      </c>
      <c r="M1395" s="246">
        <v>2031</v>
      </c>
      <c r="N1395" s="246">
        <v>2032</v>
      </c>
      <c r="O1395" s="246">
        <v>2033</v>
      </c>
      <c r="P1395" s="246">
        <v>2034</v>
      </c>
      <c r="Q1395" s="951"/>
      <c r="R1395" s="246">
        <v>2022</v>
      </c>
      <c r="S1395" s="246">
        <v>2023</v>
      </c>
      <c r="T1395" s="246">
        <v>2024</v>
      </c>
      <c r="U1395" s="246">
        <v>2025</v>
      </c>
      <c r="V1395" s="246">
        <v>2026</v>
      </c>
      <c r="W1395" s="246">
        <v>2027</v>
      </c>
      <c r="X1395" s="246">
        <v>2028</v>
      </c>
      <c r="Y1395" s="246">
        <v>2029</v>
      </c>
      <c r="Z1395" s="246">
        <v>2030</v>
      </c>
      <c r="AA1395" s="246">
        <v>2031</v>
      </c>
      <c r="AB1395" s="246">
        <v>2032</v>
      </c>
      <c r="AC1395" s="246">
        <v>2033</v>
      </c>
      <c r="AD1395" s="246">
        <v>2034</v>
      </c>
      <c r="AE1395" s="246" t="str">
        <f>'1.  LRAMVA Summary'!$D$53</f>
        <v>Residential</v>
      </c>
      <c r="AF1395" s="246" t="str">
        <f>'1.  LRAMVA Summary'!$E$53</f>
        <v>GS&lt;50 kW</v>
      </c>
      <c r="AG1395" s="246" t="str">
        <f>'1.  LRAMVA Summary'!$F$53</f>
        <v>GS&gt;50 kW</v>
      </c>
      <c r="AH1395" s="246" t="str">
        <f>'1.  LRAMVA Summary'!$G$53</f>
        <v>Unmetered Scattered Load</v>
      </c>
      <c r="AI1395" s="246" t="str">
        <f>'1.  LRAMVA Summary'!$H$53</f>
        <v>Streetlighting</v>
      </c>
      <c r="AJ1395" s="246" t="str">
        <f>'1.  LRAMVA Summary'!$I$53</f>
        <v/>
      </c>
      <c r="AK1395" s="246" t="str">
        <f>'1.  LRAMVA Summary'!$J$53</f>
        <v/>
      </c>
      <c r="AL1395" s="246" t="str">
        <f>'1.  LRAMVA Summary'!$K$53</f>
        <v/>
      </c>
      <c r="AM1395" s="246" t="str">
        <f>'1.  LRAMVA Summary'!$L$53</f>
        <v/>
      </c>
      <c r="AN1395" s="246" t="str">
        <f>'1.  LRAMVA Summary'!$M$53</f>
        <v/>
      </c>
      <c r="AO1395" s="246" t="str">
        <f>'1.  LRAMVA Summary'!$N$53</f>
        <v/>
      </c>
      <c r="AP1395" s="246" t="str">
        <f>'1.  LRAMVA Summary'!$O$53</f>
        <v/>
      </c>
      <c r="AQ1395" s="246" t="str">
        <f>'1.  LRAMVA Summary'!$P$53</f>
        <v/>
      </c>
      <c r="AR1395" s="246" t="str">
        <f>'1.  LRAMVA Summary'!$Q$53</f>
        <v/>
      </c>
      <c r="AS1395" s="248" t="str">
        <f>'1.  LRAMVA Summary'!$R$53</f>
        <v>Total</v>
      </c>
    </row>
    <row r="1396" spans="1:45" ht="15" hidden="1" customHeight="1">
      <c r="A1396" s="465"/>
      <c r="B1396" s="455" t="s">
        <v>500</v>
      </c>
      <c r="C1396" s="250"/>
      <c r="D1396" s="250"/>
      <c r="E1396" s="250"/>
      <c r="F1396" s="250"/>
      <c r="G1396" s="250"/>
      <c r="H1396" s="250"/>
      <c r="I1396" s="250"/>
      <c r="J1396" s="250"/>
      <c r="K1396" s="250"/>
      <c r="L1396" s="250"/>
      <c r="M1396" s="250"/>
      <c r="N1396" s="250"/>
      <c r="O1396" s="250"/>
      <c r="P1396" s="250"/>
      <c r="Q1396" s="251"/>
      <c r="R1396" s="250"/>
      <c r="S1396" s="250"/>
      <c r="T1396" s="250"/>
      <c r="U1396" s="250"/>
      <c r="V1396" s="250"/>
      <c r="W1396" s="250"/>
      <c r="X1396" s="250"/>
      <c r="Y1396" s="250"/>
      <c r="Z1396" s="250"/>
      <c r="AA1396" s="250"/>
      <c r="AB1396" s="250"/>
      <c r="AC1396" s="250"/>
      <c r="AD1396" s="250"/>
      <c r="AE1396" s="252" t="str">
        <f>'1.  LRAMVA Summary'!$D$54</f>
        <v>kWh</v>
      </c>
      <c r="AF1396" s="252" t="str">
        <f>'1.  LRAMVA Summary'!$E$54</f>
        <v>kWh</v>
      </c>
      <c r="AG1396" s="252" t="str">
        <f>'1.  LRAMVA Summary'!$F$54</f>
        <v>kW</v>
      </c>
      <c r="AH1396" s="252" t="str">
        <f>'1.  LRAMVA Summary'!$G$54</f>
        <v>kWh</v>
      </c>
      <c r="AI1396" s="252" t="str">
        <f>'1.  LRAMVA Summary'!$H$54</f>
        <v>kW</v>
      </c>
      <c r="AJ1396" s="252">
        <f>'1.  LRAMVA Summary'!$I$54</f>
        <v>0</v>
      </c>
      <c r="AK1396" s="252">
        <f>'1.  LRAMVA Summary'!$J$54</f>
        <v>0</v>
      </c>
      <c r="AL1396" s="252">
        <f>'1.  LRAMVA Summary'!$K$54</f>
        <v>0</v>
      </c>
      <c r="AM1396" s="252">
        <f>'1.  LRAMVA Summary'!$L$54</f>
        <v>0</v>
      </c>
      <c r="AN1396" s="252">
        <f>'1.  LRAMVA Summary'!$M$54</f>
        <v>0</v>
      </c>
      <c r="AO1396" s="252">
        <f>'1.  LRAMVA Summary'!$N$54</f>
        <v>0</v>
      </c>
      <c r="AP1396" s="252">
        <f>'1.  LRAMVA Summary'!$O$54</f>
        <v>0</v>
      </c>
      <c r="AQ1396" s="252">
        <f>'1.  LRAMVA Summary'!$P$54</f>
        <v>0</v>
      </c>
      <c r="AR1396" s="252">
        <f>'1.  LRAMVA Summary'!$Q$54</f>
        <v>0</v>
      </c>
      <c r="AS1396" s="253"/>
    </row>
    <row r="1397" spans="1:45" ht="15" hidden="1" customHeight="1" outlineLevel="1">
      <c r="A1397" s="465"/>
      <c r="B1397" s="444" t="s">
        <v>493</v>
      </c>
      <c r="C1397" s="250"/>
      <c r="D1397" s="250"/>
      <c r="E1397" s="250"/>
      <c r="F1397" s="250"/>
      <c r="G1397" s="250"/>
      <c r="H1397" s="250"/>
      <c r="I1397" s="250"/>
      <c r="J1397" s="250"/>
      <c r="K1397" s="250"/>
      <c r="L1397" s="250"/>
      <c r="M1397" s="250"/>
      <c r="N1397" s="250"/>
      <c r="O1397" s="250"/>
      <c r="P1397" s="250"/>
      <c r="Q1397" s="251"/>
      <c r="R1397" s="250"/>
      <c r="S1397" s="250"/>
      <c r="T1397" s="250"/>
      <c r="U1397" s="250"/>
      <c r="V1397" s="250"/>
      <c r="W1397" s="250"/>
      <c r="X1397" s="250"/>
      <c r="Y1397" s="250"/>
      <c r="Z1397" s="250"/>
      <c r="AA1397" s="250"/>
      <c r="AB1397" s="250"/>
      <c r="AC1397" s="250"/>
      <c r="AD1397" s="250"/>
      <c r="AE1397" s="252"/>
      <c r="AF1397" s="252"/>
      <c r="AG1397" s="252"/>
      <c r="AH1397" s="252"/>
      <c r="AI1397" s="252"/>
      <c r="AJ1397" s="252"/>
      <c r="AK1397" s="252"/>
      <c r="AL1397" s="252"/>
      <c r="AM1397" s="252"/>
      <c r="AN1397" s="252"/>
      <c r="AO1397" s="252"/>
      <c r="AP1397" s="252"/>
      <c r="AQ1397" s="252"/>
      <c r="AR1397" s="252"/>
      <c r="AS1397" s="253"/>
    </row>
    <row r="1398" spans="1:45" ht="15" hidden="1" customHeight="1" outlineLevel="1">
      <c r="A1398" s="465">
        <v>1</v>
      </c>
      <c r="B1398" s="380" t="s">
        <v>95</v>
      </c>
      <c r="C1398" s="252" t="s">
        <v>25</v>
      </c>
      <c r="D1398" s="256"/>
      <c r="E1398" s="256"/>
      <c r="F1398" s="256"/>
      <c r="G1398" s="256"/>
      <c r="H1398" s="256"/>
      <c r="I1398" s="256"/>
      <c r="J1398" s="256"/>
      <c r="K1398" s="256"/>
      <c r="L1398" s="256"/>
      <c r="M1398" s="256"/>
      <c r="N1398" s="256"/>
      <c r="O1398" s="256"/>
      <c r="P1398" s="256"/>
      <c r="Q1398" s="252"/>
      <c r="R1398" s="256"/>
      <c r="S1398" s="256"/>
      <c r="T1398" s="256"/>
      <c r="U1398" s="256"/>
      <c r="V1398" s="256"/>
      <c r="W1398" s="256"/>
      <c r="X1398" s="256"/>
      <c r="Y1398" s="256"/>
      <c r="Z1398" s="256"/>
      <c r="AA1398" s="256"/>
      <c r="AB1398" s="256"/>
      <c r="AC1398" s="256"/>
      <c r="AD1398" s="256"/>
      <c r="AE1398" s="367"/>
      <c r="AF1398" s="367"/>
      <c r="AG1398" s="367"/>
      <c r="AH1398" s="367"/>
      <c r="AI1398" s="367"/>
      <c r="AJ1398" s="367"/>
      <c r="AK1398" s="367"/>
      <c r="AL1398" s="362"/>
      <c r="AM1398" s="362"/>
      <c r="AN1398" s="362"/>
      <c r="AO1398" s="362"/>
      <c r="AP1398" s="362"/>
      <c r="AQ1398" s="362"/>
      <c r="AR1398" s="362"/>
      <c r="AS1398" s="257">
        <f>SUM(AE1398:AR1398)</f>
        <v>0</v>
      </c>
    </row>
    <row r="1399" spans="1:45" ht="15" hidden="1" customHeight="1" outlineLevel="1">
      <c r="A1399" s="465"/>
      <c r="B1399" s="255" t="s">
        <v>721</v>
      </c>
      <c r="C1399" s="252" t="s">
        <v>163</v>
      </c>
      <c r="D1399" s="256"/>
      <c r="E1399" s="256"/>
      <c r="F1399" s="256"/>
      <c r="G1399" s="256"/>
      <c r="H1399" s="256"/>
      <c r="I1399" s="256"/>
      <c r="J1399" s="256"/>
      <c r="K1399" s="256"/>
      <c r="L1399" s="256"/>
      <c r="M1399" s="256"/>
      <c r="N1399" s="256"/>
      <c r="O1399" s="256"/>
      <c r="P1399" s="256"/>
      <c r="Q1399" s="415"/>
      <c r="R1399" s="256"/>
      <c r="S1399" s="256"/>
      <c r="T1399" s="256"/>
      <c r="U1399" s="256"/>
      <c r="V1399" s="256"/>
      <c r="W1399" s="256"/>
      <c r="X1399" s="256"/>
      <c r="Y1399" s="256"/>
      <c r="Z1399" s="256"/>
      <c r="AA1399" s="256"/>
      <c r="AB1399" s="256"/>
      <c r="AC1399" s="256"/>
      <c r="AD1399" s="256"/>
      <c r="AE1399" s="363">
        <f>AE1398</f>
        <v>0</v>
      </c>
      <c r="AF1399" s="363">
        <f t="shared" ref="AF1399:AR1399" si="3588">AF1398</f>
        <v>0</v>
      </c>
      <c r="AG1399" s="363">
        <f t="shared" si="3588"/>
        <v>0</v>
      </c>
      <c r="AH1399" s="363">
        <f t="shared" si="3588"/>
        <v>0</v>
      </c>
      <c r="AI1399" s="363">
        <f t="shared" si="3588"/>
        <v>0</v>
      </c>
      <c r="AJ1399" s="363">
        <f t="shared" si="3588"/>
        <v>0</v>
      </c>
      <c r="AK1399" s="363">
        <f t="shared" si="3588"/>
        <v>0</v>
      </c>
      <c r="AL1399" s="363">
        <f t="shared" si="3588"/>
        <v>0</v>
      </c>
      <c r="AM1399" s="363">
        <f t="shared" si="3588"/>
        <v>0</v>
      </c>
      <c r="AN1399" s="363">
        <f t="shared" si="3588"/>
        <v>0</v>
      </c>
      <c r="AO1399" s="363">
        <f t="shared" si="3588"/>
        <v>0</v>
      </c>
      <c r="AP1399" s="363">
        <f t="shared" si="3588"/>
        <v>0</v>
      </c>
      <c r="AQ1399" s="363">
        <f t="shared" si="3588"/>
        <v>0</v>
      </c>
      <c r="AR1399" s="363">
        <f t="shared" si="3588"/>
        <v>0</v>
      </c>
      <c r="AS1399" s="258"/>
    </row>
    <row r="1400" spans="1:45" ht="15" hidden="1" customHeight="1" outlineLevel="1">
      <c r="A1400" s="465"/>
      <c r="B1400" s="259"/>
      <c r="C1400" s="260"/>
      <c r="D1400" s="260"/>
      <c r="E1400" s="260"/>
      <c r="F1400" s="260"/>
      <c r="G1400" s="260"/>
      <c r="H1400" s="260"/>
      <c r="I1400" s="260"/>
      <c r="J1400" s="654"/>
      <c r="K1400" s="260"/>
      <c r="L1400" s="260"/>
      <c r="M1400" s="260"/>
      <c r="N1400" s="260"/>
      <c r="O1400" s="260"/>
      <c r="P1400" s="260"/>
      <c r="Q1400" s="261"/>
      <c r="R1400" s="260"/>
      <c r="S1400" s="260"/>
      <c r="T1400" s="260"/>
      <c r="U1400" s="260"/>
      <c r="V1400" s="260"/>
      <c r="W1400" s="260"/>
      <c r="X1400" s="260"/>
      <c r="Y1400" s="260"/>
      <c r="Z1400" s="260"/>
      <c r="AA1400" s="260"/>
      <c r="AB1400" s="260"/>
      <c r="AC1400" s="260"/>
      <c r="AD1400" s="260"/>
      <c r="AE1400" s="364"/>
      <c r="AF1400" s="365"/>
      <c r="AG1400" s="365"/>
      <c r="AH1400" s="365"/>
      <c r="AI1400" s="365"/>
      <c r="AJ1400" s="365"/>
      <c r="AK1400" s="365"/>
      <c r="AL1400" s="365"/>
      <c r="AM1400" s="365"/>
      <c r="AN1400" s="365"/>
      <c r="AO1400" s="365"/>
      <c r="AP1400" s="365"/>
      <c r="AQ1400" s="365"/>
      <c r="AR1400" s="365"/>
      <c r="AS1400" s="263"/>
    </row>
    <row r="1401" spans="1:45" ht="15" hidden="1" customHeight="1" outlineLevel="1">
      <c r="A1401" s="465">
        <v>2</v>
      </c>
      <c r="B1401" s="380" t="s">
        <v>96</v>
      </c>
      <c r="C1401" s="252" t="s">
        <v>25</v>
      </c>
      <c r="D1401" s="256"/>
      <c r="E1401" s="256"/>
      <c r="F1401" s="256"/>
      <c r="G1401" s="256"/>
      <c r="H1401" s="256"/>
      <c r="I1401" s="256"/>
      <c r="J1401" s="256"/>
      <c r="K1401" s="256"/>
      <c r="L1401" s="256"/>
      <c r="M1401" s="256"/>
      <c r="N1401" s="256"/>
      <c r="O1401" s="256"/>
      <c r="P1401" s="256"/>
      <c r="Q1401" s="252"/>
      <c r="R1401" s="256"/>
      <c r="S1401" s="256"/>
      <c r="T1401" s="256"/>
      <c r="U1401" s="256"/>
      <c r="V1401" s="256"/>
      <c r="W1401" s="256"/>
      <c r="X1401" s="256"/>
      <c r="Y1401" s="256"/>
      <c r="Z1401" s="256"/>
      <c r="AA1401" s="256"/>
      <c r="AB1401" s="256"/>
      <c r="AC1401" s="256"/>
      <c r="AD1401" s="256"/>
      <c r="AE1401" s="367"/>
      <c r="AF1401" s="367"/>
      <c r="AG1401" s="367"/>
      <c r="AH1401" s="367"/>
      <c r="AI1401" s="367"/>
      <c r="AJ1401" s="367"/>
      <c r="AK1401" s="367"/>
      <c r="AL1401" s="362"/>
      <c r="AM1401" s="362"/>
      <c r="AN1401" s="362"/>
      <c r="AO1401" s="362"/>
      <c r="AP1401" s="362"/>
      <c r="AQ1401" s="362"/>
      <c r="AR1401" s="362"/>
      <c r="AS1401" s="257">
        <f>SUM(AE1401:AR1401)</f>
        <v>0</v>
      </c>
    </row>
    <row r="1402" spans="1:45" ht="15" hidden="1" customHeight="1" outlineLevel="1">
      <c r="A1402" s="465"/>
      <c r="B1402" s="255" t="s">
        <v>721</v>
      </c>
      <c r="C1402" s="252" t="s">
        <v>163</v>
      </c>
      <c r="D1402" s="256"/>
      <c r="E1402" s="256"/>
      <c r="F1402" s="256"/>
      <c r="G1402" s="256"/>
      <c r="H1402" s="256"/>
      <c r="I1402" s="256"/>
      <c r="J1402" s="256"/>
      <c r="K1402" s="256"/>
      <c r="L1402" s="256"/>
      <c r="M1402" s="256"/>
      <c r="N1402" s="256"/>
      <c r="O1402" s="256"/>
      <c r="P1402" s="256"/>
      <c r="Q1402" s="415"/>
      <c r="R1402" s="256"/>
      <c r="S1402" s="256"/>
      <c r="T1402" s="256"/>
      <c r="U1402" s="256"/>
      <c r="V1402" s="256"/>
      <c r="W1402" s="256"/>
      <c r="X1402" s="256"/>
      <c r="Y1402" s="256"/>
      <c r="Z1402" s="256"/>
      <c r="AA1402" s="256"/>
      <c r="AB1402" s="256"/>
      <c r="AC1402" s="256"/>
      <c r="AD1402" s="256"/>
      <c r="AE1402" s="363">
        <f>AE1401</f>
        <v>0</v>
      </c>
      <c r="AF1402" s="363">
        <f t="shared" ref="AF1402:AR1402" si="3589">AF1401</f>
        <v>0</v>
      </c>
      <c r="AG1402" s="363">
        <f t="shared" si="3589"/>
        <v>0</v>
      </c>
      <c r="AH1402" s="363">
        <f t="shared" si="3589"/>
        <v>0</v>
      </c>
      <c r="AI1402" s="363">
        <f t="shared" si="3589"/>
        <v>0</v>
      </c>
      <c r="AJ1402" s="363">
        <f t="shared" si="3589"/>
        <v>0</v>
      </c>
      <c r="AK1402" s="363">
        <f t="shared" si="3589"/>
        <v>0</v>
      </c>
      <c r="AL1402" s="363">
        <f t="shared" si="3589"/>
        <v>0</v>
      </c>
      <c r="AM1402" s="363">
        <f t="shared" si="3589"/>
        <v>0</v>
      </c>
      <c r="AN1402" s="363">
        <f t="shared" si="3589"/>
        <v>0</v>
      </c>
      <c r="AO1402" s="363">
        <f t="shared" si="3589"/>
        <v>0</v>
      </c>
      <c r="AP1402" s="363">
        <f t="shared" si="3589"/>
        <v>0</v>
      </c>
      <c r="AQ1402" s="363">
        <f t="shared" si="3589"/>
        <v>0</v>
      </c>
      <c r="AR1402" s="363">
        <f t="shared" si="3589"/>
        <v>0</v>
      </c>
      <c r="AS1402" s="258"/>
    </row>
    <row r="1403" spans="1:45" ht="15" hidden="1" customHeight="1" outlineLevel="1">
      <c r="A1403" s="465"/>
      <c r="B1403" s="259"/>
      <c r="C1403" s="260"/>
      <c r="D1403" s="265"/>
      <c r="E1403" s="265"/>
      <c r="F1403" s="265"/>
      <c r="G1403" s="265"/>
      <c r="H1403" s="265"/>
      <c r="I1403" s="265"/>
      <c r="J1403" s="265"/>
      <c r="K1403" s="265"/>
      <c r="L1403" s="265"/>
      <c r="M1403" s="265"/>
      <c r="N1403" s="265"/>
      <c r="O1403" s="265"/>
      <c r="P1403" s="265"/>
      <c r="Q1403" s="261"/>
      <c r="R1403" s="265"/>
      <c r="S1403" s="265"/>
      <c r="T1403" s="265"/>
      <c r="U1403" s="265"/>
      <c r="V1403" s="265"/>
      <c r="W1403" s="265"/>
      <c r="X1403" s="265"/>
      <c r="Y1403" s="265"/>
      <c r="Z1403" s="265"/>
      <c r="AA1403" s="265"/>
      <c r="AB1403" s="265"/>
      <c r="AC1403" s="265"/>
      <c r="AD1403" s="265"/>
      <c r="AE1403" s="364"/>
      <c r="AF1403" s="365"/>
      <c r="AG1403" s="365"/>
      <c r="AH1403" s="365"/>
      <c r="AI1403" s="365"/>
      <c r="AJ1403" s="365"/>
      <c r="AK1403" s="365"/>
      <c r="AL1403" s="365"/>
      <c r="AM1403" s="365"/>
      <c r="AN1403" s="365"/>
      <c r="AO1403" s="365"/>
      <c r="AP1403" s="365"/>
      <c r="AQ1403" s="365"/>
      <c r="AR1403" s="365"/>
      <c r="AS1403" s="263"/>
    </row>
    <row r="1404" spans="1:45" ht="15" hidden="1" customHeight="1" outlineLevel="1">
      <c r="A1404" s="465">
        <v>3</v>
      </c>
      <c r="B1404" s="380" t="s">
        <v>97</v>
      </c>
      <c r="C1404" s="252" t="s">
        <v>25</v>
      </c>
      <c r="D1404" s="256"/>
      <c r="E1404" s="256"/>
      <c r="F1404" s="256"/>
      <c r="G1404" s="256"/>
      <c r="H1404" s="256"/>
      <c r="I1404" s="256"/>
      <c r="J1404" s="256"/>
      <c r="K1404" s="256"/>
      <c r="L1404" s="256"/>
      <c r="M1404" s="256"/>
      <c r="N1404" s="256"/>
      <c r="O1404" s="256"/>
      <c r="P1404" s="256"/>
      <c r="Q1404" s="252"/>
      <c r="R1404" s="256"/>
      <c r="S1404" s="256"/>
      <c r="T1404" s="256"/>
      <c r="U1404" s="256"/>
      <c r="V1404" s="256"/>
      <c r="W1404" s="256"/>
      <c r="X1404" s="256"/>
      <c r="Y1404" s="256"/>
      <c r="Z1404" s="256"/>
      <c r="AA1404" s="256"/>
      <c r="AB1404" s="256"/>
      <c r="AC1404" s="256"/>
      <c r="AD1404" s="256"/>
      <c r="AE1404" s="367"/>
      <c r="AF1404" s="367"/>
      <c r="AG1404" s="367"/>
      <c r="AH1404" s="367"/>
      <c r="AI1404" s="367"/>
      <c r="AJ1404" s="367"/>
      <c r="AK1404" s="367"/>
      <c r="AL1404" s="362"/>
      <c r="AM1404" s="362"/>
      <c r="AN1404" s="362"/>
      <c r="AO1404" s="362"/>
      <c r="AP1404" s="362"/>
      <c r="AQ1404" s="362"/>
      <c r="AR1404" s="362"/>
      <c r="AS1404" s="257">
        <f>SUM(AE1404:AR1404)</f>
        <v>0</v>
      </c>
    </row>
    <row r="1405" spans="1:45" ht="15" hidden="1" customHeight="1" outlineLevel="1">
      <c r="A1405" s="465"/>
      <c r="B1405" s="255" t="s">
        <v>721</v>
      </c>
      <c r="C1405" s="252" t="s">
        <v>163</v>
      </c>
      <c r="D1405" s="256"/>
      <c r="E1405" s="256"/>
      <c r="F1405" s="256"/>
      <c r="G1405" s="256"/>
      <c r="H1405" s="256"/>
      <c r="I1405" s="256"/>
      <c r="J1405" s="256"/>
      <c r="K1405" s="256"/>
      <c r="L1405" s="256"/>
      <c r="M1405" s="256"/>
      <c r="N1405" s="256"/>
      <c r="O1405" s="256"/>
      <c r="P1405" s="256"/>
      <c r="Q1405" s="415"/>
      <c r="R1405" s="256"/>
      <c r="S1405" s="256"/>
      <c r="T1405" s="256"/>
      <c r="U1405" s="256"/>
      <c r="V1405" s="256"/>
      <c r="W1405" s="256"/>
      <c r="X1405" s="256"/>
      <c r="Y1405" s="256"/>
      <c r="Z1405" s="256"/>
      <c r="AA1405" s="256"/>
      <c r="AB1405" s="256"/>
      <c r="AC1405" s="256"/>
      <c r="AD1405" s="256"/>
      <c r="AE1405" s="363">
        <f>AE1404</f>
        <v>0</v>
      </c>
      <c r="AF1405" s="363">
        <f t="shared" ref="AF1405:AR1405" si="3590">AF1404</f>
        <v>0</v>
      </c>
      <c r="AG1405" s="363">
        <f t="shared" si="3590"/>
        <v>0</v>
      </c>
      <c r="AH1405" s="363">
        <f t="shared" si="3590"/>
        <v>0</v>
      </c>
      <c r="AI1405" s="363">
        <f t="shared" si="3590"/>
        <v>0</v>
      </c>
      <c r="AJ1405" s="363">
        <f t="shared" si="3590"/>
        <v>0</v>
      </c>
      <c r="AK1405" s="363">
        <f t="shared" si="3590"/>
        <v>0</v>
      </c>
      <c r="AL1405" s="363">
        <f t="shared" si="3590"/>
        <v>0</v>
      </c>
      <c r="AM1405" s="363">
        <f t="shared" si="3590"/>
        <v>0</v>
      </c>
      <c r="AN1405" s="363">
        <f t="shared" si="3590"/>
        <v>0</v>
      </c>
      <c r="AO1405" s="363">
        <f t="shared" si="3590"/>
        <v>0</v>
      </c>
      <c r="AP1405" s="363">
        <f t="shared" si="3590"/>
        <v>0</v>
      </c>
      <c r="AQ1405" s="363">
        <f t="shared" si="3590"/>
        <v>0</v>
      </c>
      <c r="AR1405" s="363">
        <f t="shared" si="3590"/>
        <v>0</v>
      </c>
      <c r="AS1405" s="258"/>
    </row>
    <row r="1406" spans="1:45" ht="15" hidden="1" customHeight="1" outlineLevel="1">
      <c r="A1406" s="465"/>
      <c r="B1406" s="255"/>
      <c r="C1406" s="266"/>
      <c r="D1406" s="252"/>
      <c r="E1406" s="252"/>
      <c r="F1406" s="252"/>
      <c r="G1406" s="252"/>
      <c r="H1406" s="252"/>
      <c r="I1406" s="252"/>
      <c r="J1406" s="252"/>
      <c r="K1406" s="252"/>
      <c r="L1406" s="252"/>
      <c r="M1406" s="252"/>
      <c r="N1406" s="252"/>
      <c r="O1406" s="252"/>
      <c r="P1406" s="252"/>
      <c r="Q1406" s="252"/>
      <c r="R1406" s="252"/>
      <c r="S1406" s="252"/>
      <c r="T1406" s="252"/>
      <c r="U1406" s="252"/>
      <c r="V1406" s="252"/>
      <c r="W1406" s="252"/>
      <c r="X1406" s="252"/>
      <c r="Y1406" s="252"/>
      <c r="Z1406" s="252"/>
      <c r="AA1406" s="252"/>
      <c r="AB1406" s="252"/>
      <c r="AC1406" s="252"/>
      <c r="AD1406" s="252"/>
      <c r="AE1406" s="364"/>
      <c r="AF1406" s="364"/>
      <c r="AG1406" s="364"/>
      <c r="AH1406" s="364"/>
      <c r="AI1406" s="364"/>
      <c r="AJ1406" s="364"/>
      <c r="AK1406" s="364"/>
      <c r="AL1406" s="364"/>
      <c r="AM1406" s="364"/>
      <c r="AN1406" s="364"/>
      <c r="AO1406" s="364"/>
      <c r="AP1406" s="364"/>
      <c r="AQ1406" s="364"/>
      <c r="AR1406" s="364"/>
      <c r="AS1406" s="267"/>
    </row>
    <row r="1407" spans="1:45" ht="15" hidden="1" customHeight="1" outlineLevel="1">
      <c r="A1407" s="465">
        <v>4</v>
      </c>
      <c r="B1407" s="274" t="s">
        <v>660</v>
      </c>
      <c r="C1407" s="252" t="s">
        <v>25</v>
      </c>
      <c r="D1407" s="256"/>
      <c r="E1407" s="256"/>
      <c r="F1407" s="256"/>
      <c r="G1407" s="256"/>
      <c r="H1407" s="256"/>
      <c r="I1407" s="256"/>
      <c r="J1407" s="256"/>
      <c r="K1407" s="256"/>
      <c r="L1407" s="256"/>
      <c r="M1407" s="256"/>
      <c r="N1407" s="256"/>
      <c r="O1407" s="256"/>
      <c r="P1407" s="256"/>
      <c r="Q1407" s="252"/>
      <c r="R1407" s="256"/>
      <c r="S1407" s="256"/>
      <c r="T1407" s="256"/>
      <c r="U1407" s="256"/>
      <c r="V1407" s="256"/>
      <c r="W1407" s="256"/>
      <c r="X1407" s="256"/>
      <c r="Y1407" s="256"/>
      <c r="Z1407" s="256"/>
      <c r="AA1407" s="256"/>
      <c r="AB1407" s="256"/>
      <c r="AC1407" s="256"/>
      <c r="AD1407" s="256"/>
      <c r="AE1407" s="367"/>
      <c r="AF1407" s="367"/>
      <c r="AG1407" s="367"/>
      <c r="AH1407" s="367"/>
      <c r="AI1407" s="367"/>
      <c r="AJ1407" s="367"/>
      <c r="AK1407" s="367"/>
      <c r="AL1407" s="362"/>
      <c r="AM1407" s="362"/>
      <c r="AN1407" s="362"/>
      <c r="AO1407" s="362"/>
      <c r="AP1407" s="362"/>
      <c r="AQ1407" s="362"/>
      <c r="AR1407" s="362"/>
      <c r="AS1407" s="257">
        <f>SUM(AE1407:AR1407)</f>
        <v>0</v>
      </c>
    </row>
    <row r="1408" spans="1:45" ht="15" hidden="1" customHeight="1" outlineLevel="1">
      <c r="A1408" s="465"/>
      <c r="B1408" s="255" t="s">
        <v>721</v>
      </c>
      <c r="C1408" s="252" t="s">
        <v>163</v>
      </c>
      <c r="D1408" s="256"/>
      <c r="E1408" s="256"/>
      <c r="F1408" s="256"/>
      <c r="G1408" s="256"/>
      <c r="H1408" s="256"/>
      <c r="I1408" s="256"/>
      <c r="J1408" s="256"/>
      <c r="K1408" s="256"/>
      <c r="L1408" s="256"/>
      <c r="M1408" s="256"/>
      <c r="N1408" s="256"/>
      <c r="O1408" s="256"/>
      <c r="P1408" s="256"/>
      <c r="Q1408" s="415"/>
      <c r="R1408" s="256"/>
      <c r="S1408" s="256"/>
      <c r="T1408" s="256"/>
      <c r="U1408" s="256"/>
      <c r="V1408" s="256"/>
      <c r="W1408" s="256"/>
      <c r="X1408" s="256"/>
      <c r="Y1408" s="256"/>
      <c r="Z1408" s="256"/>
      <c r="AA1408" s="256"/>
      <c r="AB1408" s="256"/>
      <c r="AC1408" s="256"/>
      <c r="AD1408" s="256"/>
      <c r="AE1408" s="363">
        <f>AE1407</f>
        <v>0</v>
      </c>
      <c r="AF1408" s="363">
        <f t="shared" ref="AF1408:AR1408" si="3591">AF1407</f>
        <v>0</v>
      </c>
      <c r="AG1408" s="363">
        <f t="shared" si="3591"/>
        <v>0</v>
      </c>
      <c r="AH1408" s="363">
        <f t="shared" si="3591"/>
        <v>0</v>
      </c>
      <c r="AI1408" s="363">
        <f t="shared" si="3591"/>
        <v>0</v>
      </c>
      <c r="AJ1408" s="363">
        <f t="shared" si="3591"/>
        <v>0</v>
      </c>
      <c r="AK1408" s="363">
        <f t="shared" si="3591"/>
        <v>0</v>
      </c>
      <c r="AL1408" s="363">
        <f t="shared" si="3591"/>
        <v>0</v>
      </c>
      <c r="AM1408" s="363">
        <f t="shared" si="3591"/>
        <v>0</v>
      </c>
      <c r="AN1408" s="363">
        <f t="shared" si="3591"/>
        <v>0</v>
      </c>
      <c r="AO1408" s="363">
        <f t="shared" si="3591"/>
        <v>0</v>
      </c>
      <c r="AP1408" s="363">
        <f t="shared" si="3591"/>
        <v>0</v>
      </c>
      <c r="AQ1408" s="363">
        <f t="shared" si="3591"/>
        <v>0</v>
      </c>
      <c r="AR1408" s="363">
        <f t="shared" si="3591"/>
        <v>0</v>
      </c>
      <c r="AS1408" s="258"/>
    </row>
    <row r="1409" spans="1:45" ht="15" hidden="1" customHeight="1" outlineLevel="1">
      <c r="A1409" s="465"/>
      <c r="B1409" s="255"/>
      <c r="C1409" s="266"/>
      <c r="D1409" s="265"/>
      <c r="E1409" s="265"/>
      <c r="F1409" s="265"/>
      <c r="G1409" s="265"/>
      <c r="H1409" s="265"/>
      <c r="I1409" s="265"/>
      <c r="J1409" s="265"/>
      <c r="K1409" s="265"/>
      <c r="L1409" s="265"/>
      <c r="M1409" s="265"/>
      <c r="N1409" s="265"/>
      <c r="O1409" s="265"/>
      <c r="P1409" s="265"/>
      <c r="Q1409" s="252"/>
      <c r="R1409" s="265"/>
      <c r="S1409" s="265"/>
      <c r="T1409" s="265"/>
      <c r="U1409" s="265"/>
      <c r="V1409" s="265"/>
      <c r="W1409" s="265"/>
      <c r="X1409" s="265"/>
      <c r="Y1409" s="265"/>
      <c r="Z1409" s="265"/>
      <c r="AA1409" s="265"/>
      <c r="AB1409" s="265"/>
      <c r="AC1409" s="265"/>
      <c r="AD1409" s="265"/>
      <c r="AE1409" s="364"/>
      <c r="AF1409" s="364"/>
      <c r="AG1409" s="364"/>
      <c r="AH1409" s="364"/>
      <c r="AI1409" s="364"/>
      <c r="AJ1409" s="364"/>
      <c r="AK1409" s="364"/>
      <c r="AL1409" s="364"/>
      <c r="AM1409" s="364"/>
      <c r="AN1409" s="364"/>
      <c r="AO1409" s="364"/>
      <c r="AP1409" s="364"/>
      <c r="AQ1409" s="364"/>
      <c r="AR1409" s="364"/>
      <c r="AS1409" s="267"/>
    </row>
    <row r="1410" spans="1:45" ht="15" hidden="1" customHeight="1" outlineLevel="1">
      <c r="A1410" s="465">
        <v>5</v>
      </c>
      <c r="B1410" s="380" t="s">
        <v>98</v>
      </c>
      <c r="C1410" s="252" t="s">
        <v>25</v>
      </c>
      <c r="D1410" s="256"/>
      <c r="E1410" s="256"/>
      <c r="F1410" s="256"/>
      <c r="G1410" s="256"/>
      <c r="H1410" s="256"/>
      <c r="I1410" s="256"/>
      <c r="J1410" s="256"/>
      <c r="K1410" s="256"/>
      <c r="L1410" s="256"/>
      <c r="M1410" s="256"/>
      <c r="N1410" s="256"/>
      <c r="O1410" s="256"/>
      <c r="P1410" s="256"/>
      <c r="Q1410" s="252"/>
      <c r="R1410" s="256"/>
      <c r="S1410" s="256"/>
      <c r="T1410" s="256"/>
      <c r="U1410" s="256"/>
      <c r="V1410" s="256"/>
      <c r="W1410" s="256"/>
      <c r="X1410" s="256"/>
      <c r="Y1410" s="256"/>
      <c r="Z1410" s="256"/>
      <c r="AA1410" s="256"/>
      <c r="AB1410" s="256"/>
      <c r="AC1410" s="256"/>
      <c r="AD1410" s="256"/>
      <c r="AE1410" s="367"/>
      <c r="AF1410" s="367"/>
      <c r="AG1410" s="367"/>
      <c r="AH1410" s="367"/>
      <c r="AI1410" s="367"/>
      <c r="AJ1410" s="367"/>
      <c r="AK1410" s="367"/>
      <c r="AL1410" s="362"/>
      <c r="AM1410" s="362"/>
      <c r="AN1410" s="362"/>
      <c r="AO1410" s="362"/>
      <c r="AP1410" s="362"/>
      <c r="AQ1410" s="362"/>
      <c r="AR1410" s="362"/>
      <c r="AS1410" s="257">
        <f>SUM(AE1410:AR1410)</f>
        <v>0</v>
      </c>
    </row>
    <row r="1411" spans="1:45" ht="15" hidden="1" customHeight="1" outlineLevel="1">
      <c r="A1411" s="465"/>
      <c r="B1411" s="255" t="s">
        <v>721</v>
      </c>
      <c r="C1411" s="252" t="s">
        <v>163</v>
      </c>
      <c r="D1411" s="256"/>
      <c r="E1411" s="256"/>
      <c r="F1411" s="256"/>
      <c r="G1411" s="256"/>
      <c r="H1411" s="256"/>
      <c r="I1411" s="256"/>
      <c r="J1411" s="256"/>
      <c r="K1411" s="256"/>
      <c r="L1411" s="256"/>
      <c r="M1411" s="256"/>
      <c r="N1411" s="256"/>
      <c r="O1411" s="256"/>
      <c r="P1411" s="256"/>
      <c r="Q1411" s="415"/>
      <c r="R1411" s="256"/>
      <c r="S1411" s="256"/>
      <c r="T1411" s="256"/>
      <c r="U1411" s="256"/>
      <c r="V1411" s="256"/>
      <c r="W1411" s="256"/>
      <c r="X1411" s="256"/>
      <c r="Y1411" s="256"/>
      <c r="Z1411" s="256"/>
      <c r="AA1411" s="256"/>
      <c r="AB1411" s="256"/>
      <c r="AC1411" s="256"/>
      <c r="AD1411" s="256"/>
      <c r="AE1411" s="363">
        <f>AE1410</f>
        <v>0</v>
      </c>
      <c r="AF1411" s="363">
        <f t="shared" ref="AF1411:AR1411" si="3592">AF1410</f>
        <v>0</v>
      </c>
      <c r="AG1411" s="363">
        <f t="shared" si="3592"/>
        <v>0</v>
      </c>
      <c r="AH1411" s="363">
        <f t="shared" si="3592"/>
        <v>0</v>
      </c>
      <c r="AI1411" s="363">
        <f t="shared" si="3592"/>
        <v>0</v>
      </c>
      <c r="AJ1411" s="363">
        <f t="shared" si="3592"/>
        <v>0</v>
      </c>
      <c r="AK1411" s="363">
        <f t="shared" si="3592"/>
        <v>0</v>
      </c>
      <c r="AL1411" s="363">
        <f t="shared" si="3592"/>
        <v>0</v>
      </c>
      <c r="AM1411" s="363">
        <f t="shared" si="3592"/>
        <v>0</v>
      </c>
      <c r="AN1411" s="363">
        <f t="shared" si="3592"/>
        <v>0</v>
      </c>
      <c r="AO1411" s="363">
        <f t="shared" si="3592"/>
        <v>0</v>
      </c>
      <c r="AP1411" s="363">
        <f t="shared" si="3592"/>
        <v>0</v>
      </c>
      <c r="AQ1411" s="363">
        <f t="shared" si="3592"/>
        <v>0</v>
      </c>
      <c r="AR1411" s="363">
        <f t="shared" si="3592"/>
        <v>0</v>
      </c>
      <c r="AS1411" s="258"/>
    </row>
    <row r="1412" spans="1:45" ht="15" hidden="1" customHeight="1" outlineLevel="1">
      <c r="A1412" s="465"/>
      <c r="B1412" s="255"/>
      <c r="C1412" s="252"/>
      <c r="D1412" s="252"/>
      <c r="E1412" s="252"/>
      <c r="F1412" s="252"/>
      <c r="G1412" s="252"/>
      <c r="H1412" s="252"/>
      <c r="I1412" s="252"/>
      <c r="J1412" s="252"/>
      <c r="K1412" s="252"/>
      <c r="L1412" s="252"/>
      <c r="M1412" s="252"/>
      <c r="N1412" s="252"/>
      <c r="O1412" s="252"/>
      <c r="P1412" s="252"/>
      <c r="Q1412" s="252"/>
      <c r="R1412" s="252"/>
      <c r="S1412" s="252"/>
      <c r="T1412" s="252"/>
      <c r="U1412" s="252"/>
      <c r="V1412" s="252"/>
      <c r="W1412" s="252"/>
      <c r="X1412" s="252"/>
      <c r="Y1412" s="252"/>
      <c r="Z1412" s="252"/>
      <c r="AA1412" s="252"/>
      <c r="AB1412" s="252"/>
      <c r="AC1412" s="252"/>
      <c r="AD1412" s="252"/>
      <c r="AE1412" s="374"/>
      <c r="AF1412" s="375"/>
      <c r="AG1412" s="375"/>
      <c r="AH1412" s="375"/>
      <c r="AI1412" s="375"/>
      <c r="AJ1412" s="375"/>
      <c r="AK1412" s="375"/>
      <c r="AL1412" s="375"/>
      <c r="AM1412" s="375"/>
      <c r="AN1412" s="375"/>
      <c r="AO1412" s="375"/>
      <c r="AP1412" s="375"/>
      <c r="AQ1412" s="375"/>
      <c r="AR1412" s="375"/>
      <c r="AS1412" s="258"/>
    </row>
    <row r="1413" spans="1:45" ht="15.75" hidden="1" outlineLevel="1">
      <c r="A1413" s="465"/>
      <c r="B1413" s="279" t="s">
        <v>494</v>
      </c>
      <c r="C1413" s="250"/>
      <c r="D1413" s="250"/>
      <c r="E1413" s="250"/>
      <c r="F1413" s="250"/>
      <c r="G1413" s="250"/>
      <c r="H1413" s="250"/>
      <c r="I1413" s="250"/>
      <c r="J1413" s="250"/>
      <c r="K1413" s="250"/>
      <c r="L1413" s="250"/>
      <c r="M1413" s="250"/>
      <c r="N1413" s="250"/>
      <c r="O1413" s="250"/>
      <c r="P1413" s="250"/>
      <c r="Q1413" s="251"/>
      <c r="R1413" s="250"/>
      <c r="S1413" s="250"/>
      <c r="T1413" s="250"/>
      <c r="U1413" s="250"/>
      <c r="V1413" s="250"/>
      <c r="W1413" s="250"/>
      <c r="X1413" s="250"/>
      <c r="Y1413" s="250"/>
      <c r="Z1413" s="250"/>
      <c r="AA1413" s="250"/>
      <c r="AB1413" s="250"/>
      <c r="AC1413" s="250"/>
      <c r="AD1413" s="250"/>
      <c r="AE1413" s="366"/>
      <c r="AF1413" s="366"/>
      <c r="AG1413" s="366"/>
      <c r="AH1413" s="366"/>
      <c r="AI1413" s="366"/>
      <c r="AJ1413" s="366"/>
      <c r="AK1413" s="366"/>
      <c r="AL1413" s="366"/>
      <c r="AM1413" s="366"/>
      <c r="AN1413" s="366"/>
      <c r="AO1413" s="366"/>
      <c r="AP1413" s="366"/>
      <c r="AQ1413" s="366"/>
      <c r="AR1413" s="366"/>
      <c r="AS1413" s="253"/>
    </row>
    <row r="1414" spans="1:45" ht="15" hidden="1" customHeight="1" outlineLevel="1">
      <c r="A1414" s="465">
        <v>6</v>
      </c>
      <c r="B1414" s="380" t="s">
        <v>99</v>
      </c>
      <c r="C1414" s="252" t="s">
        <v>25</v>
      </c>
      <c r="D1414" s="256"/>
      <c r="E1414" s="256"/>
      <c r="F1414" s="256"/>
      <c r="G1414" s="256"/>
      <c r="H1414" s="256"/>
      <c r="I1414" s="256"/>
      <c r="J1414" s="256"/>
      <c r="K1414" s="256"/>
      <c r="L1414" s="256"/>
      <c r="M1414" s="256"/>
      <c r="N1414" s="256"/>
      <c r="O1414" s="256"/>
      <c r="P1414" s="256"/>
      <c r="Q1414" s="256">
        <v>12</v>
      </c>
      <c r="R1414" s="256"/>
      <c r="S1414" s="256"/>
      <c r="T1414" s="256"/>
      <c r="U1414" s="256"/>
      <c r="V1414" s="256"/>
      <c r="W1414" s="256"/>
      <c r="X1414" s="256"/>
      <c r="Y1414" s="256"/>
      <c r="Z1414" s="256"/>
      <c r="AA1414" s="256"/>
      <c r="AB1414" s="256"/>
      <c r="AC1414" s="256"/>
      <c r="AD1414" s="256"/>
      <c r="AE1414" s="367"/>
      <c r="AF1414" s="367"/>
      <c r="AG1414" s="367"/>
      <c r="AH1414" s="367"/>
      <c r="AI1414" s="367"/>
      <c r="AJ1414" s="367"/>
      <c r="AK1414" s="367"/>
      <c r="AL1414" s="367"/>
      <c r="AM1414" s="367"/>
      <c r="AN1414" s="367"/>
      <c r="AO1414" s="367"/>
      <c r="AP1414" s="367"/>
      <c r="AQ1414" s="367"/>
      <c r="AR1414" s="367"/>
      <c r="AS1414" s="257">
        <f>SUM(AE1414:AR1414)</f>
        <v>0</v>
      </c>
    </row>
    <row r="1415" spans="1:45" ht="15" hidden="1" customHeight="1" outlineLevel="1">
      <c r="A1415" s="465"/>
      <c r="B1415" s="255" t="s">
        <v>721</v>
      </c>
      <c r="C1415" s="252" t="s">
        <v>163</v>
      </c>
      <c r="D1415" s="256"/>
      <c r="E1415" s="256"/>
      <c r="F1415" s="256"/>
      <c r="G1415" s="256"/>
      <c r="H1415" s="256"/>
      <c r="I1415" s="256"/>
      <c r="J1415" s="256"/>
      <c r="K1415" s="256"/>
      <c r="L1415" s="256"/>
      <c r="M1415" s="256"/>
      <c r="N1415" s="256"/>
      <c r="O1415" s="256"/>
      <c r="P1415" s="256"/>
      <c r="Q1415" s="256">
        <f>Q1414</f>
        <v>12</v>
      </c>
      <c r="R1415" s="256"/>
      <c r="S1415" s="256"/>
      <c r="T1415" s="256"/>
      <c r="U1415" s="256"/>
      <c r="V1415" s="256"/>
      <c r="W1415" s="256"/>
      <c r="X1415" s="256"/>
      <c r="Y1415" s="256"/>
      <c r="Z1415" s="256"/>
      <c r="AA1415" s="256"/>
      <c r="AB1415" s="256"/>
      <c r="AC1415" s="256"/>
      <c r="AD1415" s="256"/>
      <c r="AE1415" s="363">
        <f>AE1414</f>
        <v>0</v>
      </c>
      <c r="AF1415" s="363">
        <f t="shared" ref="AF1415:AR1415" si="3593">AF1414</f>
        <v>0</v>
      </c>
      <c r="AG1415" s="363">
        <f t="shared" si="3593"/>
        <v>0</v>
      </c>
      <c r="AH1415" s="363">
        <f t="shared" si="3593"/>
        <v>0</v>
      </c>
      <c r="AI1415" s="363">
        <f t="shared" si="3593"/>
        <v>0</v>
      </c>
      <c r="AJ1415" s="363">
        <f t="shared" si="3593"/>
        <v>0</v>
      </c>
      <c r="AK1415" s="363">
        <f t="shared" si="3593"/>
        <v>0</v>
      </c>
      <c r="AL1415" s="363">
        <f t="shared" si="3593"/>
        <v>0</v>
      </c>
      <c r="AM1415" s="363">
        <f t="shared" si="3593"/>
        <v>0</v>
      </c>
      <c r="AN1415" s="363">
        <f t="shared" si="3593"/>
        <v>0</v>
      </c>
      <c r="AO1415" s="363">
        <f t="shared" si="3593"/>
        <v>0</v>
      </c>
      <c r="AP1415" s="363">
        <f t="shared" si="3593"/>
        <v>0</v>
      </c>
      <c r="AQ1415" s="363">
        <f t="shared" si="3593"/>
        <v>0</v>
      </c>
      <c r="AR1415" s="363">
        <f t="shared" si="3593"/>
        <v>0</v>
      </c>
      <c r="AS1415" s="271"/>
    </row>
    <row r="1416" spans="1:45" ht="15" hidden="1" customHeight="1" outlineLevel="1">
      <c r="A1416" s="465"/>
      <c r="B1416" s="270"/>
      <c r="C1416" s="272"/>
      <c r="D1416" s="252"/>
      <c r="E1416" s="252"/>
      <c r="F1416" s="252"/>
      <c r="G1416" s="252"/>
      <c r="H1416" s="252"/>
      <c r="I1416" s="252"/>
      <c r="J1416" s="252"/>
      <c r="K1416" s="252"/>
      <c r="L1416" s="252"/>
      <c r="M1416" s="252"/>
      <c r="N1416" s="252"/>
      <c r="O1416" s="252"/>
      <c r="P1416" s="252"/>
      <c r="Q1416" s="252"/>
      <c r="R1416" s="252"/>
      <c r="S1416" s="252"/>
      <c r="T1416" s="252"/>
      <c r="U1416" s="252"/>
      <c r="V1416" s="252"/>
      <c r="W1416" s="252"/>
      <c r="X1416" s="252"/>
      <c r="Y1416" s="252"/>
      <c r="Z1416" s="252"/>
      <c r="AA1416" s="252"/>
      <c r="AB1416" s="252"/>
      <c r="AC1416" s="252"/>
      <c r="AD1416" s="252"/>
      <c r="AE1416" s="368"/>
      <c r="AF1416" s="368"/>
      <c r="AG1416" s="368"/>
      <c r="AH1416" s="368"/>
      <c r="AI1416" s="368"/>
      <c r="AJ1416" s="368"/>
      <c r="AK1416" s="368"/>
      <c r="AL1416" s="368"/>
      <c r="AM1416" s="368"/>
      <c r="AN1416" s="368"/>
      <c r="AO1416" s="368"/>
      <c r="AP1416" s="368"/>
      <c r="AQ1416" s="368"/>
      <c r="AR1416" s="368"/>
      <c r="AS1416" s="273"/>
    </row>
    <row r="1417" spans="1:45" ht="15" hidden="1" customHeight="1" outlineLevel="1">
      <c r="A1417" s="465">
        <v>7</v>
      </c>
      <c r="B1417" s="380" t="s">
        <v>100</v>
      </c>
      <c r="C1417" s="252" t="s">
        <v>25</v>
      </c>
      <c r="D1417" s="256"/>
      <c r="E1417" s="256"/>
      <c r="F1417" s="256"/>
      <c r="G1417" s="256"/>
      <c r="H1417" s="256"/>
      <c r="I1417" s="256"/>
      <c r="J1417" s="256"/>
      <c r="K1417" s="256"/>
      <c r="L1417" s="256"/>
      <c r="M1417" s="256"/>
      <c r="N1417" s="256"/>
      <c r="O1417" s="256"/>
      <c r="P1417" s="256"/>
      <c r="Q1417" s="256">
        <v>12</v>
      </c>
      <c r="R1417" s="256"/>
      <c r="S1417" s="256"/>
      <c r="T1417" s="256"/>
      <c r="U1417" s="256"/>
      <c r="V1417" s="256"/>
      <c r="W1417" s="256"/>
      <c r="X1417" s="256"/>
      <c r="Y1417" s="256"/>
      <c r="Z1417" s="256"/>
      <c r="AA1417" s="256"/>
      <c r="AB1417" s="256"/>
      <c r="AC1417" s="256"/>
      <c r="AD1417" s="256"/>
      <c r="AE1417" s="367"/>
      <c r="AF1417" s="367"/>
      <c r="AG1417" s="367"/>
      <c r="AH1417" s="367"/>
      <c r="AI1417" s="367"/>
      <c r="AJ1417" s="367"/>
      <c r="AK1417" s="367"/>
      <c r="AL1417" s="367"/>
      <c r="AM1417" s="367"/>
      <c r="AN1417" s="367"/>
      <c r="AO1417" s="367"/>
      <c r="AP1417" s="367"/>
      <c r="AQ1417" s="367"/>
      <c r="AR1417" s="367"/>
      <c r="AS1417" s="257">
        <f>SUM(AE1417:AR1417)</f>
        <v>0</v>
      </c>
    </row>
    <row r="1418" spans="1:45" ht="15" hidden="1" customHeight="1" outlineLevel="1">
      <c r="A1418" s="465"/>
      <c r="B1418" s="255" t="s">
        <v>721</v>
      </c>
      <c r="C1418" s="252" t="s">
        <v>163</v>
      </c>
      <c r="D1418" s="256"/>
      <c r="E1418" s="256"/>
      <c r="F1418" s="256"/>
      <c r="G1418" s="256"/>
      <c r="H1418" s="256"/>
      <c r="I1418" s="256"/>
      <c r="J1418" s="256"/>
      <c r="K1418" s="256"/>
      <c r="L1418" s="256"/>
      <c r="M1418" s="256"/>
      <c r="N1418" s="256"/>
      <c r="O1418" s="256"/>
      <c r="P1418" s="256"/>
      <c r="Q1418" s="256">
        <f>Q1417</f>
        <v>12</v>
      </c>
      <c r="R1418" s="256"/>
      <c r="S1418" s="256"/>
      <c r="T1418" s="256"/>
      <c r="U1418" s="256"/>
      <c r="V1418" s="256"/>
      <c r="W1418" s="256"/>
      <c r="X1418" s="256"/>
      <c r="Y1418" s="256"/>
      <c r="Z1418" s="256"/>
      <c r="AA1418" s="256"/>
      <c r="AB1418" s="256"/>
      <c r="AC1418" s="256"/>
      <c r="AD1418" s="256"/>
      <c r="AE1418" s="363">
        <f>AE1417</f>
        <v>0</v>
      </c>
      <c r="AF1418" s="363">
        <f t="shared" ref="AF1418:AR1418" si="3594">AF1417</f>
        <v>0</v>
      </c>
      <c r="AG1418" s="363">
        <f t="shared" si="3594"/>
        <v>0</v>
      </c>
      <c r="AH1418" s="363">
        <f t="shared" si="3594"/>
        <v>0</v>
      </c>
      <c r="AI1418" s="363">
        <f t="shared" si="3594"/>
        <v>0</v>
      </c>
      <c r="AJ1418" s="363">
        <f t="shared" si="3594"/>
        <v>0</v>
      </c>
      <c r="AK1418" s="363">
        <f t="shared" si="3594"/>
        <v>0</v>
      </c>
      <c r="AL1418" s="363">
        <f t="shared" si="3594"/>
        <v>0</v>
      </c>
      <c r="AM1418" s="363">
        <f t="shared" si="3594"/>
        <v>0</v>
      </c>
      <c r="AN1418" s="363">
        <f t="shared" si="3594"/>
        <v>0</v>
      </c>
      <c r="AO1418" s="363">
        <f t="shared" si="3594"/>
        <v>0</v>
      </c>
      <c r="AP1418" s="363">
        <f t="shared" si="3594"/>
        <v>0</v>
      </c>
      <c r="AQ1418" s="363">
        <f t="shared" si="3594"/>
        <v>0</v>
      </c>
      <c r="AR1418" s="363">
        <f t="shared" si="3594"/>
        <v>0</v>
      </c>
      <c r="AS1418" s="271"/>
    </row>
    <row r="1419" spans="1:45" ht="15" hidden="1" customHeight="1" outlineLevel="1">
      <c r="A1419" s="465"/>
      <c r="B1419" s="274"/>
      <c r="C1419" s="272"/>
      <c r="D1419" s="252"/>
      <c r="E1419" s="252"/>
      <c r="F1419" s="252"/>
      <c r="G1419" s="252"/>
      <c r="H1419" s="252"/>
      <c r="I1419" s="252"/>
      <c r="J1419" s="252"/>
      <c r="K1419" s="252"/>
      <c r="L1419" s="252"/>
      <c r="M1419" s="252"/>
      <c r="N1419" s="252"/>
      <c r="O1419" s="252"/>
      <c r="P1419" s="252"/>
      <c r="Q1419" s="252"/>
      <c r="R1419" s="252"/>
      <c r="S1419" s="252"/>
      <c r="T1419" s="252"/>
      <c r="U1419" s="252"/>
      <c r="V1419" s="252"/>
      <c r="W1419" s="252"/>
      <c r="X1419" s="252"/>
      <c r="Y1419" s="252"/>
      <c r="Z1419" s="252"/>
      <c r="AA1419" s="252"/>
      <c r="AB1419" s="252"/>
      <c r="AC1419" s="252"/>
      <c r="AD1419" s="252"/>
      <c r="AE1419" s="368"/>
      <c r="AF1419" s="369"/>
      <c r="AG1419" s="368"/>
      <c r="AH1419" s="368"/>
      <c r="AI1419" s="368"/>
      <c r="AJ1419" s="368"/>
      <c r="AK1419" s="368"/>
      <c r="AL1419" s="368"/>
      <c r="AM1419" s="368"/>
      <c r="AN1419" s="368"/>
      <c r="AO1419" s="368"/>
      <c r="AP1419" s="368"/>
      <c r="AQ1419" s="368"/>
      <c r="AR1419" s="368"/>
      <c r="AS1419" s="273"/>
    </row>
    <row r="1420" spans="1:45" ht="15" hidden="1" customHeight="1" outlineLevel="1">
      <c r="A1420" s="465">
        <v>8</v>
      </c>
      <c r="B1420" s="380" t="s">
        <v>101</v>
      </c>
      <c r="C1420" s="252" t="s">
        <v>25</v>
      </c>
      <c r="D1420" s="256"/>
      <c r="E1420" s="256"/>
      <c r="F1420" s="256"/>
      <c r="G1420" s="256"/>
      <c r="H1420" s="256"/>
      <c r="I1420" s="256"/>
      <c r="J1420" s="256"/>
      <c r="K1420" s="256"/>
      <c r="L1420" s="256"/>
      <c r="M1420" s="256"/>
      <c r="N1420" s="256"/>
      <c r="O1420" s="256"/>
      <c r="P1420" s="256"/>
      <c r="Q1420" s="256">
        <v>12</v>
      </c>
      <c r="R1420" s="256"/>
      <c r="S1420" s="256"/>
      <c r="T1420" s="256"/>
      <c r="U1420" s="256"/>
      <c r="V1420" s="256"/>
      <c r="W1420" s="256"/>
      <c r="X1420" s="256"/>
      <c r="Y1420" s="256"/>
      <c r="Z1420" s="256"/>
      <c r="AA1420" s="256"/>
      <c r="AB1420" s="256"/>
      <c r="AC1420" s="256"/>
      <c r="AD1420" s="256"/>
      <c r="AE1420" s="367"/>
      <c r="AF1420" s="367"/>
      <c r="AG1420" s="367"/>
      <c r="AH1420" s="367"/>
      <c r="AI1420" s="367"/>
      <c r="AJ1420" s="367"/>
      <c r="AK1420" s="367"/>
      <c r="AL1420" s="367"/>
      <c r="AM1420" s="367"/>
      <c r="AN1420" s="367"/>
      <c r="AO1420" s="367"/>
      <c r="AP1420" s="367"/>
      <c r="AQ1420" s="367"/>
      <c r="AR1420" s="367"/>
      <c r="AS1420" s="257">
        <f>SUM(AE1420:AR1420)</f>
        <v>0</v>
      </c>
    </row>
    <row r="1421" spans="1:45" ht="15" hidden="1" customHeight="1" outlineLevel="1">
      <c r="A1421" s="465"/>
      <c r="B1421" s="255" t="s">
        <v>721</v>
      </c>
      <c r="C1421" s="252" t="s">
        <v>163</v>
      </c>
      <c r="D1421" s="256"/>
      <c r="E1421" s="256"/>
      <c r="F1421" s="256"/>
      <c r="G1421" s="256"/>
      <c r="H1421" s="256"/>
      <c r="I1421" s="256"/>
      <c r="J1421" s="256"/>
      <c r="K1421" s="256"/>
      <c r="L1421" s="256"/>
      <c r="M1421" s="256"/>
      <c r="N1421" s="256"/>
      <c r="O1421" s="256"/>
      <c r="P1421" s="256"/>
      <c r="Q1421" s="256">
        <f>Q1420</f>
        <v>12</v>
      </c>
      <c r="R1421" s="256"/>
      <c r="S1421" s="256"/>
      <c r="T1421" s="256"/>
      <c r="U1421" s="256"/>
      <c r="V1421" s="256"/>
      <c r="W1421" s="256"/>
      <c r="X1421" s="256"/>
      <c r="Y1421" s="256"/>
      <c r="Z1421" s="256"/>
      <c r="AA1421" s="256"/>
      <c r="AB1421" s="256"/>
      <c r="AC1421" s="256"/>
      <c r="AD1421" s="256"/>
      <c r="AE1421" s="363">
        <f>AE1420</f>
        <v>0</v>
      </c>
      <c r="AF1421" s="363">
        <f t="shared" ref="AF1421:AR1421" si="3595">AF1420</f>
        <v>0</v>
      </c>
      <c r="AG1421" s="363">
        <f t="shared" si="3595"/>
        <v>0</v>
      </c>
      <c r="AH1421" s="363">
        <f t="shared" si="3595"/>
        <v>0</v>
      </c>
      <c r="AI1421" s="363">
        <f t="shared" si="3595"/>
        <v>0</v>
      </c>
      <c r="AJ1421" s="363">
        <f t="shared" si="3595"/>
        <v>0</v>
      </c>
      <c r="AK1421" s="363">
        <f t="shared" si="3595"/>
        <v>0</v>
      </c>
      <c r="AL1421" s="363">
        <f t="shared" si="3595"/>
        <v>0</v>
      </c>
      <c r="AM1421" s="363">
        <f t="shared" si="3595"/>
        <v>0</v>
      </c>
      <c r="AN1421" s="363">
        <f t="shared" si="3595"/>
        <v>0</v>
      </c>
      <c r="AO1421" s="363">
        <f t="shared" si="3595"/>
        <v>0</v>
      </c>
      <c r="AP1421" s="363">
        <f t="shared" si="3595"/>
        <v>0</v>
      </c>
      <c r="AQ1421" s="363">
        <f t="shared" si="3595"/>
        <v>0</v>
      </c>
      <c r="AR1421" s="363">
        <f t="shared" si="3595"/>
        <v>0</v>
      </c>
      <c r="AS1421" s="271"/>
    </row>
    <row r="1422" spans="1:45" ht="15" hidden="1" customHeight="1" outlineLevel="1">
      <c r="A1422" s="465"/>
      <c r="B1422" s="274"/>
      <c r="C1422" s="272"/>
      <c r="D1422" s="276"/>
      <c r="E1422" s="276"/>
      <c r="F1422" s="276"/>
      <c r="G1422" s="276"/>
      <c r="H1422" s="276"/>
      <c r="I1422" s="276"/>
      <c r="J1422" s="276"/>
      <c r="K1422" s="276"/>
      <c r="L1422" s="276"/>
      <c r="M1422" s="276"/>
      <c r="N1422" s="276"/>
      <c r="O1422" s="276"/>
      <c r="P1422" s="276"/>
      <c r="Q1422" s="252"/>
      <c r="R1422" s="276"/>
      <c r="S1422" s="276"/>
      <c r="T1422" s="276"/>
      <c r="U1422" s="276"/>
      <c r="V1422" s="276"/>
      <c r="W1422" s="276"/>
      <c r="X1422" s="276"/>
      <c r="Y1422" s="276"/>
      <c r="Z1422" s="276"/>
      <c r="AA1422" s="276"/>
      <c r="AB1422" s="276"/>
      <c r="AC1422" s="276"/>
      <c r="AD1422" s="276"/>
      <c r="AE1422" s="368"/>
      <c r="AF1422" s="369"/>
      <c r="AG1422" s="368"/>
      <c r="AH1422" s="368"/>
      <c r="AI1422" s="368"/>
      <c r="AJ1422" s="368"/>
      <c r="AK1422" s="368"/>
      <c r="AL1422" s="368"/>
      <c r="AM1422" s="368"/>
      <c r="AN1422" s="368"/>
      <c r="AO1422" s="368"/>
      <c r="AP1422" s="368"/>
      <c r="AQ1422" s="368"/>
      <c r="AR1422" s="368"/>
      <c r="AS1422" s="273"/>
    </row>
    <row r="1423" spans="1:45" ht="15" hidden="1" customHeight="1" outlineLevel="1">
      <c r="A1423" s="465">
        <v>9</v>
      </c>
      <c r="B1423" s="380" t="s">
        <v>102</v>
      </c>
      <c r="C1423" s="252" t="s">
        <v>25</v>
      </c>
      <c r="D1423" s="256"/>
      <c r="E1423" s="256"/>
      <c r="F1423" s="256"/>
      <c r="G1423" s="256"/>
      <c r="H1423" s="256"/>
      <c r="I1423" s="256"/>
      <c r="J1423" s="256"/>
      <c r="K1423" s="256"/>
      <c r="L1423" s="256"/>
      <c r="M1423" s="256"/>
      <c r="N1423" s="256"/>
      <c r="O1423" s="256"/>
      <c r="P1423" s="256"/>
      <c r="Q1423" s="256">
        <v>12</v>
      </c>
      <c r="R1423" s="256"/>
      <c r="S1423" s="256"/>
      <c r="T1423" s="256"/>
      <c r="U1423" s="256"/>
      <c r="V1423" s="256"/>
      <c r="W1423" s="256"/>
      <c r="X1423" s="256"/>
      <c r="Y1423" s="256"/>
      <c r="Z1423" s="256"/>
      <c r="AA1423" s="256"/>
      <c r="AB1423" s="256"/>
      <c r="AC1423" s="256"/>
      <c r="AD1423" s="256"/>
      <c r="AE1423" s="367"/>
      <c r="AF1423" s="367"/>
      <c r="AG1423" s="367"/>
      <c r="AH1423" s="367"/>
      <c r="AI1423" s="367"/>
      <c r="AJ1423" s="367"/>
      <c r="AK1423" s="367"/>
      <c r="AL1423" s="367"/>
      <c r="AM1423" s="367"/>
      <c r="AN1423" s="367"/>
      <c r="AO1423" s="367"/>
      <c r="AP1423" s="367"/>
      <c r="AQ1423" s="367"/>
      <c r="AR1423" s="367"/>
      <c r="AS1423" s="257">
        <f>SUM(AE1423:AR1423)</f>
        <v>0</v>
      </c>
    </row>
    <row r="1424" spans="1:45" ht="15" hidden="1" customHeight="1" outlineLevel="1">
      <c r="A1424" s="465"/>
      <c r="B1424" s="255" t="s">
        <v>721</v>
      </c>
      <c r="C1424" s="252" t="s">
        <v>163</v>
      </c>
      <c r="D1424" s="256"/>
      <c r="E1424" s="256"/>
      <c r="F1424" s="256"/>
      <c r="G1424" s="256"/>
      <c r="H1424" s="256"/>
      <c r="I1424" s="256"/>
      <c r="J1424" s="256"/>
      <c r="K1424" s="256"/>
      <c r="L1424" s="256"/>
      <c r="M1424" s="256"/>
      <c r="N1424" s="256"/>
      <c r="O1424" s="256"/>
      <c r="P1424" s="256"/>
      <c r="Q1424" s="256">
        <f>Q1423</f>
        <v>12</v>
      </c>
      <c r="R1424" s="256"/>
      <c r="S1424" s="256"/>
      <c r="T1424" s="256"/>
      <c r="U1424" s="256"/>
      <c r="V1424" s="256"/>
      <c r="W1424" s="256"/>
      <c r="X1424" s="256"/>
      <c r="Y1424" s="256"/>
      <c r="Z1424" s="256"/>
      <c r="AA1424" s="256"/>
      <c r="AB1424" s="256"/>
      <c r="AC1424" s="256"/>
      <c r="AD1424" s="256"/>
      <c r="AE1424" s="363">
        <f>AE1423</f>
        <v>0</v>
      </c>
      <c r="AF1424" s="363">
        <f t="shared" ref="AF1424:AR1424" si="3596">AF1423</f>
        <v>0</v>
      </c>
      <c r="AG1424" s="363">
        <f t="shared" si="3596"/>
        <v>0</v>
      </c>
      <c r="AH1424" s="363">
        <f t="shared" si="3596"/>
        <v>0</v>
      </c>
      <c r="AI1424" s="363">
        <f t="shared" si="3596"/>
        <v>0</v>
      </c>
      <c r="AJ1424" s="363">
        <f t="shared" si="3596"/>
        <v>0</v>
      </c>
      <c r="AK1424" s="363">
        <f t="shared" si="3596"/>
        <v>0</v>
      </c>
      <c r="AL1424" s="363">
        <f t="shared" si="3596"/>
        <v>0</v>
      </c>
      <c r="AM1424" s="363">
        <f t="shared" si="3596"/>
        <v>0</v>
      </c>
      <c r="AN1424" s="363">
        <f t="shared" si="3596"/>
        <v>0</v>
      </c>
      <c r="AO1424" s="363">
        <f t="shared" si="3596"/>
        <v>0</v>
      </c>
      <c r="AP1424" s="363">
        <f t="shared" si="3596"/>
        <v>0</v>
      </c>
      <c r="AQ1424" s="363">
        <f t="shared" si="3596"/>
        <v>0</v>
      </c>
      <c r="AR1424" s="363">
        <f t="shared" si="3596"/>
        <v>0</v>
      </c>
      <c r="AS1424" s="271"/>
    </row>
    <row r="1425" spans="1:45" ht="15" hidden="1" customHeight="1" outlineLevel="1">
      <c r="A1425" s="465"/>
      <c r="B1425" s="274"/>
      <c r="C1425" s="272"/>
      <c r="D1425" s="276"/>
      <c r="E1425" s="276"/>
      <c r="F1425" s="276"/>
      <c r="G1425" s="276"/>
      <c r="H1425" s="276"/>
      <c r="I1425" s="276"/>
      <c r="J1425" s="276"/>
      <c r="K1425" s="276"/>
      <c r="L1425" s="276"/>
      <c r="M1425" s="276"/>
      <c r="N1425" s="276"/>
      <c r="O1425" s="276"/>
      <c r="P1425" s="276"/>
      <c r="Q1425" s="252"/>
      <c r="R1425" s="276"/>
      <c r="S1425" s="276"/>
      <c r="T1425" s="276"/>
      <c r="U1425" s="276"/>
      <c r="V1425" s="276"/>
      <c r="W1425" s="276"/>
      <c r="X1425" s="276"/>
      <c r="Y1425" s="276"/>
      <c r="Z1425" s="276"/>
      <c r="AA1425" s="276"/>
      <c r="AB1425" s="276"/>
      <c r="AC1425" s="276"/>
      <c r="AD1425" s="276"/>
      <c r="AE1425" s="368"/>
      <c r="AF1425" s="368"/>
      <c r="AG1425" s="368"/>
      <c r="AH1425" s="368"/>
      <c r="AI1425" s="368"/>
      <c r="AJ1425" s="368"/>
      <c r="AK1425" s="368"/>
      <c r="AL1425" s="368"/>
      <c r="AM1425" s="368"/>
      <c r="AN1425" s="368"/>
      <c r="AO1425" s="368"/>
      <c r="AP1425" s="368"/>
      <c r="AQ1425" s="368"/>
      <c r="AR1425" s="368"/>
      <c r="AS1425" s="273"/>
    </row>
    <row r="1426" spans="1:45" ht="15" hidden="1" customHeight="1" outlineLevel="1">
      <c r="A1426" s="465">
        <v>10</v>
      </c>
      <c r="B1426" s="380" t="s">
        <v>103</v>
      </c>
      <c r="C1426" s="252" t="s">
        <v>25</v>
      </c>
      <c r="D1426" s="256"/>
      <c r="E1426" s="256"/>
      <c r="F1426" s="256"/>
      <c r="G1426" s="256"/>
      <c r="H1426" s="256"/>
      <c r="I1426" s="256"/>
      <c r="J1426" s="256"/>
      <c r="K1426" s="256"/>
      <c r="L1426" s="256"/>
      <c r="M1426" s="256"/>
      <c r="N1426" s="256"/>
      <c r="O1426" s="256"/>
      <c r="P1426" s="256"/>
      <c r="Q1426" s="256">
        <v>3</v>
      </c>
      <c r="R1426" s="256"/>
      <c r="S1426" s="256"/>
      <c r="T1426" s="256"/>
      <c r="U1426" s="256"/>
      <c r="V1426" s="256"/>
      <c r="W1426" s="256"/>
      <c r="X1426" s="256"/>
      <c r="Y1426" s="256"/>
      <c r="Z1426" s="256"/>
      <c r="AA1426" s="256"/>
      <c r="AB1426" s="256"/>
      <c r="AC1426" s="256"/>
      <c r="AD1426" s="256"/>
      <c r="AE1426" s="367"/>
      <c r="AF1426" s="367"/>
      <c r="AG1426" s="367"/>
      <c r="AH1426" s="367"/>
      <c r="AI1426" s="367"/>
      <c r="AJ1426" s="367"/>
      <c r="AK1426" s="367"/>
      <c r="AL1426" s="367"/>
      <c r="AM1426" s="367"/>
      <c r="AN1426" s="367"/>
      <c r="AO1426" s="367"/>
      <c r="AP1426" s="367"/>
      <c r="AQ1426" s="367"/>
      <c r="AR1426" s="367"/>
      <c r="AS1426" s="257">
        <f>SUM(AE1426:AR1426)</f>
        <v>0</v>
      </c>
    </row>
    <row r="1427" spans="1:45" ht="15" hidden="1" customHeight="1" outlineLevel="1">
      <c r="A1427" s="465"/>
      <c r="B1427" s="255" t="s">
        <v>721</v>
      </c>
      <c r="C1427" s="252" t="s">
        <v>163</v>
      </c>
      <c r="D1427" s="256"/>
      <c r="E1427" s="256"/>
      <c r="F1427" s="256"/>
      <c r="G1427" s="256"/>
      <c r="H1427" s="256"/>
      <c r="I1427" s="256"/>
      <c r="J1427" s="256"/>
      <c r="K1427" s="256"/>
      <c r="L1427" s="256"/>
      <c r="M1427" s="256"/>
      <c r="N1427" s="256"/>
      <c r="O1427" s="256"/>
      <c r="P1427" s="256"/>
      <c r="Q1427" s="256">
        <f>Q1426</f>
        <v>3</v>
      </c>
      <c r="R1427" s="256"/>
      <c r="S1427" s="256"/>
      <c r="T1427" s="256"/>
      <c r="U1427" s="256"/>
      <c r="V1427" s="256"/>
      <c r="W1427" s="256"/>
      <c r="X1427" s="256"/>
      <c r="Y1427" s="256"/>
      <c r="Z1427" s="256"/>
      <c r="AA1427" s="256"/>
      <c r="AB1427" s="256"/>
      <c r="AC1427" s="256"/>
      <c r="AD1427" s="256"/>
      <c r="AE1427" s="363">
        <f>AE1426</f>
        <v>0</v>
      </c>
      <c r="AF1427" s="363">
        <f t="shared" ref="AF1427:AR1427" si="3597">AF1426</f>
        <v>0</v>
      </c>
      <c r="AG1427" s="363">
        <f t="shared" si="3597"/>
        <v>0</v>
      </c>
      <c r="AH1427" s="363">
        <f t="shared" si="3597"/>
        <v>0</v>
      </c>
      <c r="AI1427" s="363">
        <f t="shared" si="3597"/>
        <v>0</v>
      </c>
      <c r="AJ1427" s="363">
        <f t="shared" si="3597"/>
        <v>0</v>
      </c>
      <c r="AK1427" s="363">
        <f t="shared" si="3597"/>
        <v>0</v>
      </c>
      <c r="AL1427" s="363">
        <f t="shared" si="3597"/>
        <v>0</v>
      </c>
      <c r="AM1427" s="363">
        <f t="shared" si="3597"/>
        <v>0</v>
      </c>
      <c r="AN1427" s="363">
        <f t="shared" si="3597"/>
        <v>0</v>
      </c>
      <c r="AO1427" s="363">
        <f t="shared" si="3597"/>
        <v>0</v>
      </c>
      <c r="AP1427" s="363">
        <f t="shared" si="3597"/>
        <v>0</v>
      </c>
      <c r="AQ1427" s="363">
        <f t="shared" si="3597"/>
        <v>0</v>
      </c>
      <c r="AR1427" s="363">
        <f t="shared" si="3597"/>
        <v>0</v>
      </c>
      <c r="AS1427" s="271"/>
    </row>
    <row r="1428" spans="1:45" ht="15" hidden="1" customHeight="1" outlineLevel="1">
      <c r="A1428" s="465"/>
      <c r="B1428" s="274"/>
      <c r="C1428" s="272"/>
      <c r="D1428" s="276"/>
      <c r="E1428" s="276"/>
      <c r="F1428" s="276"/>
      <c r="G1428" s="276"/>
      <c r="H1428" s="276"/>
      <c r="I1428" s="276"/>
      <c r="J1428" s="276"/>
      <c r="K1428" s="276"/>
      <c r="L1428" s="276"/>
      <c r="M1428" s="276"/>
      <c r="N1428" s="276"/>
      <c r="O1428" s="276"/>
      <c r="P1428" s="276"/>
      <c r="Q1428" s="252"/>
      <c r="R1428" s="276"/>
      <c r="S1428" s="276"/>
      <c r="T1428" s="276"/>
      <c r="U1428" s="276"/>
      <c r="V1428" s="276"/>
      <c r="W1428" s="276"/>
      <c r="X1428" s="276"/>
      <c r="Y1428" s="276"/>
      <c r="Z1428" s="276"/>
      <c r="AA1428" s="276"/>
      <c r="AB1428" s="276"/>
      <c r="AC1428" s="276"/>
      <c r="AD1428" s="276"/>
      <c r="AE1428" s="368"/>
      <c r="AF1428" s="369"/>
      <c r="AG1428" s="368"/>
      <c r="AH1428" s="368"/>
      <c r="AI1428" s="368"/>
      <c r="AJ1428" s="368"/>
      <c r="AK1428" s="368"/>
      <c r="AL1428" s="368"/>
      <c r="AM1428" s="368"/>
      <c r="AN1428" s="368"/>
      <c r="AO1428" s="368"/>
      <c r="AP1428" s="368"/>
      <c r="AQ1428" s="368"/>
      <c r="AR1428" s="368"/>
      <c r="AS1428" s="273"/>
    </row>
    <row r="1429" spans="1:45" ht="15" hidden="1" customHeight="1" outlineLevel="1">
      <c r="A1429" s="465"/>
      <c r="B1429" s="249" t="s">
        <v>10</v>
      </c>
      <c r="C1429" s="250"/>
      <c r="D1429" s="250"/>
      <c r="E1429" s="250"/>
      <c r="F1429" s="250"/>
      <c r="G1429" s="250"/>
      <c r="H1429" s="250"/>
      <c r="I1429" s="250"/>
      <c r="J1429" s="250"/>
      <c r="K1429" s="250"/>
      <c r="L1429" s="250"/>
      <c r="M1429" s="250"/>
      <c r="N1429" s="250"/>
      <c r="O1429" s="250"/>
      <c r="P1429" s="250"/>
      <c r="Q1429" s="251"/>
      <c r="R1429" s="250"/>
      <c r="S1429" s="250"/>
      <c r="T1429" s="250"/>
      <c r="U1429" s="250"/>
      <c r="V1429" s="250"/>
      <c r="W1429" s="250"/>
      <c r="X1429" s="250"/>
      <c r="Y1429" s="250"/>
      <c r="Z1429" s="250"/>
      <c r="AA1429" s="250"/>
      <c r="AB1429" s="250"/>
      <c r="AC1429" s="250"/>
      <c r="AD1429" s="250"/>
      <c r="AE1429" s="366"/>
      <c r="AF1429" s="366"/>
      <c r="AG1429" s="366"/>
      <c r="AH1429" s="366"/>
      <c r="AI1429" s="366"/>
      <c r="AJ1429" s="366"/>
      <c r="AK1429" s="366"/>
      <c r="AL1429" s="366"/>
      <c r="AM1429" s="366"/>
      <c r="AN1429" s="366"/>
      <c r="AO1429" s="366"/>
      <c r="AP1429" s="366"/>
      <c r="AQ1429" s="366"/>
      <c r="AR1429" s="366"/>
      <c r="AS1429" s="253"/>
    </row>
    <row r="1430" spans="1:45" ht="15" hidden="1" customHeight="1" outlineLevel="1">
      <c r="A1430" s="465">
        <v>11</v>
      </c>
      <c r="B1430" s="380" t="s">
        <v>104</v>
      </c>
      <c r="C1430" s="252" t="s">
        <v>25</v>
      </c>
      <c r="D1430" s="256"/>
      <c r="E1430" s="256"/>
      <c r="F1430" s="256"/>
      <c r="G1430" s="256"/>
      <c r="H1430" s="256"/>
      <c r="I1430" s="256"/>
      <c r="J1430" s="256"/>
      <c r="K1430" s="256"/>
      <c r="L1430" s="256"/>
      <c r="M1430" s="256"/>
      <c r="N1430" s="256"/>
      <c r="O1430" s="256"/>
      <c r="P1430" s="256"/>
      <c r="Q1430" s="256">
        <v>12</v>
      </c>
      <c r="R1430" s="256"/>
      <c r="S1430" s="256"/>
      <c r="T1430" s="256"/>
      <c r="U1430" s="256"/>
      <c r="V1430" s="256"/>
      <c r="W1430" s="256"/>
      <c r="X1430" s="256"/>
      <c r="Y1430" s="256"/>
      <c r="Z1430" s="256"/>
      <c r="AA1430" s="256"/>
      <c r="AB1430" s="256"/>
      <c r="AC1430" s="256"/>
      <c r="AD1430" s="256"/>
      <c r="AE1430" s="378"/>
      <c r="AF1430" s="367"/>
      <c r="AG1430" s="367"/>
      <c r="AH1430" s="367"/>
      <c r="AI1430" s="367"/>
      <c r="AJ1430" s="367"/>
      <c r="AK1430" s="367"/>
      <c r="AL1430" s="367"/>
      <c r="AM1430" s="367"/>
      <c r="AN1430" s="367"/>
      <c r="AO1430" s="367"/>
      <c r="AP1430" s="367"/>
      <c r="AQ1430" s="367"/>
      <c r="AR1430" s="367"/>
      <c r="AS1430" s="257">
        <f>SUM(AE1430:AR1430)</f>
        <v>0</v>
      </c>
    </row>
    <row r="1431" spans="1:45" ht="15" hidden="1" customHeight="1" outlineLevel="1">
      <c r="A1431" s="465"/>
      <c r="B1431" s="255" t="s">
        <v>721</v>
      </c>
      <c r="C1431" s="252" t="s">
        <v>163</v>
      </c>
      <c r="D1431" s="256"/>
      <c r="E1431" s="256"/>
      <c r="F1431" s="256"/>
      <c r="G1431" s="256"/>
      <c r="H1431" s="256"/>
      <c r="I1431" s="256"/>
      <c r="J1431" s="256"/>
      <c r="K1431" s="256"/>
      <c r="L1431" s="256"/>
      <c r="M1431" s="256"/>
      <c r="N1431" s="256"/>
      <c r="O1431" s="256"/>
      <c r="P1431" s="256"/>
      <c r="Q1431" s="256">
        <f>Q1430</f>
        <v>12</v>
      </c>
      <c r="R1431" s="256"/>
      <c r="S1431" s="256"/>
      <c r="T1431" s="256"/>
      <c r="U1431" s="256"/>
      <c r="V1431" s="256"/>
      <c r="W1431" s="256"/>
      <c r="X1431" s="256"/>
      <c r="Y1431" s="256"/>
      <c r="Z1431" s="256"/>
      <c r="AA1431" s="256"/>
      <c r="AB1431" s="256"/>
      <c r="AC1431" s="256"/>
      <c r="AD1431" s="256"/>
      <c r="AE1431" s="363">
        <f>AE1430</f>
        <v>0</v>
      </c>
      <c r="AF1431" s="363">
        <f t="shared" ref="AF1431:AR1431" si="3598">AF1430</f>
        <v>0</v>
      </c>
      <c r="AG1431" s="363">
        <f t="shared" si="3598"/>
        <v>0</v>
      </c>
      <c r="AH1431" s="363">
        <f t="shared" si="3598"/>
        <v>0</v>
      </c>
      <c r="AI1431" s="363">
        <f t="shared" si="3598"/>
        <v>0</v>
      </c>
      <c r="AJ1431" s="363">
        <f t="shared" si="3598"/>
        <v>0</v>
      </c>
      <c r="AK1431" s="363">
        <f t="shared" si="3598"/>
        <v>0</v>
      </c>
      <c r="AL1431" s="363">
        <f t="shared" si="3598"/>
        <v>0</v>
      </c>
      <c r="AM1431" s="363">
        <f t="shared" si="3598"/>
        <v>0</v>
      </c>
      <c r="AN1431" s="363">
        <f t="shared" si="3598"/>
        <v>0</v>
      </c>
      <c r="AO1431" s="363">
        <f t="shared" si="3598"/>
        <v>0</v>
      </c>
      <c r="AP1431" s="363">
        <f t="shared" si="3598"/>
        <v>0</v>
      </c>
      <c r="AQ1431" s="363">
        <f t="shared" si="3598"/>
        <v>0</v>
      </c>
      <c r="AR1431" s="363">
        <f t="shared" si="3598"/>
        <v>0</v>
      </c>
      <c r="AS1431" s="258"/>
    </row>
    <row r="1432" spans="1:45" ht="15" hidden="1" customHeight="1" outlineLevel="1">
      <c r="A1432" s="465"/>
      <c r="B1432" s="275"/>
      <c r="C1432" s="266"/>
      <c r="D1432" s="252"/>
      <c r="E1432" s="252"/>
      <c r="F1432" s="252"/>
      <c r="G1432" s="252"/>
      <c r="H1432" s="252"/>
      <c r="I1432" s="252"/>
      <c r="J1432" s="252"/>
      <c r="K1432" s="252"/>
      <c r="L1432" s="252"/>
      <c r="M1432" s="252"/>
      <c r="N1432" s="252"/>
      <c r="O1432" s="252"/>
      <c r="P1432" s="252"/>
      <c r="Q1432" s="252"/>
      <c r="R1432" s="252"/>
      <c r="S1432" s="252"/>
      <c r="T1432" s="252"/>
      <c r="U1432" s="252"/>
      <c r="V1432" s="252"/>
      <c r="W1432" s="252"/>
      <c r="X1432" s="252"/>
      <c r="Y1432" s="252"/>
      <c r="Z1432" s="252"/>
      <c r="AA1432" s="252"/>
      <c r="AB1432" s="252"/>
      <c r="AC1432" s="252"/>
      <c r="AD1432" s="252"/>
      <c r="AE1432" s="364"/>
      <c r="AF1432" s="373"/>
      <c r="AG1432" s="373"/>
      <c r="AH1432" s="373"/>
      <c r="AI1432" s="373"/>
      <c r="AJ1432" s="373"/>
      <c r="AK1432" s="373"/>
      <c r="AL1432" s="373"/>
      <c r="AM1432" s="373"/>
      <c r="AN1432" s="373"/>
      <c r="AO1432" s="373"/>
      <c r="AP1432" s="373"/>
      <c r="AQ1432" s="373"/>
      <c r="AR1432" s="373"/>
      <c r="AS1432" s="267"/>
    </row>
    <row r="1433" spans="1:45" ht="28.5" hidden="1" customHeight="1" outlineLevel="1">
      <c r="A1433" s="465">
        <v>12</v>
      </c>
      <c r="B1433" s="380" t="s">
        <v>105</v>
      </c>
      <c r="C1433" s="252" t="s">
        <v>25</v>
      </c>
      <c r="D1433" s="256"/>
      <c r="E1433" s="256"/>
      <c r="F1433" s="256"/>
      <c r="G1433" s="256"/>
      <c r="H1433" s="256"/>
      <c r="I1433" s="256"/>
      <c r="J1433" s="256"/>
      <c r="K1433" s="256"/>
      <c r="L1433" s="256"/>
      <c r="M1433" s="256"/>
      <c r="N1433" s="256"/>
      <c r="O1433" s="256"/>
      <c r="P1433" s="256"/>
      <c r="Q1433" s="256">
        <v>12</v>
      </c>
      <c r="R1433" s="256"/>
      <c r="S1433" s="256"/>
      <c r="T1433" s="256"/>
      <c r="U1433" s="256"/>
      <c r="V1433" s="256"/>
      <c r="W1433" s="256"/>
      <c r="X1433" s="256"/>
      <c r="Y1433" s="256"/>
      <c r="Z1433" s="256"/>
      <c r="AA1433" s="256"/>
      <c r="AB1433" s="256"/>
      <c r="AC1433" s="256"/>
      <c r="AD1433" s="256"/>
      <c r="AE1433" s="362"/>
      <c r="AF1433" s="367"/>
      <c r="AG1433" s="367"/>
      <c r="AH1433" s="367"/>
      <c r="AI1433" s="367"/>
      <c r="AJ1433" s="367"/>
      <c r="AK1433" s="367"/>
      <c r="AL1433" s="367"/>
      <c r="AM1433" s="367"/>
      <c r="AN1433" s="367"/>
      <c r="AO1433" s="367"/>
      <c r="AP1433" s="367"/>
      <c r="AQ1433" s="367"/>
      <c r="AR1433" s="367"/>
      <c r="AS1433" s="257">
        <f>SUM(AE1433:AR1433)</f>
        <v>0</v>
      </c>
    </row>
    <row r="1434" spans="1:45" ht="15" hidden="1" customHeight="1" outlineLevel="1">
      <c r="A1434" s="465"/>
      <c r="B1434" s="255" t="s">
        <v>721</v>
      </c>
      <c r="C1434" s="252" t="s">
        <v>163</v>
      </c>
      <c r="D1434" s="256"/>
      <c r="E1434" s="256"/>
      <c r="F1434" s="256"/>
      <c r="G1434" s="256"/>
      <c r="H1434" s="256"/>
      <c r="I1434" s="256"/>
      <c r="J1434" s="256"/>
      <c r="K1434" s="256"/>
      <c r="L1434" s="256"/>
      <c r="M1434" s="256"/>
      <c r="N1434" s="256"/>
      <c r="O1434" s="256"/>
      <c r="P1434" s="256"/>
      <c r="Q1434" s="256">
        <f>Q1433</f>
        <v>12</v>
      </c>
      <c r="R1434" s="256"/>
      <c r="S1434" s="256"/>
      <c r="T1434" s="256"/>
      <c r="U1434" s="256"/>
      <c r="V1434" s="256"/>
      <c r="W1434" s="256"/>
      <c r="X1434" s="256"/>
      <c r="Y1434" s="256"/>
      <c r="Z1434" s="256"/>
      <c r="AA1434" s="256"/>
      <c r="AB1434" s="256"/>
      <c r="AC1434" s="256"/>
      <c r="AD1434" s="256"/>
      <c r="AE1434" s="363">
        <f>AE1433</f>
        <v>0</v>
      </c>
      <c r="AF1434" s="363">
        <f t="shared" ref="AF1434:AR1434" si="3599">AF1433</f>
        <v>0</v>
      </c>
      <c r="AG1434" s="363">
        <f t="shared" si="3599"/>
        <v>0</v>
      </c>
      <c r="AH1434" s="363">
        <f t="shared" si="3599"/>
        <v>0</v>
      </c>
      <c r="AI1434" s="363">
        <f t="shared" si="3599"/>
        <v>0</v>
      </c>
      <c r="AJ1434" s="363">
        <f t="shared" si="3599"/>
        <v>0</v>
      </c>
      <c r="AK1434" s="363">
        <f t="shared" si="3599"/>
        <v>0</v>
      </c>
      <c r="AL1434" s="363">
        <f t="shared" si="3599"/>
        <v>0</v>
      </c>
      <c r="AM1434" s="363">
        <f t="shared" si="3599"/>
        <v>0</v>
      </c>
      <c r="AN1434" s="363">
        <f t="shared" si="3599"/>
        <v>0</v>
      </c>
      <c r="AO1434" s="363">
        <f t="shared" si="3599"/>
        <v>0</v>
      </c>
      <c r="AP1434" s="363">
        <f t="shared" si="3599"/>
        <v>0</v>
      </c>
      <c r="AQ1434" s="363">
        <f t="shared" si="3599"/>
        <v>0</v>
      </c>
      <c r="AR1434" s="363">
        <f t="shared" si="3599"/>
        <v>0</v>
      </c>
      <c r="AS1434" s="258"/>
    </row>
    <row r="1435" spans="1:45" ht="15" hidden="1" customHeight="1" outlineLevel="1">
      <c r="A1435" s="465"/>
      <c r="B1435" s="275"/>
      <c r="C1435" s="266"/>
      <c r="D1435" s="252"/>
      <c r="E1435" s="252"/>
      <c r="F1435" s="252"/>
      <c r="G1435" s="252"/>
      <c r="H1435" s="252"/>
      <c r="I1435" s="252"/>
      <c r="J1435" s="252"/>
      <c r="K1435" s="252"/>
      <c r="L1435" s="252"/>
      <c r="M1435" s="252"/>
      <c r="N1435" s="252"/>
      <c r="O1435" s="252"/>
      <c r="P1435" s="252"/>
      <c r="Q1435" s="252"/>
      <c r="R1435" s="252"/>
      <c r="S1435" s="252"/>
      <c r="T1435" s="252"/>
      <c r="U1435" s="252"/>
      <c r="V1435" s="252"/>
      <c r="W1435" s="252"/>
      <c r="X1435" s="252"/>
      <c r="Y1435" s="252"/>
      <c r="Z1435" s="252"/>
      <c r="AA1435" s="252"/>
      <c r="AB1435" s="252"/>
      <c r="AC1435" s="252"/>
      <c r="AD1435" s="252"/>
      <c r="AE1435" s="374"/>
      <c r="AF1435" s="374"/>
      <c r="AG1435" s="364"/>
      <c r="AH1435" s="364"/>
      <c r="AI1435" s="364"/>
      <c r="AJ1435" s="364"/>
      <c r="AK1435" s="364"/>
      <c r="AL1435" s="364"/>
      <c r="AM1435" s="364"/>
      <c r="AN1435" s="364"/>
      <c r="AO1435" s="364"/>
      <c r="AP1435" s="364"/>
      <c r="AQ1435" s="364"/>
      <c r="AR1435" s="364"/>
      <c r="AS1435" s="267"/>
    </row>
    <row r="1436" spans="1:45" ht="15" hidden="1" customHeight="1" outlineLevel="1">
      <c r="A1436" s="465">
        <v>13</v>
      </c>
      <c r="B1436" s="380" t="s">
        <v>106</v>
      </c>
      <c r="C1436" s="252" t="s">
        <v>25</v>
      </c>
      <c r="D1436" s="256"/>
      <c r="E1436" s="256"/>
      <c r="F1436" s="256"/>
      <c r="G1436" s="256"/>
      <c r="H1436" s="256"/>
      <c r="I1436" s="256"/>
      <c r="J1436" s="256"/>
      <c r="K1436" s="256"/>
      <c r="L1436" s="256"/>
      <c r="M1436" s="256"/>
      <c r="N1436" s="256"/>
      <c r="O1436" s="256"/>
      <c r="P1436" s="256"/>
      <c r="Q1436" s="256">
        <v>12</v>
      </c>
      <c r="R1436" s="256"/>
      <c r="S1436" s="256"/>
      <c r="T1436" s="256"/>
      <c r="U1436" s="256"/>
      <c r="V1436" s="256"/>
      <c r="W1436" s="256"/>
      <c r="X1436" s="256"/>
      <c r="Y1436" s="256"/>
      <c r="Z1436" s="256"/>
      <c r="AA1436" s="256"/>
      <c r="AB1436" s="256"/>
      <c r="AC1436" s="256"/>
      <c r="AD1436" s="256"/>
      <c r="AE1436" s="362"/>
      <c r="AF1436" s="367"/>
      <c r="AG1436" s="367"/>
      <c r="AH1436" s="367"/>
      <c r="AI1436" s="367"/>
      <c r="AJ1436" s="367"/>
      <c r="AK1436" s="367"/>
      <c r="AL1436" s="367"/>
      <c r="AM1436" s="367"/>
      <c r="AN1436" s="367"/>
      <c r="AO1436" s="367"/>
      <c r="AP1436" s="367"/>
      <c r="AQ1436" s="367"/>
      <c r="AR1436" s="367"/>
      <c r="AS1436" s="257">
        <f>SUM(AE1436:AR1436)</f>
        <v>0</v>
      </c>
    </row>
    <row r="1437" spans="1:45" ht="15" hidden="1" customHeight="1" outlineLevel="1">
      <c r="A1437" s="465"/>
      <c r="B1437" s="255" t="s">
        <v>721</v>
      </c>
      <c r="C1437" s="252" t="s">
        <v>163</v>
      </c>
      <c r="D1437" s="256"/>
      <c r="E1437" s="256"/>
      <c r="F1437" s="256"/>
      <c r="G1437" s="256"/>
      <c r="H1437" s="256"/>
      <c r="I1437" s="256"/>
      <c r="J1437" s="256"/>
      <c r="K1437" s="256"/>
      <c r="L1437" s="256"/>
      <c r="M1437" s="256"/>
      <c r="N1437" s="256"/>
      <c r="O1437" s="256"/>
      <c r="P1437" s="256"/>
      <c r="Q1437" s="256">
        <f>Q1436</f>
        <v>12</v>
      </c>
      <c r="R1437" s="256"/>
      <c r="S1437" s="256"/>
      <c r="T1437" s="256"/>
      <c r="U1437" s="256"/>
      <c r="V1437" s="256"/>
      <c r="W1437" s="256"/>
      <c r="X1437" s="256"/>
      <c r="Y1437" s="256"/>
      <c r="Z1437" s="256"/>
      <c r="AA1437" s="256"/>
      <c r="AB1437" s="256"/>
      <c r="AC1437" s="256"/>
      <c r="AD1437" s="256"/>
      <c r="AE1437" s="363">
        <f>AE1436</f>
        <v>0</v>
      </c>
      <c r="AF1437" s="363">
        <f t="shared" ref="AF1437:AR1437" si="3600">AF1436</f>
        <v>0</v>
      </c>
      <c r="AG1437" s="363">
        <f t="shared" si="3600"/>
        <v>0</v>
      </c>
      <c r="AH1437" s="363">
        <f t="shared" si="3600"/>
        <v>0</v>
      </c>
      <c r="AI1437" s="363">
        <f t="shared" si="3600"/>
        <v>0</v>
      </c>
      <c r="AJ1437" s="363">
        <f t="shared" si="3600"/>
        <v>0</v>
      </c>
      <c r="AK1437" s="363">
        <f t="shared" si="3600"/>
        <v>0</v>
      </c>
      <c r="AL1437" s="363">
        <f t="shared" si="3600"/>
        <v>0</v>
      </c>
      <c r="AM1437" s="363">
        <f t="shared" si="3600"/>
        <v>0</v>
      </c>
      <c r="AN1437" s="363">
        <f t="shared" si="3600"/>
        <v>0</v>
      </c>
      <c r="AO1437" s="363">
        <f t="shared" si="3600"/>
        <v>0</v>
      </c>
      <c r="AP1437" s="363">
        <f t="shared" si="3600"/>
        <v>0</v>
      </c>
      <c r="AQ1437" s="363">
        <f t="shared" si="3600"/>
        <v>0</v>
      </c>
      <c r="AR1437" s="363">
        <f t="shared" si="3600"/>
        <v>0</v>
      </c>
      <c r="AS1437" s="267"/>
    </row>
    <row r="1438" spans="1:45" ht="15" hidden="1" customHeight="1" outlineLevel="1">
      <c r="A1438" s="465"/>
      <c r="B1438" s="275"/>
      <c r="C1438" s="266"/>
      <c r="D1438" s="252"/>
      <c r="E1438" s="252"/>
      <c r="F1438" s="252"/>
      <c r="G1438" s="252"/>
      <c r="H1438" s="252"/>
      <c r="I1438" s="252"/>
      <c r="J1438" s="252"/>
      <c r="K1438" s="252"/>
      <c r="L1438" s="252"/>
      <c r="M1438" s="252"/>
      <c r="N1438" s="252"/>
      <c r="O1438" s="252"/>
      <c r="P1438" s="252"/>
      <c r="Q1438" s="252"/>
      <c r="R1438" s="252"/>
      <c r="S1438" s="252"/>
      <c r="T1438" s="252"/>
      <c r="U1438" s="252"/>
      <c r="V1438" s="252"/>
      <c r="W1438" s="252"/>
      <c r="X1438" s="252"/>
      <c r="Y1438" s="252"/>
      <c r="Z1438" s="252"/>
      <c r="AA1438" s="252"/>
      <c r="AB1438" s="252"/>
      <c r="AC1438" s="252"/>
      <c r="AD1438" s="252"/>
      <c r="AE1438" s="364"/>
      <c r="AF1438" s="364"/>
      <c r="AG1438" s="364"/>
      <c r="AH1438" s="364"/>
      <c r="AI1438" s="364"/>
      <c r="AJ1438" s="364"/>
      <c r="AK1438" s="364"/>
      <c r="AL1438" s="364"/>
      <c r="AM1438" s="364"/>
      <c r="AN1438" s="364"/>
      <c r="AO1438" s="364"/>
      <c r="AP1438" s="364"/>
      <c r="AQ1438" s="364"/>
      <c r="AR1438" s="364"/>
      <c r="AS1438" s="267"/>
    </row>
    <row r="1439" spans="1:45" ht="15" hidden="1" customHeight="1" outlineLevel="1">
      <c r="A1439" s="465"/>
      <c r="B1439" s="249" t="s">
        <v>107</v>
      </c>
      <c r="C1439" s="250"/>
      <c r="D1439" s="251"/>
      <c r="E1439" s="251"/>
      <c r="F1439" s="251"/>
      <c r="G1439" s="251"/>
      <c r="H1439" s="251"/>
      <c r="I1439" s="251"/>
      <c r="J1439" s="251"/>
      <c r="K1439" s="251"/>
      <c r="L1439" s="251"/>
      <c r="M1439" s="251"/>
      <c r="N1439" s="251"/>
      <c r="O1439" s="251"/>
      <c r="P1439" s="251"/>
      <c r="Q1439" s="251"/>
      <c r="R1439" s="251"/>
      <c r="S1439" s="250"/>
      <c r="T1439" s="250"/>
      <c r="U1439" s="250"/>
      <c r="V1439" s="250"/>
      <c r="W1439" s="250"/>
      <c r="X1439" s="250"/>
      <c r="Y1439" s="250"/>
      <c r="Z1439" s="250"/>
      <c r="AA1439" s="250"/>
      <c r="AB1439" s="250"/>
      <c r="AC1439" s="250"/>
      <c r="AD1439" s="250"/>
      <c r="AE1439" s="366"/>
      <c r="AF1439" s="366"/>
      <c r="AG1439" s="366"/>
      <c r="AH1439" s="366"/>
      <c r="AI1439" s="366"/>
      <c r="AJ1439" s="366"/>
      <c r="AK1439" s="366"/>
      <c r="AL1439" s="366"/>
      <c r="AM1439" s="366"/>
      <c r="AN1439" s="366"/>
      <c r="AO1439" s="366"/>
      <c r="AP1439" s="366"/>
      <c r="AQ1439" s="366"/>
      <c r="AR1439" s="366"/>
      <c r="AS1439" s="253"/>
    </row>
    <row r="1440" spans="1:45" ht="15" hidden="1" customHeight="1" outlineLevel="1">
      <c r="A1440" s="465">
        <v>14</v>
      </c>
      <c r="B1440" s="275" t="s">
        <v>108</v>
      </c>
      <c r="C1440" s="252" t="s">
        <v>25</v>
      </c>
      <c r="D1440" s="256"/>
      <c r="E1440" s="256"/>
      <c r="F1440" s="256"/>
      <c r="G1440" s="256"/>
      <c r="H1440" s="256"/>
      <c r="I1440" s="256"/>
      <c r="J1440" s="256"/>
      <c r="K1440" s="256"/>
      <c r="L1440" s="256"/>
      <c r="M1440" s="256"/>
      <c r="N1440" s="256"/>
      <c r="O1440" s="256"/>
      <c r="P1440" s="256"/>
      <c r="Q1440" s="256">
        <v>12</v>
      </c>
      <c r="R1440" s="256"/>
      <c r="S1440" s="256"/>
      <c r="T1440" s="256"/>
      <c r="U1440" s="256"/>
      <c r="V1440" s="256"/>
      <c r="W1440" s="256"/>
      <c r="X1440" s="256"/>
      <c r="Y1440" s="256"/>
      <c r="Z1440" s="256"/>
      <c r="AA1440" s="256"/>
      <c r="AB1440" s="256"/>
      <c r="AC1440" s="256"/>
      <c r="AD1440" s="256"/>
      <c r="AE1440" s="362"/>
      <c r="AF1440" s="362"/>
      <c r="AG1440" s="362"/>
      <c r="AH1440" s="362"/>
      <c r="AI1440" s="362"/>
      <c r="AJ1440" s="362"/>
      <c r="AK1440" s="362"/>
      <c r="AL1440" s="362"/>
      <c r="AM1440" s="362"/>
      <c r="AN1440" s="362"/>
      <c r="AO1440" s="362"/>
      <c r="AP1440" s="362"/>
      <c r="AQ1440" s="362"/>
      <c r="AR1440" s="362"/>
      <c r="AS1440" s="257">
        <f>SUM(AE1440:AR1440)</f>
        <v>0</v>
      </c>
    </row>
    <row r="1441" spans="1:46" ht="15" hidden="1" customHeight="1" outlineLevel="1">
      <c r="A1441" s="465"/>
      <c r="B1441" s="255" t="s">
        <v>721</v>
      </c>
      <c r="C1441" s="252" t="s">
        <v>163</v>
      </c>
      <c r="D1441" s="256"/>
      <c r="E1441" s="256"/>
      <c r="F1441" s="256"/>
      <c r="G1441" s="256"/>
      <c r="H1441" s="256"/>
      <c r="I1441" s="256"/>
      <c r="J1441" s="256"/>
      <c r="K1441" s="256"/>
      <c r="L1441" s="256"/>
      <c r="M1441" s="256"/>
      <c r="N1441" s="256"/>
      <c r="O1441" s="256"/>
      <c r="P1441" s="256"/>
      <c r="Q1441" s="256">
        <f>Q1440</f>
        <v>12</v>
      </c>
      <c r="R1441" s="256"/>
      <c r="S1441" s="256"/>
      <c r="T1441" s="256"/>
      <c r="U1441" s="256"/>
      <c r="V1441" s="256"/>
      <c r="W1441" s="256"/>
      <c r="X1441" s="256"/>
      <c r="Y1441" s="256"/>
      <c r="Z1441" s="256"/>
      <c r="AA1441" s="256"/>
      <c r="AB1441" s="256"/>
      <c r="AC1441" s="256"/>
      <c r="AD1441" s="256"/>
      <c r="AE1441" s="363">
        <f>AE1440</f>
        <v>0</v>
      </c>
      <c r="AF1441" s="363">
        <f t="shared" ref="AF1441:AR1441" si="3601">AF1440</f>
        <v>0</v>
      </c>
      <c r="AG1441" s="363">
        <f t="shared" si="3601"/>
        <v>0</v>
      </c>
      <c r="AH1441" s="363">
        <f t="shared" si="3601"/>
        <v>0</v>
      </c>
      <c r="AI1441" s="363">
        <f t="shared" si="3601"/>
        <v>0</v>
      </c>
      <c r="AJ1441" s="363">
        <f t="shared" si="3601"/>
        <v>0</v>
      </c>
      <c r="AK1441" s="363">
        <f t="shared" si="3601"/>
        <v>0</v>
      </c>
      <c r="AL1441" s="363">
        <f t="shared" si="3601"/>
        <v>0</v>
      </c>
      <c r="AM1441" s="363">
        <f t="shared" si="3601"/>
        <v>0</v>
      </c>
      <c r="AN1441" s="363">
        <f t="shared" si="3601"/>
        <v>0</v>
      </c>
      <c r="AO1441" s="363">
        <f t="shared" si="3601"/>
        <v>0</v>
      </c>
      <c r="AP1441" s="363">
        <f t="shared" si="3601"/>
        <v>0</v>
      </c>
      <c r="AQ1441" s="363">
        <f t="shared" si="3601"/>
        <v>0</v>
      </c>
      <c r="AR1441" s="363">
        <f t="shared" si="3601"/>
        <v>0</v>
      </c>
      <c r="AS1441" s="258"/>
    </row>
    <row r="1442" spans="1:46" ht="15" hidden="1" customHeight="1" outlineLevel="1">
      <c r="A1442" s="465"/>
      <c r="B1442" s="275"/>
      <c r="C1442" s="266"/>
      <c r="D1442" s="252"/>
      <c r="E1442" s="252"/>
      <c r="F1442" s="252"/>
      <c r="G1442" s="252"/>
      <c r="H1442" s="252"/>
      <c r="I1442" s="252"/>
      <c r="J1442" s="252"/>
      <c r="K1442" s="252"/>
      <c r="L1442" s="252"/>
      <c r="M1442" s="252"/>
      <c r="N1442" s="252"/>
      <c r="O1442" s="252"/>
      <c r="P1442" s="252"/>
      <c r="Q1442" s="415"/>
      <c r="R1442" s="252"/>
      <c r="S1442" s="252"/>
      <c r="T1442" s="252"/>
      <c r="U1442" s="252"/>
      <c r="V1442" s="252"/>
      <c r="W1442" s="252"/>
      <c r="X1442" s="252"/>
      <c r="Y1442" s="252"/>
      <c r="Z1442" s="252"/>
      <c r="AA1442" s="252"/>
      <c r="AB1442" s="252"/>
      <c r="AC1442" s="252"/>
      <c r="AD1442" s="252"/>
      <c r="AE1442" s="364"/>
      <c r="AF1442" s="364"/>
      <c r="AG1442" s="364"/>
      <c r="AH1442" s="364"/>
      <c r="AI1442" s="364"/>
      <c r="AJ1442" s="364"/>
      <c r="AK1442" s="364"/>
      <c r="AL1442" s="364"/>
      <c r="AM1442" s="364"/>
      <c r="AN1442" s="364"/>
      <c r="AO1442" s="364"/>
      <c r="AP1442" s="364"/>
      <c r="AQ1442" s="364"/>
      <c r="AR1442" s="364"/>
      <c r="AS1442" s="262"/>
      <c r="AT1442" s="545"/>
    </row>
    <row r="1443" spans="1:46" s="244" customFormat="1" ht="15.75" hidden="1" outlineLevel="1">
      <c r="A1443" s="465"/>
      <c r="B1443" s="249" t="s">
        <v>486</v>
      </c>
      <c r="C1443" s="252"/>
      <c r="D1443" s="252"/>
      <c r="E1443" s="252"/>
      <c r="F1443" s="252"/>
      <c r="G1443" s="252"/>
      <c r="H1443" s="252"/>
      <c r="I1443" s="252"/>
      <c r="J1443" s="252"/>
      <c r="K1443" s="252"/>
      <c r="L1443" s="252"/>
      <c r="M1443" s="252"/>
      <c r="N1443" s="252"/>
      <c r="O1443" s="252"/>
      <c r="P1443" s="252"/>
      <c r="Q1443" s="252"/>
      <c r="R1443" s="252"/>
      <c r="S1443" s="252"/>
      <c r="T1443" s="252"/>
      <c r="U1443" s="252"/>
      <c r="V1443" s="252"/>
      <c r="W1443" s="252"/>
      <c r="X1443" s="252"/>
      <c r="Y1443" s="252"/>
      <c r="Z1443" s="252"/>
      <c r="AA1443" s="252"/>
      <c r="AB1443" s="252"/>
      <c r="AC1443" s="252"/>
      <c r="AD1443" s="252"/>
      <c r="AE1443" s="364"/>
      <c r="AF1443" s="364"/>
      <c r="AG1443" s="364"/>
      <c r="AH1443" s="364"/>
      <c r="AI1443" s="364"/>
      <c r="AJ1443" s="364"/>
      <c r="AK1443" s="368"/>
      <c r="AL1443" s="368"/>
      <c r="AM1443" s="368"/>
      <c r="AN1443" s="368"/>
      <c r="AO1443" s="368"/>
      <c r="AP1443" s="368"/>
      <c r="AQ1443" s="368"/>
      <c r="AR1443" s="368"/>
      <c r="AS1443" s="454"/>
      <c r="AT1443" s="546"/>
    </row>
    <row r="1444" spans="1:46" hidden="1" outlineLevel="1">
      <c r="A1444" s="465">
        <v>15</v>
      </c>
      <c r="B1444" s="255" t="s">
        <v>491</v>
      </c>
      <c r="C1444" s="252" t="s">
        <v>25</v>
      </c>
      <c r="D1444" s="256"/>
      <c r="E1444" s="256"/>
      <c r="F1444" s="256"/>
      <c r="G1444" s="256"/>
      <c r="H1444" s="256"/>
      <c r="I1444" s="256"/>
      <c r="J1444" s="256"/>
      <c r="K1444" s="256"/>
      <c r="L1444" s="256"/>
      <c r="M1444" s="256"/>
      <c r="N1444" s="256"/>
      <c r="O1444" s="256"/>
      <c r="P1444" s="256"/>
      <c r="Q1444" s="256">
        <v>0</v>
      </c>
      <c r="R1444" s="256"/>
      <c r="S1444" s="256"/>
      <c r="T1444" s="256"/>
      <c r="U1444" s="256"/>
      <c r="V1444" s="256"/>
      <c r="W1444" s="256"/>
      <c r="X1444" s="256"/>
      <c r="Y1444" s="256"/>
      <c r="Z1444" s="256"/>
      <c r="AA1444" s="256"/>
      <c r="AB1444" s="256"/>
      <c r="AC1444" s="256"/>
      <c r="AD1444" s="256"/>
      <c r="AE1444" s="362"/>
      <c r="AF1444" s="362"/>
      <c r="AG1444" s="362"/>
      <c r="AH1444" s="362"/>
      <c r="AI1444" s="362"/>
      <c r="AJ1444" s="362"/>
      <c r="AK1444" s="362"/>
      <c r="AL1444" s="362"/>
      <c r="AM1444" s="362"/>
      <c r="AN1444" s="362"/>
      <c r="AO1444" s="362"/>
      <c r="AP1444" s="362"/>
      <c r="AQ1444" s="362"/>
      <c r="AR1444" s="362"/>
      <c r="AS1444" s="547">
        <f>SUM(AE1444:AR1444)</f>
        <v>0</v>
      </c>
      <c r="AT1444" s="545"/>
    </row>
    <row r="1445" spans="1:46" hidden="1" outlineLevel="1">
      <c r="A1445" s="465"/>
      <c r="B1445" s="255" t="s">
        <v>721</v>
      </c>
      <c r="C1445" s="252" t="s">
        <v>163</v>
      </c>
      <c r="D1445" s="256"/>
      <c r="E1445" s="256"/>
      <c r="F1445" s="256"/>
      <c r="G1445" s="256"/>
      <c r="H1445" s="256"/>
      <c r="I1445" s="256"/>
      <c r="J1445" s="256"/>
      <c r="K1445" s="256"/>
      <c r="L1445" s="256"/>
      <c r="M1445" s="256"/>
      <c r="N1445" s="256"/>
      <c r="O1445" s="256"/>
      <c r="P1445" s="256"/>
      <c r="Q1445" s="256">
        <f>Q1444</f>
        <v>0</v>
      </c>
      <c r="R1445" s="256"/>
      <c r="S1445" s="256"/>
      <c r="T1445" s="256"/>
      <c r="U1445" s="256"/>
      <c r="V1445" s="256"/>
      <c r="W1445" s="256"/>
      <c r="X1445" s="256"/>
      <c r="Y1445" s="256"/>
      <c r="Z1445" s="256"/>
      <c r="AA1445" s="256"/>
      <c r="AB1445" s="256"/>
      <c r="AC1445" s="256"/>
      <c r="AD1445" s="256"/>
      <c r="AE1445" s="363">
        <f>AE1444</f>
        <v>0</v>
      </c>
      <c r="AF1445" s="363">
        <f>AF1444</f>
        <v>0</v>
      </c>
      <c r="AG1445" s="363">
        <f t="shared" ref="AG1445:AI1445" si="3602">AG1444</f>
        <v>0</v>
      </c>
      <c r="AH1445" s="363">
        <f t="shared" si="3602"/>
        <v>0</v>
      </c>
      <c r="AI1445" s="363">
        <f t="shared" si="3602"/>
        <v>0</v>
      </c>
      <c r="AJ1445" s="363">
        <f>AJ1444</f>
        <v>0</v>
      </c>
      <c r="AK1445" s="363">
        <f t="shared" ref="AK1445:AR1445" si="3603">AK1444</f>
        <v>0</v>
      </c>
      <c r="AL1445" s="363">
        <f t="shared" si="3603"/>
        <v>0</v>
      </c>
      <c r="AM1445" s="363">
        <f t="shared" si="3603"/>
        <v>0</v>
      </c>
      <c r="AN1445" s="363">
        <f t="shared" si="3603"/>
        <v>0</v>
      </c>
      <c r="AO1445" s="363">
        <f t="shared" si="3603"/>
        <v>0</v>
      </c>
      <c r="AP1445" s="363">
        <f t="shared" si="3603"/>
        <v>0</v>
      </c>
      <c r="AQ1445" s="363">
        <f t="shared" si="3603"/>
        <v>0</v>
      </c>
      <c r="AR1445" s="363">
        <f t="shared" si="3603"/>
        <v>0</v>
      </c>
      <c r="AS1445" s="258"/>
    </row>
    <row r="1446" spans="1:46" hidden="1" outlineLevel="1">
      <c r="A1446" s="465"/>
      <c r="B1446" s="275"/>
      <c r="C1446" s="266"/>
      <c r="D1446" s="252"/>
      <c r="E1446" s="252"/>
      <c r="F1446" s="252"/>
      <c r="G1446" s="252"/>
      <c r="H1446" s="252"/>
      <c r="I1446" s="252"/>
      <c r="J1446" s="252"/>
      <c r="K1446" s="252"/>
      <c r="L1446" s="252"/>
      <c r="M1446" s="252"/>
      <c r="N1446" s="252"/>
      <c r="O1446" s="252"/>
      <c r="P1446" s="252"/>
      <c r="Q1446" s="252"/>
      <c r="R1446" s="252"/>
      <c r="S1446" s="252"/>
      <c r="T1446" s="252"/>
      <c r="U1446" s="252"/>
      <c r="V1446" s="252"/>
      <c r="W1446" s="252"/>
      <c r="X1446" s="252"/>
      <c r="Y1446" s="252"/>
      <c r="Z1446" s="252"/>
      <c r="AA1446" s="252"/>
      <c r="AB1446" s="252"/>
      <c r="AC1446" s="252"/>
      <c r="AD1446" s="252"/>
      <c r="AE1446" s="364"/>
      <c r="AF1446" s="364"/>
      <c r="AG1446" s="364"/>
      <c r="AH1446" s="364"/>
      <c r="AI1446" s="364"/>
      <c r="AJ1446" s="364"/>
      <c r="AK1446" s="364"/>
      <c r="AL1446" s="364"/>
      <c r="AM1446" s="364"/>
      <c r="AN1446" s="364"/>
      <c r="AO1446" s="364"/>
      <c r="AP1446" s="364"/>
      <c r="AQ1446" s="364"/>
      <c r="AR1446" s="364"/>
      <c r="AS1446" s="267"/>
    </row>
    <row r="1447" spans="1:46" s="244" customFormat="1" hidden="1" outlineLevel="1">
      <c r="A1447" s="465">
        <v>16</v>
      </c>
      <c r="B1447" s="284" t="s">
        <v>487</v>
      </c>
      <c r="C1447" s="252" t="s">
        <v>25</v>
      </c>
      <c r="D1447" s="256"/>
      <c r="E1447" s="256"/>
      <c r="F1447" s="256"/>
      <c r="G1447" s="256"/>
      <c r="H1447" s="256"/>
      <c r="I1447" s="256"/>
      <c r="J1447" s="256"/>
      <c r="K1447" s="256"/>
      <c r="L1447" s="256"/>
      <c r="M1447" s="256"/>
      <c r="N1447" s="256"/>
      <c r="O1447" s="256"/>
      <c r="P1447" s="256"/>
      <c r="Q1447" s="256">
        <v>0</v>
      </c>
      <c r="R1447" s="256"/>
      <c r="S1447" s="256"/>
      <c r="T1447" s="256"/>
      <c r="U1447" s="256"/>
      <c r="V1447" s="256"/>
      <c r="W1447" s="256"/>
      <c r="X1447" s="256"/>
      <c r="Y1447" s="256"/>
      <c r="Z1447" s="256"/>
      <c r="AA1447" s="256"/>
      <c r="AB1447" s="256"/>
      <c r="AC1447" s="256"/>
      <c r="AD1447" s="256"/>
      <c r="AE1447" s="362"/>
      <c r="AF1447" s="362"/>
      <c r="AG1447" s="362"/>
      <c r="AH1447" s="362"/>
      <c r="AI1447" s="362"/>
      <c r="AJ1447" s="362"/>
      <c r="AK1447" s="362"/>
      <c r="AL1447" s="362"/>
      <c r="AM1447" s="362"/>
      <c r="AN1447" s="362"/>
      <c r="AO1447" s="362"/>
      <c r="AP1447" s="362"/>
      <c r="AQ1447" s="362"/>
      <c r="AR1447" s="362"/>
      <c r="AS1447" s="257">
        <f>SUM(AE1447:AR1447)</f>
        <v>0</v>
      </c>
    </row>
    <row r="1448" spans="1:46" s="244" customFormat="1" hidden="1" outlineLevel="1">
      <c r="A1448" s="465"/>
      <c r="B1448" s="255" t="s">
        <v>721</v>
      </c>
      <c r="C1448" s="252" t="s">
        <v>163</v>
      </c>
      <c r="D1448" s="256"/>
      <c r="E1448" s="256"/>
      <c r="F1448" s="256"/>
      <c r="G1448" s="256"/>
      <c r="H1448" s="256"/>
      <c r="I1448" s="256"/>
      <c r="J1448" s="256"/>
      <c r="K1448" s="256"/>
      <c r="L1448" s="256"/>
      <c r="M1448" s="256"/>
      <c r="N1448" s="256"/>
      <c r="O1448" s="256"/>
      <c r="P1448" s="256"/>
      <c r="Q1448" s="256">
        <f>Q1447</f>
        <v>0</v>
      </c>
      <c r="R1448" s="256"/>
      <c r="S1448" s="256"/>
      <c r="T1448" s="256"/>
      <c r="U1448" s="256"/>
      <c r="V1448" s="256"/>
      <c r="W1448" s="256"/>
      <c r="X1448" s="256"/>
      <c r="Y1448" s="256"/>
      <c r="Z1448" s="256"/>
      <c r="AA1448" s="256"/>
      <c r="AB1448" s="256"/>
      <c r="AC1448" s="256"/>
      <c r="AD1448" s="256"/>
      <c r="AE1448" s="363">
        <f>AE1447</f>
        <v>0</v>
      </c>
      <c r="AF1448" s="363">
        <f t="shared" ref="AF1448:AQ1448" si="3604">AF1447</f>
        <v>0</v>
      </c>
      <c r="AG1448" s="363">
        <f t="shared" si="3604"/>
        <v>0</v>
      </c>
      <c r="AH1448" s="363">
        <f t="shared" si="3604"/>
        <v>0</v>
      </c>
      <c r="AI1448" s="363">
        <f t="shared" si="3604"/>
        <v>0</v>
      </c>
      <c r="AJ1448" s="363">
        <f t="shared" si="3604"/>
        <v>0</v>
      </c>
      <c r="AK1448" s="363">
        <f t="shared" si="3604"/>
        <v>0</v>
      </c>
      <c r="AL1448" s="363">
        <f t="shared" si="3604"/>
        <v>0</v>
      </c>
      <c r="AM1448" s="363">
        <f t="shared" si="3604"/>
        <v>0</v>
      </c>
      <c r="AN1448" s="363">
        <f t="shared" si="3604"/>
        <v>0</v>
      </c>
      <c r="AO1448" s="363">
        <f t="shared" si="3604"/>
        <v>0</v>
      </c>
      <c r="AP1448" s="363">
        <f t="shared" si="3604"/>
        <v>0</v>
      </c>
      <c r="AQ1448" s="363">
        <f t="shared" si="3604"/>
        <v>0</v>
      </c>
      <c r="AR1448" s="363">
        <f>AR1447</f>
        <v>0</v>
      </c>
      <c r="AS1448" s="258"/>
    </row>
    <row r="1449" spans="1:46" s="244" customFormat="1" hidden="1" outlineLevel="1">
      <c r="A1449" s="465"/>
      <c r="B1449" s="284"/>
      <c r="C1449" s="252"/>
      <c r="D1449" s="252"/>
      <c r="E1449" s="252"/>
      <c r="F1449" s="252"/>
      <c r="G1449" s="252"/>
      <c r="H1449" s="252"/>
      <c r="I1449" s="252"/>
      <c r="J1449" s="252"/>
      <c r="K1449" s="252"/>
      <c r="L1449" s="252"/>
      <c r="M1449" s="252"/>
      <c r="N1449" s="252"/>
      <c r="O1449" s="252"/>
      <c r="P1449" s="252"/>
      <c r="Q1449" s="252"/>
      <c r="R1449" s="252"/>
      <c r="S1449" s="252"/>
      <c r="T1449" s="252"/>
      <c r="U1449" s="252"/>
      <c r="V1449" s="252"/>
      <c r="W1449" s="252"/>
      <c r="X1449" s="252"/>
      <c r="Y1449" s="252"/>
      <c r="Z1449" s="252"/>
      <c r="AA1449" s="252"/>
      <c r="AB1449" s="252"/>
      <c r="AC1449" s="252"/>
      <c r="AD1449" s="252"/>
      <c r="AE1449" s="364"/>
      <c r="AF1449" s="364"/>
      <c r="AG1449" s="364"/>
      <c r="AH1449" s="364"/>
      <c r="AI1449" s="364"/>
      <c r="AJ1449" s="364"/>
      <c r="AK1449" s="368"/>
      <c r="AL1449" s="368"/>
      <c r="AM1449" s="368"/>
      <c r="AN1449" s="368"/>
      <c r="AO1449" s="368"/>
      <c r="AP1449" s="368"/>
      <c r="AQ1449" s="368"/>
      <c r="AR1449" s="368"/>
      <c r="AS1449" s="273"/>
    </row>
    <row r="1450" spans="1:46" ht="15.75" hidden="1" outlineLevel="1">
      <c r="A1450" s="465"/>
      <c r="B1450" s="456" t="s">
        <v>492</v>
      </c>
      <c r="C1450" s="280"/>
      <c r="D1450" s="251"/>
      <c r="E1450" s="250"/>
      <c r="F1450" s="250"/>
      <c r="G1450" s="250"/>
      <c r="H1450" s="250"/>
      <c r="I1450" s="250"/>
      <c r="J1450" s="250"/>
      <c r="K1450" s="250"/>
      <c r="L1450" s="250"/>
      <c r="M1450" s="250"/>
      <c r="N1450" s="250"/>
      <c r="O1450" s="250"/>
      <c r="P1450" s="250"/>
      <c r="Q1450" s="251"/>
      <c r="R1450" s="250"/>
      <c r="S1450" s="250"/>
      <c r="T1450" s="250"/>
      <c r="U1450" s="250"/>
      <c r="V1450" s="250"/>
      <c r="W1450" s="250"/>
      <c r="X1450" s="250"/>
      <c r="Y1450" s="250"/>
      <c r="Z1450" s="250"/>
      <c r="AA1450" s="250"/>
      <c r="AB1450" s="250"/>
      <c r="AC1450" s="250"/>
      <c r="AD1450" s="250"/>
      <c r="AE1450" s="366"/>
      <c r="AF1450" s="366"/>
      <c r="AG1450" s="366"/>
      <c r="AH1450" s="366"/>
      <c r="AI1450" s="366"/>
      <c r="AJ1450" s="366"/>
      <c r="AK1450" s="366"/>
      <c r="AL1450" s="366"/>
      <c r="AM1450" s="366"/>
      <c r="AN1450" s="366"/>
      <c r="AO1450" s="366"/>
      <c r="AP1450" s="366"/>
      <c r="AQ1450" s="366"/>
      <c r="AR1450" s="366"/>
      <c r="AS1450" s="253"/>
    </row>
    <row r="1451" spans="1:46" hidden="1" outlineLevel="1">
      <c r="A1451" s="465">
        <v>17</v>
      </c>
      <c r="B1451" s="380" t="s">
        <v>112</v>
      </c>
      <c r="C1451" s="252" t="s">
        <v>25</v>
      </c>
      <c r="D1451" s="256"/>
      <c r="E1451" s="256"/>
      <c r="F1451" s="256"/>
      <c r="G1451" s="256"/>
      <c r="H1451" s="256"/>
      <c r="I1451" s="256"/>
      <c r="J1451" s="256"/>
      <c r="K1451" s="256"/>
      <c r="L1451" s="256"/>
      <c r="M1451" s="256"/>
      <c r="N1451" s="256"/>
      <c r="O1451" s="256"/>
      <c r="P1451" s="256"/>
      <c r="Q1451" s="256">
        <v>12</v>
      </c>
      <c r="R1451" s="256"/>
      <c r="S1451" s="256"/>
      <c r="T1451" s="256"/>
      <c r="U1451" s="256"/>
      <c r="V1451" s="256"/>
      <c r="W1451" s="256"/>
      <c r="X1451" s="256"/>
      <c r="Y1451" s="256"/>
      <c r="Z1451" s="256"/>
      <c r="AA1451" s="256"/>
      <c r="AB1451" s="256"/>
      <c r="AC1451" s="256"/>
      <c r="AD1451" s="256"/>
      <c r="AE1451" s="378"/>
      <c r="AF1451" s="362"/>
      <c r="AG1451" s="362"/>
      <c r="AH1451" s="362"/>
      <c r="AI1451" s="362"/>
      <c r="AJ1451" s="362"/>
      <c r="AK1451" s="362"/>
      <c r="AL1451" s="367"/>
      <c r="AM1451" s="367"/>
      <c r="AN1451" s="367"/>
      <c r="AO1451" s="367"/>
      <c r="AP1451" s="367"/>
      <c r="AQ1451" s="367"/>
      <c r="AR1451" s="367"/>
      <c r="AS1451" s="257">
        <f>SUM(AE1451:AR1451)</f>
        <v>0</v>
      </c>
    </row>
    <row r="1452" spans="1:46" hidden="1" outlineLevel="1">
      <c r="A1452" s="465"/>
      <c r="B1452" s="255" t="s">
        <v>721</v>
      </c>
      <c r="C1452" s="252" t="s">
        <v>163</v>
      </c>
      <c r="D1452" s="256"/>
      <c r="E1452" s="256"/>
      <c r="F1452" s="256"/>
      <c r="G1452" s="256"/>
      <c r="H1452" s="256"/>
      <c r="I1452" s="256"/>
      <c r="J1452" s="256"/>
      <c r="K1452" s="256"/>
      <c r="L1452" s="256"/>
      <c r="M1452" s="256"/>
      <c r="N1452" s="256"/>
      <c r="O1452" s="256"/>
      <c r="P1452" s="256"/>
      <c r="Q1452" s="256">
        <f>Q1451</f>
        <v>12</v>
      </c>
      <c r="R1452" s="256"/>
      <c r="S1452" s="256"/>
      <c r="T1452" s="256"/>
      <c r="U1452" s="256"/>
      <c r="V1452" s="256"/>
      <c r="W1452" s="256"/>
      <c r="X1452" s="256"/>
      <c r="Y1452" s="256"/>
      <c r="Z1452" s="256"/>
      <c r="AA1452" s="256"/>
      <c r="AB1452" s="256"/>
      <c r="AC1452" s="256"/>
      <c r="AD1452" s="256"/>
      <c r="AE1452" s="363">
        <f>AE1451</f>
        <v>0</v>
      </c>
      <c r="AF1452" s="363">
        <f t="shared" ref="AF1452:AR1452" si="3605">AF1451</f>
        <v>0</v>
      </c>
      <c r="AG1452" s="363">
        <f t="shared" si="3605"/>
        <v>0</v>
      </c>
      <c r="AH1452" s="363">
        <f t="shared" si="3605"/>
        <v>0</v>
      </c>
      <c r="AI1452" s="363">
        <f t="shared" si="3605"/>
        <v>0</v>
      </c>
      <c r="AJ1452" s="363">
        <f t="shared" si="3605"/>
        <v>0</v>
      </c>
      <c r="AK1452" s="363">
        <f t="shared" si="3605"/>
        <v>0</v>
      </c>
      <c r="AL1452" s="363">
        <f t="shared" si="3605"/>
        <v>0</v>
      </c>
      <c r="AM1452" s="363">
        <f t="shared" si="3605"/>
        <v>0</v>
      </c>
      <c r="AN1452" s="363">
        <f t="shared" si="3605"/>
        <v>0</v>
      </c>
      <c r="AO1452" s="363">
        <f t="shared" si="3605"/>
        <v>0</v>
      </c>
      <c r="AP1452" s="363">
        <f t="shared" si="3605"/>
        <v>0</v>
      </c>
      <c r="AQ1452" s="363">
        <f t="shared" si="3605"/>
        <v>0</v>
      </c>
      <c r="AR1452" s="363">
        <f t="shared" si="3605"/>
        <v>0</v>
      </c>
      <c r="AS1452" s="267"/>
    </row>
    <row r="1453" spans="1:46" hidden="1" outlineLevel="1">
      <c r="A1453" s="465"/>
      <c r="B1453" s="255"/>
      <c r="C1453" s="252"/>
      <c r="D1453" s="252"/>
      <c r="E1453" s="252"/>
      <c r="F1453" s="252"/>
      <c r="G1453" s="252"/>
      <c r="H1453" s="252"/>
      <c r="I1453" s="252"/>
      <c r="J1453" s="252"/>
      <c r="K1453" s="252"/>
      <c r="L1453" s="252"/>
      <c r="M1453" s="252"/>
      <c r="N1453" s="252"/>
      <c r="O1453" s="252"/>
      <c r="P1453" s="252"/>
      <c r="Q1453" s="252"/>
      <c r="R1453" s="252"/>
      <c r="S1453" s="252"/>
      <c r="T1453" s="252"/>
      <c r="U1453" s="252"/>
      <c r="V1453" s="252"/>
      <c r="W1453" s="252"/>
      <c r="X1453" s="252"/>
      <c r="Y1453" s="252"/>
      <c r="Z1453" s="252"/>
      <c r="AA1453" s="252"/>
      <c r="AB1453" s="252"/>
      <c r="AC1453" s="252"/>
      <c r="AD1453" s="252"/>
      <c r="AE1453" s="374"/>
      <c r="AF1453" s="377"/>
      <c r="AG1453" s="377"/>
      <c r="AH1453" s="377"/>
      <c r="AI1453" s="377"/>
      <c r="AJ1453" s="377"/>
      <c r="AK1453" s="377"/>
      <c r="AL1453" s="377"/>
      <c r="AM1453" s="377"/>
      <c r="AN1453" s="377"/>
      <c r="AO1453" s="377"/>
      <c r="AP1453" s="377"/>
      <c r="AQ1453" s="377"/>
      <c r="AR1453" s="377"/>
      <c r="AS1453" s="267"/>
    </row>
    <row r="1454" spans="1:46" hidden="1" outlineLevel="1">
      <c r="A1454" s="465">
        <v>18</v>
      </c>
      <c r="B1454" s="380" t="s">
        <v>109</v>
      </c>
      <c r="C1454" s="252" t="s">
        <v>25</v>
      </c>
      <c r="D1454" s="256"/>
      <c r="E1454" s="256"/>
      <c r="F1454" s="256"/>
      <c r="G1454" s="256"/>
      <c r="H1454" s="256"/>
      <c r="I1454" s="256"/>
      <c r="J1454" s="256"/>
      <c r="K1454" s="256"/>
      <c r="L1454" s="256"/>
      <c r="M1454" s="256"/>
      <c r="N1454" s="256"/>
      <c r="O1454" s="256"/>
      <c r="P1454" s="256"/>
      <c r="Q1454" s="256">
        <v>12</v>
      </c>
      <c r="R1454" s="256"/>
      <c r="S1454" s="256"/>
      <c r="T1454" s="256"/>
      <c r="U1454" s="256"/>
      <c r="V1454" s="256"/>
      <c r="W1454" s="256"/>
      <c r="X1454" s="256"/>
      <c r="Y1454" s="256"/>
      <c r="Z1454" s="256"/>
      <c r="AA1454" s="256"/>
      <c r="AB1454" s="256"/>
      <c r="AC1454" s="256"/>
      <c r="AD1454" s="256"/>
      <c r="AE1454" s="378"/>
      <c r="AF1454" s="362"/>
      <c r="AG1454" s="362"/>
      <c r="AH1454" s="362"/>
      <c r="AI1454" s="362"/>
      <c r="AJ1454" s="362"/>
      <c r="AK1454" s="362"/>
      <c r="AL1454" s="367"/>
      <c r="AM1454" s="367"/>
      <c r="AN1454" s="367"/>
      <c r="AO1454" s="367"/>
      <c r="AP1454" s="367"/>
      <c r="AQ1454" s="367"/>
      <c r="AR1454" s="367"/>
      <c r="AS1454" s="257">
        <f>SUM(AE1454:AR1454)</f>
        <v>0</v>
      </c>
    </row>
    <row r="1455" spans="1:46" hidden="1" outlineLevel="1">
      <c r="A1455" s="465"/>
      <c r="B1455" s="255" t="s">
        <v>721</v>
      </c>
      <c r="C1455" s="252" t="s">
        <v>163</v>
      </c>
      <c r="D1455" s="256"/>
      <c r="E1455" s="256"/>
      <c r="F1455" s="256"/>
      <c r="G1455" s="256"/>
      <c r="H1455" s="256"/>
      <c r="I1455" s="256"/>
      <c r="J1455" s="256"/>
      <c r="K1455" s="256"/>
      <c r="L1455" s="256"/>
      <c r="M1455" s="256"/>
      <c r="N1455" s="256"/>
      <c r="O1455" s="256"/>
      <c r="P1455" s="256"/>
      <c r="Q1455" s="256">
        <f>Q1454</f>
        <v>12</v>
      </c>
      <c r="R1455" s="256"/>
      <c r="S1455" s="256"/>
      <c r="T1455" s="256"/>
      <c r="U1455" s="256"/>
      <c r="V1455" s="256"/>
      <c r="W1455" s="256"/>
      <c r="X1455" s="256"/>
      <c r="Y1455" s="256"/>
      <c r="Z1455" s="256"/>
      <c r="AA1455" s="256"/>
      <c r="AB1455" s="256"/>
      <c r="AC1455" s="256"/>
      <c r="AD1455" s="256"/>
      <c r="AE1455" s="363">
        <f>AE1454</f>
        <v>0</v>
      </c>
      <c r="AF1455" s="363">
        <f t="shared" ref="AF1455:AR1455" si="3606">AF1454</f>
        <v>0</v>
      </c>
      <c r="AG1455" s="363">
        <f t="shared" si="3606"/>
        <v>0</v>
      </c>
      <c r="AH1455" s="363">
        <f t="shared" si="3606"/>
        <v>0</v>
      </c>
      <c r="AI1455" s="363">
        <f t="shared" si="3606"/>
        <v>0</v>
      </c>
      <c r="AJ1455" s="363">
        <f t="shared" si="3606"/>
        <v>0</v>
      </c>
      <c r="AK1455" s="363">
        <f t="shared" si="3606"/>
        <v>0</v>
      </c>
      <c r="AL1455" s="363">
        <f t="shared" si="3606"/>
        <v>0</v>
      </c>
      <c r="AM1455" s="363">
        <f t="shared" si="3606"/>
        <v>0</v>
      </c>
      <c r="AN1455" s="363">
        <f t="shared" si="3606"/>
        <v>0</v>
      </c>
      <c r="AO1455" s="363">
        <f t="shared" si="3606"/>
        <v>0</v>
      </c>
      <c r="AP1455" s="363">
        <f t="shared" si="3606"/>
        <v>0</v>
      </c>
      <c r="AQ1455" s="363">
        <f t="shared" si="3606"/>
        <v>0</v>
      </c>
      <c r="AR1455" s="363">
        <f t="shared" si="3606"/>
        <v>0</v>
      </c>
      <c r="AS1455" s="267"/>
    </row>
    <row r="1456" spans="1:46" hidden="1" outlineLevel="1">
      <c r="A1456" s="465"/>
      <c r="B1456" s="282"/>
      <c r="C1456" s="252"/>
      <c r="D1456" s="252"/>
      <c r="E1456" s="252"/>
      <c r="F1456" s="252"/>
      <c r="G1456" s="252"/>
      <c r="H1456" s="252"/>
      <c r="I1456" s="252"/>
      <c r="J1456" s="252"/>
      <c r="K1456" s="252"/>
      <c r="L1456" s="252"/>
      <c r="M1456" s="252"/>
      <c r="N1456" s="252"/>
      <c r="O1456" s="252"/>
      <c r="P1456" s="252"/>
      <c r="Q1456" s="252"/>
      <c r="R1456" s="252"/>
      <c r="S1456" s="252"/>
      <c r="T1456" s="252"/>
      <c r="U1456" s="252"/>
      <c r="V1456" s="252"/>
      <c r="W1456" s="252"/>
      <c r="X1456" s="252"/>
      <c r="Y1456" s="252"/>
      <c r="Z1456" s="252"/>
      <c r="AA1456" s="252"/>
      <c r="AB1456" s="252"/>
      <c r="AC1456" s="252"/>
      <c r="AD1456" s="252"/>
      <c r="AE1456" s="375"/>
      <c r="AF1456" s="376"/>
      <c r="AG1456" s="376"/>
      <c r="AH1456" s="376"/>
      <c r="AI1456" s="376"/>
      <c r="AJ1456" s="376"/>
      <c r="AK1456" s="376"/>
      <c r="AL1456" s="376"/>
      <c r="AM1456" s="376"/>
      <c r="AN1456" s="376"/>
      <c r="AO1456" s="376"/>
      <c r="AP1456" s="376"/>
      <c r="AQ1456" s="376"/>
      <c r="AR1456" s="376"/>
      <c r="AS1456" s="258"/>
    </row>
    <row r="1457" spans="1:45" hidden="1" outlineLevel="1">
      <c r="A1457" s="465">
        <v>19</v>
      </c>
      <c r="B1457" s="380" t="s">
        <v>111</v>
      </c>
      <c r="C1457" s="252" t="s">
        <v>25</v>
      </c>
      <c r="D1457" s="256"/>
      <c r="E1457" s="256"/>
      <c r="F1457" s="256"/>
      <c r="G1457" s="256"/>
      <c r="H1457" s="256"/>
      <c r="I1457" s="256"/>
      <c r="J1457" s="256"/>
      <c r="K1457" s="256"/>
      <c r="L1457" s="256"/>
      <c r="M1457" s="256"/>
      <c r="N1457" s="256"/>
      <c r="O1457" s="256"/>
      <c r="P1457" s="256"/>
      <c r="Q1457" s="256">
        <v>12</v>
      </c>
      <c r="R1457" s="256"/>
      <c r="S1457" s="256"/>
      <c r="T1457" s="256"/>
      <c r="U1457" s="256"/>
      <c r="V1457" s="256"/>
      <c r="W1457" s="256"/>
      <c r="X1457" s="256"/>
      <c r="Y1457" s="256"/>
      <c r="Z1457" s="256"/>
      <c r="AA1457" s="256"/>
      <c r="AB1457" s="256"/>
      <c r="AC1457" s="256"/>
      <c r="AD1457" s="256"/>
      <c r="AE1457" s="378"/>
      <c r="AF1457" s="362"/>
      <c r="AG1457" s="362"/>
      <c r="AH1457" s="362"/>
      <c r="AI1457" s="362"/>
      <c r="AJ1457" s="362"/>
      <c r="AK1457" s="362"/>
      <c r="AL1457" s="367"/>
      <c r="AM1457" s="367"/>
      <c r="AN1457" s="367"/>
      <c r="AO1457" s="367"/>
      <c r="AP1457" s="367"/>
      <c r="AQ1457" s="367"/>
      <c r="AR1457" s="367"/>
      <c r="AS1457" s="257">
        <f>SUM(AE1457:AR1457)</f>
        <v>0</v>
      </c>
    </row>
    <row r="1458" spans="1:45" hidden="1" outlineLevel="1">
      <c r="A1458" s="465"/>
      <c r="B1458" s="255" t="s">
        <v>721</v>
      </c>
      <c r="C1458" s="252" t="s">
        <v>163</v>
      </c>
      <c r="D1458" s="256"/>
      <c r="E1458" s="256"/>
      <c r="F1458" s="256"/>
      <c r="G1458" s="256"/>
      <c r="H1458" s="256"/>
      <c r="I1458" s="256"/>
      <c r="J1458" s="256"/>
      <c r="K1458" s="256"/>
      <c r="L1458" s="256"/>
      <c r="M1458" s="256"/>
      <c r="N1458" s="256"/>
      <c r="O1458" s="256"/>
      <c r="P1458" s="256"/>
      <c r="Q1458" s="256">
        <f>Q1457</f>
        <v>12</v>
      </c>
      <c r="R1458" s="256"/>
      <c r="S1458" s="256"/>
      <c r="T1458" s="256"/>
      <c r="U1458" s="256"/>
      <c r="V1458" s="256"/>
      <c r="W1458" s="256"/>
      <c r="X1458" s="256"/>
      <c r="Y1458" s="256"/>
      <c r="Z1458" s="256"/>
      <c r="AA1458" s="256"/>
      <c r="AB1458" s="256"/>
      <c r="AC1458" s="256"/>
      <c r="AD1458" s="256"/>
      <c r="AE1458" s="363">
        <f>AE1457</f>
        <v>0</v>
      </c>
      <c r="AF1458" s="363">
        <f t="shared" ref="AF1458:AR1458" si="3607">AF1457</f>
        <v>0</v>
      </c>
      <c r="AG1458" s="363">
        <f t="shared" si="3607"/>
        <v>0</v>
      </c>
      <c r="AH1458" s="363">
        <f t="shared" si="3607"/>
        <v>0</v>
      </c>
      <c r="AI1458" s="363">
        <f t="shared" si="3607"/>
        <v>0</v>
      </c>
      <c r="AJ1458" s="363">
        <f t="shared" si="3607"/>
        <v>0</v>
      </c>
      <c r="AK1458" s="363">
        <f t="shared" si="3607"/>
        <v>0</v>
      </c>
      <c r="AL1458" s="363">
        <f t="shared" si="3607"/>
        <v>0</v>
      </c>
      <c r="AM1458" s="363">
        <f t="shared" si="3607"/>
        <v>0</v>
      </c>
      <c r="AN1458" s="363">
        <f t="shared" si="3607"/>
        <v>0</v>
      </c>
      <c r="AO1458" s="363">
        <f t="shared" si="3607"/>
        <v>0</v>
      </c>
      <c r="AP1458" s="363">
        <f t="shared" si="3607"/>
        <v>0</v>
      </c>
      <c r="AQ1458" s="363">
        <f t="shared" si="3607"/>
        <v>0</v>
      </c>
      <c r="AR1458" s="363">
        <f t="shared" si="3607"/>
        <v>0</v>
      </c>
      <c r="AS1458" s="258"/>
    </row>
    <row r="1459" spans="1:45" hidden="1" outlineLevel="1">
      <c r="A1459" s="465"/>
      <c r="B1459" s="282"/>
      <c r="C1459" s="252"/>
      <c r="D1459" s="252"/>
      <c r="E1459" s="252"/>
      <c r="F1459" s="252"/>
      <c r="G1459" s="252"/>
      <c r="H1459" s="252"/>
      <c r="I1459" s="252"/>
      <c r="J1459" s="252"/>
      <c r="K1459" s="252"/>
      <c r="L1459" s="252"/>
      <c r="M1459" s="252"/>
      <c r="N1459" s="252"/>
      <c r="O1459" s="252"/>
      <c r="P1459" s="252"/>
      <c r="Q1459" s="252"/>
      <c r="R1459" s="252"/>
      <c r="S1459" s="252"/>
      <c r="T1459" s="252"/>
      <c r="U1459" s="252"/>
      <c r="V1459" s="252"/>
      <c r="W1459" s="252"/>
      <c r="X1459" s="252"/>
      <c r="Y1459" s="252"/>
      <c r="Z1459" s="252"/>
      <c r="AA1459" s="252"/>
      <c r="AB1459" s="252"/>
      <c r="AC1459" s="252"/>
      <c r="AD1459" s="252"/>
      <c r="AE1459" s="364"/>
      <c r="AF1459" s="364"/>
      <c r="AG1459" s="364"/>
      <c r="AH1459" s="364"/>
      <c r="AI1459" s="364"/>
      <c r="AJ1459" s="364"/>
      <c r="AK1459" s="364"/>
      <c r="AL1459" s="364"/>
      <c r="AM1459" s="364"/>
      <c r="AN1459" s="364"/>
      <c r="AO1459" s="364"/>
      <c r="AP1459" s="364"/>
      <c r="AQ1459" s="364"/>
      <c r="AR1459" s="364"/>
      <c r="AS1459" s="267"/>
    </row>
    <row r="1460" spans="1:45" hidden="1" outlineLevel="1">
      <c r="A1460" s="465">
        <v>20</v>
      </c>
      <c r="B1460" s="380" t="s">
        <v>110</v>
      </c>
      <c r="C1460" s="252" t="s">
        <v>25</v>
      </c>
      <c r="D1460" s="256"/>
      <c r="E1460" s="256"/>
      <c r="F1460" s="256"/>
      <c r="G1460" s="256"/>
      <c r="H1460" s="256"/>
      <c r="I1460" s="256"/>
      <c r="J1460" s="256"/>
      <c r="K1460" s="256"/>
      <c r="L1460" s="256"/>
      <c r="M1460" s="256"/>
      <c r="N1460" s="256"/>
      <c r="O1460" s="256"/>
      <c r="P1460" s="256"/>
      <c r="Q1460" s="256">
        <v>12</v>
      </c>
      <c r="R1460" s="256"/>
      <c r="S1460" s="256"/>
      <c r="T1460" s="256"/>
      <c r="U1460" s="256"/>
      <c r="V1460" s="256"/>
      <c r="W1460" s="256"/>
      <c r="X1460" s="256"/>
      <c r="Y1460" s="256"/>
      <c r="Z1460" s="256"/>
      <c r="AA1460" s="256"/>
      <c r="AB1460" s="256"/>
      <c r="AC1460" s="256"/>
      <c r="AD1460" s="256"/>
      <c r="AE1460" s="378"/>
      <c r="AF1460" s="362"/>
      <c r="AG1460" s="362"/>
      <c r="AH1460" s="362"/>
      <c r="AI1460" s="362"/>
      <c r="AJ1460" s="362"/>
      <c r="AK1460" s="362"/>
      <c r="AL1460" s="367"/>
      <c r="AM1460" s="367"/>
      <c r="AN1460" s="367"/>
      <c r="AO1460" s="367"/>
      <c r="AP1460" s="367"/>
      <c r="AQ1460" s="367"/>
      <c r="AR1460" s="367"/>
      <c r="AS1460" s="257">
        <f>SUM(AE1460:AR1460)</f>
        <v>0</v>
      </c>
    </row>
    <row r="1461" spans="1:45" hidden="1" outlineLevel="1">
      <c r="A1461" s="465"/>
      <c r="B1461" s="255" t="s">
        <v>721</v>
      </c>
      <c r="C1461" s="252" t="s">
        <v>163</v>
      </c>
      <c r="D1461" s="256"/>
      <c r="E1461" s="256"/>
      <c r="F1461" s="256"/>
      <c r="G1461" s="256"/>
      <c r="H1461" s="256"/>
      <c r="I1461" s="256"/>
      <c r="J1461" s="256"/>
      <c r="K1461" s="256"/>
      <c r="L1461" s="256"/>
      <c r="M1461" s="256"/>
      <c r="N1461" s="256"/>
      <c r="O1461" s="256"/>
      <c r="P1461" s="256"/>
      <c r="Q1461" s="256">
        <f>Q1460</f>
        <v>12</v>
      </c>
      <c r="R1461" s="256"/>
      <c r="S1461" s="256"/>
      <c r="T1461" s="256"/>
      <c r="U1461" s="256"/>
      <c r="V1461" s="256"/>
      <c r="W1461" s="256"/>
      <c r="X1461" s="256"/>
      <c r="Y1461" s="256"/>
      <c r="Z1461" s="256"/>
      <c r="AA1461" s="256"/>
      <c r="AB1461" s="256"/>
      <c r="AC1461" s="256"/>
      <c r="AD1461" s="256"/>
      <c r="AE1461" s="363">
        <f t="shared" ref="AE1461:AR1461" si="3608">AE1460</f>
        <v>0</v>
      </c>
      <c r="AF1461" s="363">
        <f t="shared" si="3608"/>
        <v>0</v>
      </c>
      <c r="AG1461" s="363">
        <f t="shared" si="3608"/>
        <v>0</v>
      </c>
      <c r="AH1461" s="363">
        <f t="shared" si="3608"/>
        <v>0</v>
      </c>
      <c r="AI1461" s="363">
        <f t="shared" si="3608"/>
        <v>0</v>
      </c>
      <c r="AJ1461" s="363">
        <f t="shared" si="3608"/>
        <v>0</v>
      </c>
      <c r="AK1461" s="363">
        <f t="shared" si="3608"/>
        <v>0</v>
      </c>
      <c r="AL1461" s="363">
        <f t="shared" si="3608"/>
        <v>0</v>
      </c>
      <c r="AM1461" s="363">
        <f t="shared" si="3608"/>
        <v>0</v>
      </c>
      <c r="AN1461" s="363">
        <f t="shared" si="3608"/>
        <v>0</v>
      </c>
      <c r="AO1461" s="363">
        <f t="shared" si="3608"/>
        <v>0</v>
      </c>
      <c r="AP1461" s="363">
        <f t="shared" si="3608"/>
        <v>0</v>
      </c>
      <c r="AQ1461" s="363">
        <f t="shared" si="3608"/>
        <v>0</v>
      </c>
      <c r="AR1461" s="363">
        <f t="shared" si="3608"/>
        <v>0</v>
      </c>
      <c r="AS1461" s="267"/>
    </row>
    <row r="1462" spans="1:45" ht="15.75" hidden="1" outlineLevel="1">
      <c r="A1462" s="465"/>
      <c r="B1462" s="283"/>
      <c r="C1462" s="261"/>
      <c r="D1462" s="252"/>
      <c r="E1462" s="252"/>
      <c r="F1462" s="252"/>
      <c r="G1462" s="252"/>
      <c r="H1462" s="252"/>
      <c r="I1462" s="252"/>
      <c r="J1462" s="252"/>
      <c r="K1462" s="252"/>
      <c r="L1462" s="252"/>
      <c r="M1462" s="252"/>
      <c r="N1462" s="252"/>
      <c r="O1462" s="252"/>
      <c r="P1462" s="252"/>
      <c r="Q1462" s="261"/>
      <c r="R1462" s="252"/>
      <c r="S1462" s="252"/>
      <c r="T1462" s="252"/>
      <c r="U1462" s="252"/>
      <c r="V1462" s="252"/>
      <c r="W1462" s="252"/>
      <c r="X1462" s="252"/>
      <c r="Y1462" s="252"/>
      <c r="Z1462" s="252"/>
      <c r="AA1462" s="252"/>
      <c r="AB1462" s="252"/>
      <c r="AC1462" s="252"/>
      <c r="AD1462" s="252"/>
      <c r="AE1462" s="364"/>
      <c r="AF1462" s="364"/>
      <c r="AG1462" s="364"/>
      <c r="AH1462" s="364"/>
      <c r="AI1462" s="364"/>
      <c r="AJ1462" s="364"/>
      <c r="AK1462" s="364"/>
      <c r="AL1462" s="364"/>
      <c r="AM1462" s="364"/>
      <c r="AN1462" s="364"/>
      <c r="AO1462" s="364"/>
      <c r="AP1462" s="364"/>
      <c r="AQ1462" s="364"/>
      <c r="AR1462" s="364"/>
      <c r="AS1462" s="267"/>
    </row>
    <row r="1463" spans="1:45" ht="15.75" outlineLevel="1">
      <c r="A1463" s="465"/>
      <c r="B1463" s="455" t="s">
        <v>499</v>
      </c>
      <c r="C1463" s="252"/>
      <c r="D1463" s="252"/>
      <c r="E1463" s="252"/>
      <c r="F1463" s="252"/>
      <c r="G1463" s="252"/>
      <c r="H1463" s="252"/>
      <c r="I1463" s="252"/>
      <c r="J1463" s="252"/>
      <c r="K1463" s="252"/>
      <c r="L1463" s="252"/>
      <c r="M1463" s="252"/>
      <c r="N1463" s="252"/>
      <c r="O1463" s="252"/>
      <c r="P1463" s="252"/>
      <c r="Q1463" s="252"/>
      <c r="R1463" s="252"/>
      <c r="S1463" s="252"/>
      <c r="T1463" s="252"/>
      <c r="U1463" s="252"/>
      <c r="V1463" s="252"/>
      <c r="W1463" s="252"/>
      <c r="X1463" s="252"/>
      <c r="Y1463" s="252"/>
      <c r="Z1463" s="252"/>
      <c r="AA1463" s="252"/>
      <c r="AB1463" s="252"/>
      <c r="AC1463" s="252"/>
      <c r="AD1463" s="252"/>
      <c r="AE1463" s="374"/>
      <c r="AF1463" s="377"/>
      <c r="AG1463" s="377"/>
      <c r="AH1463" s="377"/>
      <c r="AI1463" s="377"/>
      <c r="AJ1463" s="377"/>
      <c r="AK1463" s="377"/>
      <c r="AL1463" s="377"/>
      <c r="AM1463" s="377"/>
      <c r="AN1463" s="377"/>
      <c r="AO1463" s="377"/>
      <c r="AP1463" s="377"/>
      <c r="AQ1463" s="377"/>
      <c r="AR1463" s="377"/>
      <c r="AS1463" s="267"/>
    </row>
    <row r="1464" spans="1:45" ht="15.75" hidden="1" outlineLevel="1">
      <c r="A1464" s="465"/>
      <c r="B1464" s="444" t="s">
        <v>495</v>
      </c>
      <c r="C1464" s="252"/>
      <c r="D1464" s="252"/>
      <c r="E1464" s="252"/>
      <c r="F1464" s="252"/>
      <c r="G1464" s="252"/>
      <c r="H1464" s="252"/>
      <c r="I1464" s="252"/>
      <c r="J1464" s="252"/>
      <c r="K1464" s="252"/>
      <c r="L1464" s="252"/>
      <c r="M1464" s="252"/>
      <c r="N1464" s="252"/>
      <c r="O1464" s="252"/>
      <c r="P1464" s="252"/>
      <c r="Q1464" s="252"/>
      <c r="R1464" s="252"/>
      <c r="S1464" s="252"/>
      <c r="T1464" s="252"/>
      <c r="U1464" s="252"/>
      <c r="V1464" s="252"/>
      <c r="W1464" s="252"/>
      <c r="X1464" s="252"/>
      <c r="Y1464" s="252"/>
      <c r="Z1464" s="252"/>
      <c r="AA1464" s="252"/>
      <c r="AB1464" s="252"/>
      <c r="AC1464" s="252"/>
      <c r="AD1464" s="252"/>
      <c r="AE1464" s="374"/>
      <c r="AF1464" s="377"/>
      <c r="AG1464" s="377"/>
      <c r="AH1464" s="377"/>
      <c r="AI1464" s="377"/>
      <c r="AJ1464" s="377"/>
      <c r="AK1464" s="377"/>
      <c r="AL1464" s="377"/>
      <c r="AM1464" s="377"/>
      <c r="AN1464" s="377"/>
      <c r="AO1464" s="377"/>
      <c r="AP1464" s="377"/>
      <c r="AQ1464" s="377"/>
      <c r="AR1464" s="377"/>
      <c r="AS1464" s="267"/>
    </row>
    <row r="1465" spans="1:45" ht="15" hidden="1" customHeight="1" outlineLevel="1">
      <c r="A1465" s="465">
        <v>21</v>
      </c>
      <c r="B1465" s="380" t="s">
        <v>113</v>
      </c>
      <c r="C1465" s="252" t="s">
        <v>25</v>
      </c>
      <c r="D1465" s="256"/>
      <c r="E1465" s="256"/>
      <c r="F1465" s="256"/>
      <c r="G1465" s="256"/>
      <c r="H1465" s="256"/>
      <c r="I1465" s="256"/>
      <c r="J1465" s="256"/>
      <c r="K1465" s="256"/>
      <c r="L1465" s="256"/>
      <c r="M1465" s="256"/>
      <c r="N1465" s="256"/>
      <c r="O1465" s="256"/>
      <c r="P1465" s="256"/>
      <c r="Q1465" s="252"/>
      <c r="R1465" s="256"/>
      <c r="S1465" s="256"/>
      <c r="T1465" s="256"/>
      <c r="U1465" s="256"/>
      <c r="V1465" s="256"/>
      <c r="W1465" s="256"/>
      <c r="X1465" s="256"/>
      <c r="Y1465" s="256"/>
      <c r="Z1465" s="256"/>
      <c r="AA1465" s="256"/>
      <c r="AB1465" s="256"/>
      <c r="AC1465" s="256"/>
      <c r="AD1465" s="256"/>
      <c r="AE1465" s="362"/>
      <c r="AF1465" s="362"/>
      <c r="AG1465" s="362"/>
      <c r="AH1465" s="362"/>
      <c r="AI1465" s="362"/>
      <c r="AJ1465" s="362"/>
      <c r="AK1465" s="362"/>
      <c r="AL1465" s="362"/>
      <c r="AM1465" s="362"/>
      <c r="AN1465" s="362"/>
      <c r="AO1465" s="362"/>
      <c r="AP1465" s="362"/>
      <c r="AQ1465" s="362"/>
      <c r="AR1465" s="362"/>
      <c r="AS1465" s="257">
        <f>SUM(AE1465:AR1465)</f>
        <v>0</v>
      </c>
    </row>
    <row r="1466" spans="1:45" ht="15" hidden="1" customHeight="1" outlineLevel="1">
      <c r="A1466" s="465"/>
      <c r="B1466" s="255" t="s">
        <v>721</v>
      </c>
      <c r="C1466" s="252" t="s">
        <v>163</v>
      </c>
      <c r="D1466" s="256"/>
      <c r="E1466" s="256"/>
      <c r="F1466" s="256"/>
      <c r="G1466" s="256"/>
      <c r="H1466" s="256"/>
      <c r="I1466" s="256"/>
      <c r="J1466" s="256"/>
      <c r="K1466" s="256"/>
      <c r="L1466" s="256"/>
      <c r="M1466" s="256"/>
      <c r="N1466" s="256"/>
      <c r="O1466" s="256"/>
      <c r="P1466" s="256"/>
      <c r="Q1466" s="252"/>
      <c r="R1466" s="256"/>
      <c r="S1466" s="256"/>
      <c r="T1466" s="256"/>
      <c r="U1466" s="256"/>
      <c r="V1466" s="256"/>
      <c r="W1466" s="256"/>
      <c r="X1466" s="256"/>
      <c r="Y1466" s="256"/>
      <c r="Z1466" s="256"/>
      <c r="AA1466" s="256"/>
      <c r="AB1466" s="256"/>
      <c r="AC1466" s="256"/>
      <c r="AD1466" s="256"/>
      <c r="AE1466" s="363">
        <f>AE1465</f>
        <v>0</v>
      </c>
      <c r="AF1466" s="363">
        <f t="shared" ref="AF1466:AR1466" si="3609">AF1465</f>
        <v>0</v>
      </c>
      <c r="AG1466" s="363">
        <f t="shared" si="3609"/>
        <v>0</v>
      </c>
      <c r="AH1466" s="363">
        <f t="shared" si="3609"/>
        <v>0</v>
      </c>
      <c r="AI1466" s="363">
        <f t="shared" si="3609"/>
        <v>0</v>
      </c>
      <c r="AJ1466" s="363">
        <f t="shared" si="3609"/>
        <v>0</v>
      </c>
      <c r="AK1466" s="363">
        <f t="shared" si="3609"/>
        <v>0</v>
      </c>
      <c r="AL1466" s="363">
        <f t="shared" si="3609"/>
        <v>0</v>
      </c>
      <c r="AM1466" s="363">
        <f t="shared" si="3609"/>
        <v>0</v>
      </c>
      <c r="AN1466" s="363">
        <f t="shared" si="3609"/>
        <v>0</v>
      </c>
      <c r="AO1466" s="363">
        <f t="shared" si="3609"/>
        <v>0</v>
      </c>
      <c r="AP1466" s="363">
        <f t="shared" si="3609"/>
        <v>0</v>
      </c>
      <c r="AQ1466" s="363">
        <f t="shared" si="3609"/>
        <v>0</v>
      </c>
      <c r="AR1466" s="363">
        <f t="shared" si="3609"/>
        <v>0</v>
      </c>
      <c r="AS1466" s="267"/>
    </row>
    <row r="1467" spans="1:45" ht="15" hidden="1" customHeight="1" outlineLevel="1">
      <c r="A1467" s="465"/>
      <c r="B1467" s="255"/>
      <c r="C1467" s="252"/>
      <c r="D1467" s="252"/>
      <c r="E1467" s="252"/>
      <c r="F1467" s="252"/>
      <c r="G1467" s="252"/>
      <c r="H1467" s="252"/>
      <c r="I1467" s="252"/>
      <c r="J1467" s="252"/>
      <c r="K1467" s="252"/>
      <c r="L1467" s="252"/>
      <c r="M1467" s="252"/>
      <c r="N1467" s="252"/>
      <c r="O1467" s="252"/>
      <c r="P1467" s="252"/>
      <c r="Q1467" s="252"/>
      <c r="R1467" s="252"/>
      <c r="S1467" s="252"/>
      <c r="T1467" s="252"/>
      <c r="U1467" s="252"/>
      <c r="V1467" s="252"/>
      <c r="W1467" s="252"/>
      <c r="X1467" s="252"/>
      <c r="Y1467" s="252"/>
      <c r="Z1467" s="252"/>
      <c r="AA1467" s="252"/>
      <c r="AB1467" s="252"/>
      <c r="AC1467" s="252"/>
      <c r="AD1467" s="252"/>
      <c r="AE1467" s="374"/>
      <c r="AF1467" s="377"/>
      <c r="AG1467" s="377"/>
      <c r="AH1467" s="377"/>
      <c r="AI1467" s="377"/>
      <c r="AJ1467" s="377"/>
      <c r="AK1467" s="377"/>
      <c r="AL1467" s="377"/>
      <c r="AM1467" s="377"/>
      <c r="AN1467" s="377"/>
      <c r="AO1467" s="377"/>
      <c r="AP1467" s="377"/>
      <c r="AQ1467" s="377"/>
      <c r="AR1467" s="377"/>
      <c r="AS1467" s="267"/>
    </row>
    <row r="1468" spans="1:45" ht="15" hidden="1" customHeight="1" outlineLevel="1">
      <c r="A1468" s="465">
        <v>22</v>
      </c>
      <c r="B1468" s="380" t="s">
        <v>114</v>
      </c>
      <c r="C1468" s="252" t="s">
        <v>25</v>
      </c>
      <c r="D1468" s="256"/>
      <c r="E1468" s="256"/>
      <c r="F1468" s="256"/>
      <c r="G1468" s="256"/>
      <c r="H1468" s="256"/>
      <c r="I1468" s="256"/>
      <c r="J1468" s="256"/>
      <c r="K1468" s="256"/>
      <c r="L1468" s="256"/>
      <c r="M1468" s="256"/>
      <c r="N1468" s="256"/>
      <c r="O1468" s="256"/>
      <c r="P1468" s="256"/>
      <c r="Q1468" s="252"/>
      <c r="R1468" s="256"/>
      <c r="S1468" s="256"/>
      <c r="T1468" s="256"/>
      <c r="U1468" s="256"/>
      <c r="V1468" s="256"/>
      <c r="W1468" s="256"/>
      <c r="X1468" s="256"/>
      <c r="Y1468" s="256"/>
      <c r="Z1468" s="256"/>
      <c r="AA1468" s="256"/>
      <c r="AB1468" s="256"/>
      <c r="AC1468" s="256"/>
      <c r="AD1468" s="256"/>
      <c r="AE1468" s="362"/>
      <c r="AF1468" s="362"/>
      <c r="AG1468" s="362"/>
      <c r="AH1468" s="362"/>
      <c r="AI1468" s="362"/>
      <c r="AJ1468" s="362"/>
      <c r="AK1468" s="362"/>
      <c r="AL1468" s="362"/>
      <c r="AM1468" s="362"/>
      <c r="AN1468" s="362"/>
      <c r="AO1468" s="362"/>
      <c r="AP1468" s="362"/>
      <c r="AQ1468" s="362"/>
      <c r="AR1468" s="362"/>
      <c r="AS1468" s="257">
        <f>SUM(AE1468:AR1468)</f>
        <v>0</v>
      </c>
    </row>
    <row r="1469" spans="1:45" ht="15" hidden="1" customHeight="1" outlineLevel="1">
      <c r="A1469" s="465"/>
      <c r="B1469" s="255" t="s">
        <v>721</v>
      </c>
      <c r="C1469" s="252" t="s">
        <v>163</v>
      </c>
      <c r="D1469" s="256"/>
      <c r="E1469" s="256"/>
      <c r="F1469" s="256"/>
      <c r="G1469" s="256"/>
      <c r="H1469" s="256"/>
      <c r="I1469" s="256"/>
      <c r="J1469" s="256"/>
      <c r="K1469" s="256"/>
      <c r="L1469" s="256"/>
      <c r="M1469" s="256"/>
      <c r="N1469" s="256"/>
      <c r="O1469" s="256"/>
      <c r="P1469" s="256"/>
      <c r="Q1469" s="252"/>
      <c r="R1469" s="256"/>
      <c r="S1469" s="256"/>
      <c r="T1469" s="256"/>
      <c r="U1469" s="256"/>
      <c r="V1469" s="256"/>
      <c r="W1469" s="256"/>
      <c r="X1469" s="256"/>
      <c r="Y1469" s="256"/>
      <c r="Z1469" s="256"/>
      <c r="AA1469" s="256"/>
      <c r="AB1469" s="256"/>
      <c r="AC1469" s="256"/>
      <c r="AD1469" s="256"/>
      <c r="AE1469" s="363">
        <f>AE1468</f>
        <v>0</v>
      </c>
      <c r="AF1469" s="363">
        <f t="shared" ref="AF1469:AR1469" si="3610">AF1468</f>
        <v>0</v>
      </c>
      <c r="AG1469" s="363">
        <f t="shared" si="3610"/>
        <v>0</v>
      </c>
      <c r="AH1469" s="363">
        <f t="shared" si="3610"/>
        <v>0</v>
      </c>
      <c r="AI1469" s="363">
        <f t="shared" si="3610"/>
        <v>0</v>
      </c>
      <c r="AJ1469" s="363">
        <f t="shared" si="3610"/>
        <v>0</v>
      </c>
      <c r="AK1469" s="363">
        <f t="shared" si="3610"/>
        <v>0</v>
      </c>
      <c r="AL1469" s="363">
        <f t="shared" si="3610"/>
        <v>0</v>
      </c>
      <c r="AM1469" s="363">
        <f t="shared" si="3610"/>
        <v>0</v>
      </c>
      <c r="AN1469" s="363">
        <f t="shared" si="3610"/>
        <v>0</v>
      </c>
      <c r="AO1469" s="363">
        <f t="shared" si="3610"/>
        <v>0</v>
      </c>
      <c r="AP1469" s="363">
        <f t="shared" si="3610"/>
        <v>0</v>
      </c>
      <c r="AQ1469" s="363">
        <f t="shared" si="3610"/>
        <v>0</v>
      </c>
      <c r="AR1469" s="363">
        <f t="shared" si="3610"/>
        <v>0</v>
      </c>
      <c r="AS1469" s="267"/>
    </row>
    <row r="1470" spans="1:45" ht="15" hidden="1" customHeight="1" outlineLevel="1">
      <c r="A1470" s="465"/>
      <c r="B1470" s="255"/>
      <c r="C1470" s="252"/>
      <c r="D1470" s="252"/>
      <c r="E1470" s="252"/>
      <c r="F1470" s="252"/>
      <c r="G1470" s="252"/>
      <c r="H1470" s="252"/>
      <c r="I1470" s="252"/>
      <c r="J1470" s="252"/>
      <c r="K1470" s="252"/>
      <c r="L1470" s="252"/>
      <c r="M1470" s="252"/>
      <c r="N1470" s="252"/>
      <c r="O1470" s="252"/>
      <c r="P1470" s="252"/>
      <c r="Q1470" s="252"/>
      <c r="R1470" s="252"/>
      <c r="S1470" s="252"/>
      <c r="T1470" s="252"/>
      <c r="U1470" s="252"/>
      <c r="V1470" s="252"/>
      <c r="W1470" s="252"/>
      <c r="X1470" s="252"/>
      <c r="Y1470" s="252"/>
      <c r="Z1470" s="252"/>
      <c r="AA1470" s="252"/>
      <c r="AB1470" s="252"/>
      <c r="AC1470" s="252"/>
      <c r="AD1470" s="252"/>
      <c r="AE1470" s="374"/>
      <c r="AF1470" s="377"/>
      <c r="AG1470" s="377"/>
      <c r="AH1470" s="377"/>
      <c r="AI1470" s="377"/>
      <c r="AJ1470" s="377"/>
      <c r="AK1470" s="377"/>
      <c r="AL1470" s="377"/>
      <c r="AM1470" s="377"/>
      <c r="AN1470" s="377"/>
      <c r="AO1470" s="377"/>
      <c r="AP1470" s="377"/>
      <c r="AQ1470" s="377"/>
      <c r="AR1470" s="377"/>
      <c r="AS1470" s="267"/>
    </row>
    <row r="1471" spans="1:45" ht="15" hidden="1" customHeight="1" outlineLevel="1">
      <c r="A1471" s="465">
        <v>23</v>
      </c>
      <c r="B1471" s="380" t="s">
        <v>115</v>
      </c>
      <c r="C1471" s="252" t="s">
        <v>25</v>
      </c>
      <c r="D1471" s="256"/>
      <c r="E1471" s="256"/>
      <c r="F1471" s="256"/>
      <c r="G1471" s="256"/>
      <c r="H1471" s="256"/>
      <c r="I1471" s="256"/>
      <c r="J1471" s="256"/>
      <c r="K1471" s="256"/>
      <c r="L1471" s="256"/>
      <c r="M1471" s="256"/>
      <c r="N1471" s="256"/>
      <c r="O1471" s="256"/>
      <c r="P1471" s="256"/>
      <c r="Q1471" s="252"/>
      <c r="R1471" s="256"/>
      <c r="S1471" s="256"/>
      <c r="T1471" s="256"/>
      <c r="U1471" s="256"/>
      <c r="V1471" s="256"/>
      <c r="W1471" s="256"/>
      <c r="X1471" s="256"/>
      <c r="Y1471" s="256"/>
      <c r="Z1471" s="256"/>
      <c r="AA1471" s="256"/>
      <c r="AB1471" s="256"/>
      <c r="AC1471" s="256"/>
      <c r="AD1471" s="256"/>
      <c r="AE1471" s="362"/>
      <c r="AF1471" s="362"/>
      <c r="AG1471" s="362"/>
      <c r="AH1471" s="362"/>
      <c r="AI1471" s="362"/>
      <c r="AJ1471" s="362"/>
      <c r="AK1471" s="362"/>
      <c r="AL1471" s="362"/>
      <c r="AM1471" s="362"/>
      <c r="AN1471" s="362"/>
      <c r="AO1471" s="362"/>
      <c r="AP1471" s="362"/>
      <c r="AQ1471" s="362"/>
      <c r="AR1471" s="362"/>
      <c r="AS1471" s="257">
        <f>SUM(AE1471:AR1471)</f>
        <v>0</v>
      </c>
    </row>
    <row r="1472" spans="1:45" ht="15" hidden="1" customHeight="1" outlineLevel="1">
      <c r="A1472" s="465"/>
      <c r="B1472" s="255" t="s">
        <v>721</v>
      </c>
      <c r="C1472" s="252" t="s">
        <v>163</v>
      </c>
      <c r="D1472" s="256"/>
      <c r="E1472" s="256"/>
      <c r="F1472" s="256"/>
      <c r="G1472" s="256"/>
      <c r="H1472" s="256"/>
      <c r="I1472" s="256"/>
      <c r="J1472" s="256"/>
      <c r="K1472" s="256"/>
      <c r="L1472" s="256"/>
      <c r="M1472" s="256"/>
      <c r="N1472" s="256"/>
      <c r="O1472" s="256"/>
      <c r="P1472" s="256"/>
      <c r="Q1472" s="252"/>
      <c r="R1472" s="256"/>
      <c r="S1472" s="256"/>
      <c r="T1472" s="256"/>
      <c r="U1472" s="256"/>
      <c r="V1472" s="256"/>
      <c r="W1472" s="256"/>
      <c r="X1472" s="256"/>
      <c r="Y1472" s="256"/>
      <c r="Z1472" s="256"/>
      <c r="AA1472" s="256"/>
      <c r="AB1472" s="256"/>
      <c r="AC1472" s="256"/>
      <c r="AD1472" s="256"/>
      <c r="AE1472" s="363">
        <f>AE1471</f>
        <v>0</v>
      </c>
      <c r="AF1472" s="363">
        <f t="shared" ref="AF1472:AR1472" si="3611">AF1471</f>
        <v>0</v>
      </c>
      <c r="AG1472" s="363">
        <f t="shared" si="3611"/>
        <v>0</v>
      </c>
      <c r="AH1472" s="363">
        <f t="shared" si="3611"/>
        <v>0</v>
      </c>
      <c r="AI1472" s="363">
        <f t="shared" si="3611"/>
        <v>0</v>
      </c>
      <c r="AJ1472" s="363">
        <f t="shared" si="3611"/>
        <v>0</v>
      </c>
      <c r="AK1472" s="363">
        <f t="shared" si="3611"/>
        <v>0</v>
      </c>
      <c r="AL1472" s="363">
        <f t="shared" si="3611"/>
        <v>0</v>
      </c>
      <c r="AM1472" s="363">
        <f t="shared" si="3611"/>
        <v>0</v>
      </c>
      <c r="AN1472" s="363">
        <f t="shared" si="3611"/>
        <v>0</v>
      </c>
      <c r="AO1472" s="363">
        <f t="shared" si="3611"/>
        <v>0</v>
      </c>
      <c r="AP1472" s="363">
        <f t="shared" si="3611"/>
        <v>0</v>
      </c>
      <c r="AQ1472" s="363">
        <f t="shared" si="3611"/>
        <v>0</v>
      </c>
      <c r="AR1472" s="363">
        <f t="shared" si="3611"/>
        <v>0</v>
      </c>
      <c r="AS1472" s="267"/>
    </row>
    <row r="1473" spans="1:45" ht="15" hidden="1" customHeight="1" outlineLevel="1">
      <c r="A1473" s="465"/>
      <c r="B1473" s="382"/>
      <c r="C1473" s="252"/>
      <c r="D1473" s="252"/>
      <c r="E1473" s="252"/>
      <c r="F1473" s="252"/>
      <c r="G1473" s="252"/>
      <c r="H1473" s="252"/>
      <c r="I1473" s="252"/>
      <c r="J1473" s="252"/>
      <c r="K1473" s="252"/>
      <c r="L1473" s="252"/>
      <c r="M1473" s="252"/>
      <c r="N1473" s="252"/>
      <c r="O1473" s="252"/>
      <c r="P1473" s="252"/>
      <c r="Q1473" s="252"/>
      <c r="R1473" s="252"/>
      <c r="S1473" s="252"/>
      <c r="T1473" s="252"/>
      <c r="U1473" s="252"/>
      <c r="V1473" s="252"/>
      <c r="W1473" s="252"/>
      <c r="X1473" s="252"/>
      <c r="Y1473" s="252"/>
      <c r="Z1473" s="252"/>
      <c r="AA1473" s="252"/>
      <c r="AB1473" s="252"/>
      <c r="AC1473" s="252"/>
      <c r="AD1473" s="252"/>
      <c r="AE1473" s="374"/>
      <c r="AF1473" s="377"/>
      <c r="AG1473" s="377"/>
      <c r="AH1473" s="377"/>
      <c r="AI1473" s="377"/>
      <c r="AJ1473" s="377"/>
      <c r="AK1473" s="377"/>
      <c r="AL1473" s="377"/>
      <c r="AM1473" s="377"/>
      <c r="AN1473" s="377"/>
      <c r="AO1473" s="377"/>
      <c r="AP1473" s="377"/>
      <c r="AQ1473" s="377"/>
      <c r="AR1473" s="377"/>
      <c r="AS1473" s="267"/>
    </row>
    <row r="1474" spans="1:45" ht="15" hidden="1" customHeight="1" outlineLevel="1">
      <c r="A1474" s="465">
        <v>24</v>
      </c>
      <c r="B1474" s="380" t="s">
        <v>116</v>
      </c>
      <c r="C1474" s="252" t="s">
        <v>25</v>
      </c>
      <c r="D1474" s="256"/>
      <c r="E1474" s="256"/>
      <c r="F1474" s="256"/>
      <c r="G1474" s="256"/>
      <c r="H1474" s="256"/>
      <c r="I1474" s="256"/>
      <c r="J1474" s="256"/>
      <c r="K1474" s="256"/>
      <c r="L1474" s="256"/>
      <c r="M1474" s="256"/>
      <c r="N1474" s="256"/>
      <c r="O1474" s="256"/>
      <c r="P1474" s="256"/>
      <c r="Q1474" s="252"/>
      <c r="R1474" s="256"/>
      <c r="S1474" s="256"/>
      <c r="T1474" s="256"/>
      <c r="U1474" s="256"/>
      <c r="V1474" s="256"/>
      <c r="W1474" s="256"/>
      <c r="X1474" s="256"/>
      <c r="Y1474" s="256"/>
      <c r="Z1474" s="256"/>
      <c r="AA1474" s="256"/>
      <c r="AB1474" s="256"/>
      <c r="AC1474" s="256"/>
      <c r="AD1474" s="256"/>
      <c r="AE1474" s="362"/>
      <c r="AF1474" s="362"/>
      <c r="AG1474" s="362"/>
      <c r="AH1474" s="362"/>
      <c r="AI1474" s="362"/>
      <c r="AJ1474" s="362"/>
      <c r="AK1474" s="362"/>
      <c r="AL1474" s="362"/>
      <c r="AM1474" s="362"/>
      <c r="AN1474" s="362"/>
      <c r="AO1474" s="362"/>
      <c r="AP1474" s="362"/>
      <c r="AQ1474" s="362"/>
      <c r="AR1474" s="362"/>
      <c r="AS1474" s="257">
        <f>SUM(AE1474:AR1474)</f>
        <v>0</v>
      </c>
    </row>
    <row r="1475" spans="1:45" ht="15" hidden="1" customHeight="1" outlineLevel="1">
      <c r="A1475" s="465"/>
      <c r="B1475" s="255" t="s">
        <v>721</v>
      </c>
      <c r="C1475" s="252" t="s">
        <v>163</v>
      </c>
      <c r="D1475" s="256"/>
      <c r="E1475" s="256"/>
      <c r="F1475" s="256"/>
      <c r="G1475" s="256"/>
      <c r="H1475" s="256"/>
      <c r="I1475" s="256"/>
      <c r="J1475" s="256"/>
      <c r="K1475" s="256"/>
      <c r="L1475" s="256"/>
      <c r="M1475" s="256"/>
      <c r="N1475" s="256"/>
      <c r="O1475" s="256"/>
      <c r="P1475" s="256"/>
      <c r="Q1475" s="252"/>
      <c r="R1475" s="256"/>
      <c r="S1475" s="256"/>
      <c r="T1475" s="256"/>
      <c r="U1475" s="256"/>
      <c r="V1475" s="256"/>
      <c r="W1475" s="256"/>
      <c r="X1475" s="256"/>
      <c r="Y1475" s="256"/>
      <c r="Z1475" s="256"/>
      <c r="AA1475" s="256"/>
      <c r="AB1475" s="256"/>
      <c r="AC1475" s="256"/>
      <c r="AD1475" s="256"/>
      <c r="AE1475" s="363">
        <f>AE1474</f>
        <v>0</v>
      </c>
      <c r="AF1475" s="363">
        <f t="shared" ref="AF1475:AR1475" si="3612">AF1474</f>
        <v>0</v>
      </c>
      <c r="AG1475" s="363">
        <f t="shared" si="3612"/>
        <v>0</v>
      </c>
      <c r="AH1475" s="363">
        <f t="shared" si="3612"/>
        <v>0</v>
      </c>
      <c r="AI1475" s="363">
        <f t="shared" si="3612"/>
        <v>0</v>
      </c>
      <c r="AJ1475" s="363">
        <f t="shared" si="3612"/>
        <v>0</v>
      </c>
      <c r="AK1475" s="363">
        <f t="shared" si="3612"/>
        <v>0</v>
      </c>
      <c r="AL1475" s="363">
        <f t="shared" si="3612"/>
        <v>0</v>
      </c>
      <c r="AM1475" s="363">
        <f t="shared" si="3612"/>
        <v>0</v>
      </c>
      <c r="AN1475" s="363">
        <f t="shared" si="3612"/>
        <v>0</v>
      </c>
      <c r="AO1475" s="363">
        <f t="shared" si="3612"/>
        <v>0</v>
      </c>
      <c r="AP1475" s="363">
        <f t="shared" si="3612"/>
        <v>0</v>
      </c>
      <c r="AQ1475" s="363">
        <f t="shared" si="3612"/>
        <v>0</v>
      </c>
      <c r="AR1475" s="363">
        <f t="shared" si="3612"/>
        <v>0</v>
      </c>
      <c r="AS1475" s="267"/>
    </row>
    <row r="1476" spans="1:45" ht="15" hidden="1" customHeight="1" outlineLevel="1">
      <c r="A1476" s="465"/>
      <c r="B1476" s="255"/>
      <c r="C1476" s="252"/>
      <c r="D1476" s="252"/>
      <c r="E1476" s="252"/>
      <c r="F1476" s="252"/>
      <c r="G1476" s="252"/>
      <c r="H1476" s="252"/>
      <c r="I1476" s="252"/>
      <c r="J1476" s="252"/>
      <c r="K1476" s="252"/>
      <c r="L1476" s="252"/>
      <c r="M1476" s="252"/>
      <c r="N1476" s="252"/>
      <c r="O1476" s="252"/>
      <c r="P1476" s="252"/>
      <c r="Q1476" s="252"/>
      <c r="R1476" s="252"/>
      <c r="S1476" s="252"/>
      <c r="T1476" s="252"/>
      <c r="U1476" s="252"/>
      <c r="V1476" s="252"/>
      <c r="W1476" s="252"/>
      <c r="X1476" s="252"/>
      <c r="Y1476" s="252"/>
      <c r="Z1476" s="252"/>
      <c r="AA1476" s="252"/>
      <c r="AB1476" s="252"/>
      <c r="AC1476" s="252"/>
      <c r="AD1476" s="252"/>
      <c r="AE1476" s="364"/>
      <c r="AF1476" s="377"/>
      <c r="AG1476" s="377"/>
      <c r="AH1476" s="377"/>
      <c r="AI1476" s="377"/>
      <c r="AJ1476" s="377"/>
      <c r="AK1476" s="377"/>
      <c r="AL1476" s="377"/>
      <c r="AM1476" s="377"/>
      <c r="AN1476" s="377"/>
      <c r="AO1476" s="377"/>
      <c r="AP1476" s="377"/>
      <c r="AQ1476" s="377"/>
      <c r="AR1476" s="377"/>
      <c r="AS1476" s="267"/>
    </row>
    <row r="1477" spans="1:45" ht="15" customHeight="1" outlineLevel="1">
      <c r="A1477" s="465"/>
      <c r="B1477" s="249" t="s">
        <v>496</v>
      </c>
      <c r="C1477" s="252"/>
      <c r="D1477" s="252"/>
      <c r="E1477" s="252"/>
      <c r="F1477" s="252"/>
      <c r="G1477" s="252"/>
      <c r="H1477" s="252"/>
      <c r="I1477" s="252"/>
      <c r="J1477" s="252"/>
      <c r="K1477" s="252"/>
      <c r="L1477" s="252"/>
      <c r="M1477" s="252"/>
      <c r="N1477" s="252"/>
      <c r="O1477" s="252"/>
      <c r="P1477" s="252"/>
      <c r="Q1477" s="252"/>
      <c r="R1477" s="252"/>
      <c r="S1477" s="252"/>
      <c r="T1477" s="252"/>
      <c r="U1477" s="252"/>
      <c r="V1477" s="252"/>
      <c r="W1477" s="252"/>
      <c r="X1477" s="252"/>
      <c r="Y1477" s="252"/>
      <c r="Z1477" s="252"/>
      <c r="AA1477" s="252"/>
      <c r="AB1477" s="252"/>
      <c r="AC1477" s="252"/>
      <c r="AD1477" s="252"/>
      <c r="AE1477" s="364"/>
      <c r="AF1477" s="377"/>
      <c r="AG1477" s="377"/>
      <c r="AH1477" s="377"/>
      <c r="AI1477" s="377"/>
      <c r="AJ1477" s="377"/>
      <c r="AK1477" s="377"/>
      <c r="AL1477" s="377"/>
      <c r="AM1477" s="377"/>
      <c r="AN1477" s="377"/>
      <c r="AO1477" s="377"/>
      <c r="AP1477" s="377"/>
      <c r="AQ1477" s="377"/>
      <c r="AR1477" s="377"/>
      <c r="AS1477" s="267"/>
    </row>
    <row r="1478" spans="1:45" ht="15" hidden="1" customHeight="1" outlineLevel="1">
      <c r="A1478" s="465">
        <v>25</v>
      </c>
      <c r="B1478" s="380" t="s">
        <v>117</v>
      </c>
      <c r="C1478" s="252" t="s">
        <v>25</v>
      </c>
      <c r="D1478" s="256"/>
      <c r="E1478" s="256"/>
      <c r="F1478" s="256"/>
      <c r="G1478" s="256"/>
      <c r="H1478" s="256"/>
      <c r="I1478" s="256"/>
      <c r="J1478" s="256"/>
      <c r="K1478" s="256"/>
      <c r="L1478" s="256"/>
      <c r="M1478" s="256"/>
      <c r="N1478" s="256"/>
      <c r="O1478" s="256"/>
      <c r="P1478" s="256"/>
      <c r="Q1478" s="256">
        <v>12</v>
      </c>
      <c r="R1478" s="256"/>
      <c r="S1478" s="256"/>
      <c r="T1478" s="256"/>
      <c r="U1478" s="256"/>
      <c r="V1478" s="256"/>
      <c r="W1478" s="256"/>
      <c r="X1478" s="256"/>
      <c r="Y1478" s="256"/>
      <c r="Z1478" s="256"/>
      <c r="AA1478" s="256"/>
      <c r="AB1478" s="256"/>
      <c r="AC1478" s="256"/>
      <c r="AD1478" s="256"/>
      <c r="AE1478" s="378"/>
      <c r="AF1478" s="367"/>
      <c r="AG1478" s="367"/>
      <c r="AH1478" s="367"/>
      <c r="AI1478" s="367"/>
      <c r="AJ1478" s="367"/>
      <c r="AK1478" s="367"/>
      <c r="AL1478" s="367"/>
      <c r="AM1478" s="367"/>
      <c r="AN1478" s="367"/>
      <c r="AO1478" s="367"/>
      <c r="AP1478" s="367"/>
      <c r="AQ1478" s="367"/>
      <c r="AR1478" s="367"/>
      <c r="AS1478" s="257">
        <f>SUM(AE1478:AR1478)</f>
        <v>0</v>
      </c>
    </row>
    <row r="1479" spans="1:45" ht="15" hidden="1" customHeight="1" outlineLevel="1">
      <c r="A1479" s="465"/>
      <c r="B1479" s="255" t="s">
        <v>721</v>
      </c>
      <c r="C1479" s="252" t="s">
        <v>163</v>
      </c>
      <c r="D1479" s="256"/>
      <c r="E1479" s="256"/>
      <c r="F1479" s="256"/>
      <c r="G1479" s="256"/>
      <c r="H1479" s="256"/>
      <c r="I1479" s="256"/>
      <c r="J1479" s="256"/>
      <c r="K1479" s="256"/>
      <c r="L1479" s="256"/>
      <c r="M1479" s="256"/>
      <c r="N1479" s="256"/>
      <c r="O1479" s="256"/>
      <c r="P1479" s="256"/>
      <c r="Q1479" s="256">
        <f>Q1478</f>
        <v>12</v>
      </c>
      <c r="R1479" s="256"/>
      <c r="S1479" s="256"/>
      <c r="T1479" s="256"/>
      <c r="U1479" s="256"/>
      <c r="V1479" s="256"/>
      <c r="W1479" s="256"/>
      <c r="X1479" s="256"/>
      <c r="Y1479" s="256"/>
      <c r="Z1479" s="256"/>
      <c r="AA1479" s="256"/>
      <c r="AB1479" s="256"/>
      <c r="AC1479" s="256"/>
      <c r="AD1479" s="256"/>
      <c r="AE1479" s="363">
        <f>AE1478</f>
        <v>0</v>
      </c>
      <c r="AF1479" s="363">
        <f t="shared" ref="AF1479:AR1479" si="3613">AF1478</f>
        <v>0</v>
      </c>
      <c r="AG1479" s="363">
        <f t="shared" si="3613"/>
        <v>0</v>
      </c>
      <c r="AH1479" s="363">
        <f t="shared" si="3613"/>
        <v>0</v>
      </c>
      <c r="AI1479" s="363">
        <f t="shared" si="3613"/>
        <v>0</v>
      </c>
      <c r="AJ1479" s="363">
        <f t="shared" si="3613"/>
        <v>0</v>
      </c>
      <c r="AK1479" s="363">
        <f t="shared" si="3613"/>
        <v>0</v>
      </c>
      <c r="AL1479" s="363">
        <f t="shared" si="3613"/>
        <v>0</v>
      </c>
      <c r="AM1479" s="363">
        <f t="shared" si="3613"/>
        <v>0</v>
      </c>
      <c r="AN1479" s="363">
        <f t="shared" si="3613"/>
        <v>0</v>
      </c>
      <c r="AO1479" s="363">
        <f t="shared" si="3613"/>
        <v>0</v>
      </c>
      <c r="AP1479" s="363">
        <f t="shared" si="3613"/>
        <v>0</v>
      </c>
      <c r="AQ1479" s="363">
        <f t="shared" si="3613"/>
        <v>0</v>
      </c>
      <c r="AR1479" s="363">
        <f t="shared" si="3613"/>
        <v>0</v>
      </c>
      <c r="AS1479" s="267"/>
    </row>
    <row r="1480" spans="1:45" ht="15" hidden="1" customHeight="1" outlineLevel="1">
      <c r="A1480" s="465"/>
      <c r="B1480" s="255"/>
      <c r="C1480" s="252"/>
      <c r="D1480" s="252"/>
      <c r="E1480" s="252"/>
      <c r="F1480" s="252"/>
      <c r="G1480" s="252"/>
      <c r="H1480" s="252"/>
      <c r="I1480" s="252"/>
      <c r="J1480" s="252"/>
      <c r="K1480" s="252"/>
      <c r="L1480" s="252"/>
      <c r="M1480" s="252"/>
      <c r="N1480" s="252"/>
      <c r="O1480" s="252"/>
      <c r="P1480" s="252"/>
      <c r="Q1480" s="252"/>
      <c r="R1480" s="252"/>
      <c r="S1480" s="252"/>
      <c r="T1480" s="252"/>
      <c r="U1480" s="252"/>
      <c r="V1480" s="252"/>
      <c r="W1480" s="252"/>
      <c r="X1480" s="252"/>
      <c r="Y1480" s="252"/>
      <c r="Z1480" s="252"/>
      <c r="AA1480" s="252"/>
      <c r="AB1480" s="252"/>
      <c r="AC1480" s="252"/>
      <c r="AD1480" s="252"/>
      <c r="AE1480" s="364"/>
      <c r="AF1480" s="377"/>
      <c r="AG1480" s="377"/>
      <c r="AH1480" s="377"/>
      <c r="AI1480" s="377"/>
      <c r="AJ1480" s="377"/>
      <c r="AK1480" s="377"/>
      <c r="AL1480" s="377"/>
      <c r="AM1480" s="377"/>
      <c r="AN1480" s="377"/>
      <c r="AO1480" s="377"/>
      <c r="AP1480" s="377"/>
      <c r="AQ1480" s="377"/>
      <c r="AR1480" s="377"/>
      <c r="AS1480" s="267"/>
    </row>
    <row r="1481" spans="1:45" ht="15" customHeight="1" outlineLevel="1">
      <c r="A1481" s="465">
        <v>26</v>
      </c>
      <c r="B1481" s="380" t="s">
        <v>118</v>
      </c>
      <c r="C1481" s="252" t="s">
        <v>25</v>
      </c>
      <c r="D1481" s="256"/>
      <c r="E1481" s="256"/>
      <c r="F1481" s="256"/>
      <c r="G1481" s="256"/>
      <c r="H1481" s="256"/>
      <c r="I1481" s="256"/>
      <c r="J1481" s="256"/>
      <c r="K1481" s="256"/>
      <c r="L1481" s="256"/>
      <c r="M1481" s="256"/>
      <c r="N1481" s="256"/>
      <c r="O1481" s="256"/>
      <c r="P1481" s="256"/>
      <c r="Q1481" s="256">
        <v>12</v>
      </c>
      <c r="R1481" s="256"/>
      <c r="S1481" s="256"/>
      <c r="T1481" s="256"/>
      <c r="U1481" s="256"/>
      <c r="V1481" s="256"/>
      <c r="W1481" s="256"/>
      <c r="X1481" s="256"/>
      <c r="Y1481" s="256"/>
      <c r="Z1481" s="256"/>
      <c r="AA1481" s="256"/>
      <c r="AB1481" s="256"/>
      <c r="AC1481" s="256">
        <f t="shared" ref="AC1481:AD1481" si="3614">AC511/AB511*AB1481</f>
        <v>0</v>
      </c>
      <c r="AD1481" s="256">
        <f t="shared" si="3614"/>
        <v>0</v>
      </c>
      <c r="AE1481" s="378"/>
      <c r="AF1481" s="367"/>
      <c r="AG1481" s="367"/>
      <c r="AH1481" s="367"/>
      <c r="AI1481" s="367"/>
      <c r="AJ1481" s="367"/>
      <c r="AK1481" s="367"/>
      <c r="AL1481" s="367"/>
      <c r="AM1481" s="367"/>
      <c r="AN1481" s="367"/>
      <c r="AO1481" s="367"/>
      <c r="AP1481" s="367"/>
      <c r="AQ1481" s="367"/>
      <c r="AR1481" s="367"/>
      <c r="AS1481" s="257">
        <f>SUM(AE1481:AR1481)</f>
        <v>0</v>
      </c>
    </row>
    <row r="1482" spans="1:45" ht="15" customHeight="1" outlineLevel="1">
      <c r="A1482" s="465"/>
      <c r="B1482" s="255" t="s">
        <v>721</v>
      </c>
      <c r="C1482" s="252" t="s">
        <v>163</v>
      </c>
      <c r="D1482" s="256"/>
      <c r="E1482" s="256"/>
      <c r="F1482" s="256"/>
      <c r="G1482" s="256"/>
      <c r="H1482" s="256"/>
      <c r="I1482" s="256"/>
      <c r="J1482" s="256"/>
      <c r="K1482" s="256"/>
      <c r="L1482" s="256"/>
      <c r="M1482" s="256"/>
      <c r="N1482" s="256"/>
      <c r="O1482" s="256"/>
      <c r="P1482" s="256"/>
      <c r="Q1482" s="256">
        <f>Q1481</f>
        <v>12</v>
      </c>
      <c r="R1482" s="256"/>
      <c r="S1482" s="256"/>
      <c r="T1482" s="256"/>
      <c r="U1482" s="256"/>
      <c r="V1482" s="256"/>
      <c r="W1482" s="256"/>
      <c r="X1482" s="256"/>
      <c r="Y1482" s="256"/>
      <c r="Z1482" s="256"/>
      <c r="AA1482" s="256"/>
      <c r="AB1482" s="256"/>
      <c r="AC1482" s="256"/>
      <c r="AD1482" s="256"/>
      <c r="AE1482" s="363">
        <f>AE1481</f>
        <v>0</v>
      </c>
      <c r="AF1482" s="363"/>
      <c r="AG1482" s="363"/>
      <c r="AH1482" s="363">
        <f t="shared" ref="AH1482:AR1482" si="3615">AH1481</f>
        <v>0</v>
      </c>
      <c r="AI1482" s="363">
        <f t="shared" si="3615"/>
        <v>0</v>
      </c>
      <c r="AJ1482" s="363">
        <f t="shared" si="3615"/>
        <v>0</v>
      </c>
      <c r="AK1482" s="363">
        <f t="shared" si="3615"/>
        <v>0</v>
      </c>
      <c r="AL1482" s="363">
        <f t="shared" si="3615"/>
        <v>0</v>
      </c>
      <c r="AM1482" s="363">
        <f t="shared" si="3615"/>
        <v>0</v>
      </c>
      <c r="AN1482" s="363">
        <f t="shared" si="3615"/>
        <v>0</v>
      </c>
      <c r="AO1482" s="363">
        <f t="shared" si="3615"/>
        <v>0</v>
      </c>
      <c r="AP1482" s="363">
        <f t="shared" si="3615"/>
        <v>0</v>
      </c>
      <c r="AQ1482" s="363">
        <f t="shared" si="3615"/>
        <v>0</v>
      </c>
      <c r="AR1482" s="363">
        <f t="shared" si="3615"/>
        <v>0</v>
      </c>
      <c r="AS1482" s="267"/>
    </row>
    <row r="1483" spans="1:45" ht="15" customHeight="1" outlineLevel="1">
      <c r="A1483" s="465"/>
      <c r="B1483" s="255"/>
      <c r="C1483" s="252"/>
      <c r="D1483" s="252"/>
      <c r="E1483" s="252"/>
      <c r="F1483" s="252"/>
      <c r="G1483" s="252"/>
      <c r="H1483" s="252"/>
      <c r="I1483" s="252"/>
      <c r="J1483" s="252"/>
      <c r="K1483" s="252"/>
      <c r="L1483" s="252"/>
      <c r="M1483" s="252"/>
      <c r="N1483" s="252"/>
      <c r="O1483" s="252"/>
      <c r="P1483" s="252"/>
      <c r="Q1483" s="252"/>
      <c r="R1483" s="252"/>
      <c r="S1483" s="252"/>
      <c r="T1483" s="252"/>
      <c r="U1483" s="252"/>
      <c r="V1483" s="252"/>
      <c r="W1483" s="252"/>
      <c r="X1483" s="252"/>
      <c r="Y1483" s="252"/>
      <c r="Z1483" s="252"/>
      <c r="AA1483" s="252"/>
      <c r="AB1483" s="252"/>
      <c r="AC1483" s="252"/>
      <c r="AD1483" s="252"/>
      <c r="AE1483" s="364"/>
      <c r="AF1483" s="377"/>
      <c r="AG1483" s="377"/>
      <c r="AH1483" s="377"/>
      <c r="AI1483" s="377"/>
      <c r="AJ1483" s="377"/>
      <c r="AK1483" s="377"/>
      <c r="AL1483" s="377"/>
      <c r="AM1483" s="377"/>
      <c r="AN1483" s="377"/>
      <c r="AO1483" s="377"/>
      <c r="AP1483" s="377"/>
      <c r="AQ1483" s="377"/>
      <c r="AR1483" s="377"/>
      <c r="AS1483" s="267"/>
    </row>
    <row r="1484" spans="1:45" ht="15" hidden="1" customHeight="1" outlineLevel="1">
      <c r="A1484" s="465">
        <v>27</v>
      </c>
      <c r="B1484" s="380" t="s">
        <v>119</v>
      </c>
      <c r="C1484" s="252" t="s">
        <v>25</v>
      </c>
      <c r="D1484" s="256"/>
      <c r="E1484" s="256"/>
      <c r="F1484" s="256"/>
      <c r="G1484" s="256"/>
      <c r="H1484" s="256"/>
      <c r="I1484" s="256"/>
      <c r="J1484" s="256"/>
      <c r="K1484" s="256"/>
      <c r="L1484" s="256"/>
      <c r="M1484" s="256"/>
      <c r="N1484" s="256"/>
      <c r="O1484" s="256"/>
      <c r="P1484" s="256"/>
      <c r="Q1484" s="256">
        <v>12</v>
      </c>
      <c r="R1484" s="256"/>
      <c r="S1484" s="256"/>
      <c r="T1484" s="256"/>
      <c r="U1484" s="256"/>
      <c r="V1484" s="256"/>
      <c r="W1484" s="256"/>
      <c r="X1484" s="256"/>
      <c r="Y1484" s="256"/>
      <c r="Z1484" s="256"/>
      <c r="AA1484" s="256"/>
      <c r="AB1484" s="256"/>
      <c r="AC1484" s="256"/>
      <c r="AD1484" s="256"/>
      <c r="AE1484" s="378"/>
      <c r="AF1484" s="367"/>
      <c r="AG1484" s="367"/>
      <c r="AH1484" s="367"/>
      <c r="AI1484" s="367"/>
      <c r="AJ1484" s="367"/>
      <c r="AK1484" s="367"/>
      <c r="AL1484" s="367"/>
      <c r="AM1484" s="367"/>
      <c r="AN1484" s="367"/>
      <c r="AO1484" s="367"/>
      <c r="AP1484" s="367"/>
      <c r="AQ1484" s="367"/>
      <c r="AR1484" s="367"/>
      <c r="AS1484" s="257">
        <f>SUM(AE1484:AR1484)</f>
        <v>0</v>
      </c>
    </row>
    <row r="1485" spans="1:45" ht="15" hidden="1" customHeight="1" outlineLevel="1">
      <c r="A1485" s="465"/>
      <c r="B1485" s="255" t="s">
        <v>721</v>
      </c>
      <c r="C1485" s="252" t="s">
        <v>163</v>
      </c>
      <c r="D1485" s="256"/>
      <c r="E1485" s="256"/>
      <c r="F1485" s="256"/>
      <c r="G1485" s="256"/>
      <c r="H1485" s="256"/>
      <c r="I1485" s="256"/>
      <c r="J1485" s="256"/>
      <c r="K1485" s="256"/>
      <c r="L1485" s="256"/>
      <c r="M1485" s="256"/>
      <c r="N1485" s="256"/>
      <c r="O1485" s="256"/>
      <c r="P1485" s="256"/>
      <c r="Q1485" s="256">
        <f>Q1484</f>
        <v>12</v>
      </c>
      <c r="R1485" s="256"/>
      <c r="S1485" s="256"/>
      <c r="T1485" s="256"/>
      <c r="U1485" s="256"/>
      <c r="V1485" s="256"/>
      <c r="W1485" s="256"/>
      <c r="X1485" s="256"/>
      <c r="Y1485" s="256"/>
      <c r="Z1485" s="256"/>
      <c r="AA1485" s="256"/>
      <c r="AB1485" s="256"/>
      <c r="AC1485" s="256"/>
      <c r="AD1485" s="256"/>
      <c r="AE1485" s="363">
        <f>AE1484</f>
        <v>0</v>
      </c>
      <c r="AF1485" s="363">
        <f t="shared" ref="AF1485:AR1485" si="3616">AF1484</f>
        <v>0</v>
      </c>
      <c r="AG1485" s="363">
        <f t="shared" si="3616"/>
        <v>0</v>
      </c>
      <c r="AH1485" s="363">
        <f t="shared" si="3616"/>
        <v>0</v>
      </c>
      <c r="AI1485" s="363">
        <f t="shared" si="3616"/>
        <v>0</v>
      </c>
      <c r="AJ1485" s="363">
        <f t="shared" si="3616"/>
        <v>0</v>
      </c>
      <c r="AK1485" s="363">
        <f t="shared" si="3616"/>
        <v>0</v>
      </c>
      <c r="AL1485" s="363">
        <f t="shared" si="3616"/>
        <v>0</v>
      </c>
      <c r="AM1485" s="363">
        <f t="shared" si="3616"/>
        <v>0</v>
      </c>
      <c r="AN1485" s="363">
        <f t="shared" si="3616"/>
        <v>0</v>
      </c>
      <c r="AO1485" s="363">
        <f t="shared" si="3616"/>
        <v>0</v>
      </c>
      <c r="AP1485" s="363">
        <f t="shared" si="3616"/>
        <v>0</v>
      </c>
      <c r="AQ1485" s="363">
        <f t="shared" si="3616"/>
        <v>0</v>
      </c>
      <c r="AR1485" s="363">
        <f t="shared" si="3616"/>
        <v>0</v>
      </c>
      <c r="AS1485" s="267"/>
    </row>
    <row r="1486" spans="1:45" ht="15" hidden="1" customHeight="1" outlineLevel="1">
      <c r="A1486" s="465"/>
      <c r="B1486" s="255"/>
      <c r="C1486" s="252"/>
      <c r="D1486" s="252"/>
      <c r="E1486" s="252"/>
      <c r="F1486" s="252"/>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364"/>
      <c r="AF1486" s="377"/>
      <c r="AG1486" s="377"/>
      <c r="AH1486" s="377"/>
      <c r="AI1486" s="377"/>
      <c r="AJ1486" s="377"/>
      <c r="AK1486" s="377"/>
      <c r="AL1486" s="377"/>
      <c r="AM1486" s="377"/>
      <c r="AN1486" s="377"/>
      <c r="AO1486" s="377"/>
      <c r="AP1486" s="377"/>
      <c r="AQ1486" s="377"/>
      <c r="AR1486" s="377"/>
      <c r="AS1486" s="267"/>
    </row>
    <row r="1487" spans="1:45" ht="15" hidden="1" customHeight="1" outlineLevel="1">
      <c r="A1487" s="465">
        <v>28</v>
      </c>
      <c r="B1487" s="380" t="s">
        <v>120</v>
      </c>
      <c r="C1487" s="252" t="s">
        <v>25</v>
      </c>
      <c r="D1487" s="256"/>
      <c r="E1487" s="256"/>
      <c r="F1487" s="256"/>
      <c r="G1487" s="256"/>
      <c r="H1487" s="256"/>
      <c r="I1487" s="256"/>
      <c r="J1487" s="256"/>
      <c r="K1487" s="256"/>
      <c r="L1487" s="256"/>
      <c r="M1487" s="256"/>
      <c r="N1487" s="256"/>
      <c r="O1487" s="256"/>
      <c r="P1487" s="256"/>
      <c r="Q1487" s="256">
        <v>12</v>
      </c>
      <c r="R1487" s="256"/>
      <c r="S1487" s="256"/>
      <c r="T1487" s="256"/>
      <c r="U1487" s="256"/>
      <c r="V1487" s="256"/>
      <c r="W1487" s="256"/>
      <c r="X1487" s="256"/>
      <c r="Y1487" s="256"/>
      <c r="Z1487" s="256"/>
      <c r="AA1487" s="256"/>
      <c r="AB1487" s="256"/>
      <c r="AC1487" s="256"/>
      <c r="AD1487" s="256"/>
      <c r="AE1487" s="378"/>
      <c r="AF1487" s="367"/>
      <c r="AG1487" s="367"/>
      <c r="AH1487" s="367"/>
      <c r="AI1487" s="367"/>
      <c r="AJ1487" s="367"/>
      <c r="AK1487" s="367"/>
      <c r="AL1487" s="367"/>
      <c r="AM1487" s="367"/>
      <c r="AN1487" s="367"/>
      <c r="AO1487" s="367"/>
      <c r="AP1487" s="367"/>
      <c r="AQ1487" s="367"/>
      <c r="AR1487" s="367"/>
      <c r="AS1487" s="257">
        <f>SUM(AE1487:AR1487)</f>
        <v>0</v>
      </c>
    </row>
    <row r="1488" spans="1:45" ht="15" hidden="1" customHeight="1" outlineLevel="1">
      <c r="A1488" s="465"/>
      <c r="B1488" s="255" t="s">
        <v>721</v>
      </c>
      <c r="C1488" s="252" t="s">
        <v>163</v>
      </c>
      <c r="D1488" s="256"/>
      <c r="E1488" s="256"/>
      <c r="F1488" s="256"/>
      <c r="G1488" s="256"/>
      <c r="H1488" s="256"/>
      <c r="I1488" s="256"/>
      <c r="J1488" s="256"/>
      <c r="K1488" s="256"/>
      <c r="L1488" s="256"/>
      <c r="M1488" s="256"/>
      <c r="N1488" s="256"/>
      <c r="O1488" s="256"/>
      <c r="P1488" s="256"/>
      <c r="Q1488" s="256">
        <f>Q1487</f>
        <v>12</v>
      </c>
      <c r="R1488" s="256"/>
      <c r="S1488" s="256"/>
      <c r="T1488" s="256"/>
      <c r="U1488" s="256"/>
      <c r="V1488" s="256"/>
      <c r="W1488" s="256"/>
      <c r="X1488" s="256"/>
      <c r="Y1488" s="256"/>
      <c r="Z1488" s="256"/>
      <c r="AA1488" s="256"/>
      <c r="AB1488" s="256"/>
      <c r="AC1488" s="256"/>
      <c r="AD1488" s="256"/>
      <c r="AE1488" s="363">
        <f>AE1487</f>
        <v>0</v>
      </c>
      <c r="AF1488" s="363">
        <f>AF1487</f>
        <v>0</v>
      </c>
      <c r="AG1488" s="363">
        <f t="shared" ref="AG1488:AJ1488" si="3617">AG1487</f>
        <v>0</v>
      </c>
      <c r="AH1488" s="363">
        <f t="shared" si="3617"/>
        <v>0</v>
      </c>
      <c r="AI1488" s="363">
        <f t="shared" si="3617"/>
        <v>0</v>
      </c>
      <c r="AJ1488" s="363">
        <f t="shared" si="3617"/>
        <v>0</v>
      </c>
      <c r="AK1488" s="363">
        <f>AK1487</f>
        <v>0</v>
      </c>
      <c r="AL1488" s="363">
        <f t="shared" ref="AL1488:AR1488" si="3618">AL1487</f>
        <v>0</v>
      </c>
      <c r="AM1488" s="363">
        <f t="shared" si="3618"/>
        <v>0</v>
      </c>
      <c r="AN1488" s="363">
        <f t="shared" si="3618"/>
        <v>0</v>
      </c>
      <c r="AO1488" s="363">
        <f t="shared" si="3618"/>
        <v>0</v>
      </c>
      <c r="AP1488" s="363">
        <f t="shared" si="3618"/>
        <v>0</v>
      </c>
      <c r="AQ1488" s="363">
        <f t="shared" si="3618"/>
        <v>0</v>
      </c>
      <c r="AR1488" s="363">
        <f t="shared" si="3618"/>
        <v>0</v>
      </c>
      <c r="AS1488" s="267"/>
    </row>
    <row r="1489" spans="1:45" ht="15" hidden="1" customHeight="1" outlineLevel="1">
      <c r="A1489" s="465"/>
      <c r="B1489" s="255"/>
      <c r="C1489" s="252"/>
      <c r="D1489" s="252"/>
      <c r="E1489" s="252"/>
      <c r="F1489" s="252"/>
      <c r="G1489" s="252"/>
      <c r="H1489" s="252"/>
      <c r="I1489" s="252"/>
      <c r="J1489" s="252"/>
      <c r="K1489" s="252"/>
      <c r="L1489" s="252"/>
      <c r="M1489" s="252"/>
      <c r="N1489" s="252"/>
      <c r="O1489" s="252"/>
      <c r="P1489" s="252"/>
      <c r="Q1489" s="252"/>
      <c r="R1489" s="252"/>
      <c r="S1489" s="252"/>
      <c r="T1489" s="252"/>
      <c r="U1489" s="252"/>
      <c r="V1489" s="252"/>
      <c r="W1489" s="252"/>
      <c r="X1489" s="252"/>
      <c r="Y1489" s="252"/>
      <c r="Z1489" s="252"/>
      <c r="AA1489" s="252"/>
      <c r="AB1489" s="252"/>
      <c r="AC1489" s="252"/>
      <c r="AD1489" s="252"/>
      <c r="AE1489" s="364"/>
      <c r="AF1489" s="377"/>
      <c r="AG1489" s="377"/>
      <c r="AH1489" s="377"/>
      <c r="AI1489" s="377"/>
      <c r="AJ1489" s="377"/>
      <c r="AK1489" s="377"/>
      <c r="AL1489" s="377"/>
      <c r="AM1489" s="377"/>
      <c r="AN1489" s="377"/>
      <c r="AO1489" s="377"/>
      <c r="AP1489" s="377"/>
      <c r="AQ1489" s="377"/>
      <c r="AR1489" s="377"/>
      <c r="AS1489" s="267"/>
    </row>
    <row r="1490" spans="1:45" ht="15" hidden="1" customHeight="1" outlineLevel="1">
      <c r="A1490" s="465">
        <v>29</v>
      </c>
      <c r="B1490" s="380" t="s">
        <v>121</v>
      </c>
      <c r="C1490" s="252" t="s">
        <v>25</v>
      </c>
      <c r="D1490" s="256"/>
      <c r="E1490" s="256"/>
      <c r="F1490" s="256"/>
      <c r="G1490" s="256"/>
      <c r="H1490" s="256"/>
      <c r="I1490" s="256"/>
      <c r="J1490" s="256"/>
      <c r="K1490" s="256"/>
      <c r="L1490" s="256"/>
      <c r="M1490" s="256"/>
      <c r="N1490" s="256"/>
      <c r="O1490" s="256"/>
      <c r="P1490" s="256"/>
      <c r="Q1490" s="256">
        <v>3</v>
      </c>
      <c r="R1490" s="256"/>
      <c r="S1490" s="256"/>
      <c r="T1490" s="256"/>
      <c r="U1490" s="256"/>
      <c r="V1490" s="256"/>
      <c r="W1490" s="256"/>
      <c r="X1490" s="256"/>
      <c r="Y1490" s="256"/>
      <c r="Z1490" s="256"/>
      <c r="AA1490" s="256"/>
      <c r="AB1490" s="256"/>
      <c r="AC1490" s="256"/>
      <c r="AD1490" s="256"/>
      <c r="AE1490" s="378"/>
      <c r="AF1490" s="367"/>
      <c r="AG1490" s="367"/>
      <c r="AH1490" s="367"/>
      <c r="AI1490" s="367"/>
      <c r="AJ1490" s="367"/>
      <c r="AK1490" s="367"/>
      <c r="AL1490" s="367"/>
      <c r="AM1490" s="367"/>
      <c r="AN1490" s="367"/>
      <c r="AO1490" s="367"/>
      <c r="AP1490" s="367"/>
      <c r="AQ1490" s="367"/>
      <c r="AR1490" s="367"/>
      <c r="AS1490" s="257">
        <f>SUM(AE1490:AR1490)</f>
        <v>0</v>
      </c>
    </row>
    <row r="1491" spans="1:45" ht="15" hidden="1" customHeight="1" outlineLevel="1">
      <c r="A1491" s="465"/>
      <c r="B1491" s="255" t="s">
        <v>721</v>
      </c>
      <c r="C1491" s="252" t="s">
        <v>163</v>
      </c>
      <c r="D1491" s="256"/>
      <c r="E1491" s="256"/>
      <c r="F1491" s="256"/>
      <c r="G1491" s="256"/>
      <c r="H1491" s="256"/>
      <c r="I1491" s="256"/>
      <c r="J1491" s="256"/>
      <c r="K1491" s="256"/>
      <c r="L1491" s="256"/>
      <c r="M1491" s="256"/>
      <c r="N1491" s="256"/>
      <c r="O1491" s="256"/>
      <c r="P1491" s="256"/>
      <c r="Q1491" s="256">
        <f>Q1490</f>
        <v>3</v>
      </c>
      <c r="R1491" s="256"/>
      <c r="S1491" s="256"/>
      <c r="T1491" s="256"/>
      <c r="U1491" s="256"/>
      <c r="V1491" s="256"/>
      <c r="W1491" s="256"/>
      <c r="X1491" s="256"/>
      <c r="Y1491" s="256"/>
      <c r="Z1491" s="256"/>
      <c r="AA1491" s="256"/>
      <c r="AB1491" s="256"/>
      <c r="AC1491" s="256"/>
      <c r="AD1491" s="256"/>
      <c r="AE1491" s="363">
        <f>AE1490</f>
        <v>0</v>
      </c>
      <c r="AF1491" s="363">
        <f t="shared" ref="AF1491:AR1491" si="3619">AF1490</f>
        <v>0</v>
      </c>
      <c r="AG1491" s="363">
        <f t="shared" si="3619"/>
        <v>0</v>
      </c>
      <c r="AH1491" s="363">
        <f t="shared" si="3619"/>
        <v>0</v>
      </c>
      <c r="AI1491" s="363">
        <f t="shared" si="3619"/>
        <v>0</v>
      </c>
      <c r="AJ1491" s="363">
        <f t="shared" si="3619"/>
        <v>0</v>
      </c>
      <c r="AK1491" s="363">
        <f t="shared" si="3619"/>
        <v>0</v>
      </c>
      <c r="AL1491" s="363">
        <f t="shared" si="3619"/>
        <v>0</v>
      </c>
      <c r="AM1491" s="363">
        <f t="shared" si="3619"/>
        <v>0</v>
      </c>
      <c r="AN1491" s="363">
        <f t="shared" si="3619"/>
        <v>0</v>
      </c>
      <c r="AO1491" s="363">
        <f t="shared" si="3619"/>
        <v>0</v>
      </c>
      <c r="AP1491" s="363">
        <f t="shared" si="3619"/>
        <v>0</v>
      </c>
      <c r="AQ1491" s="363">
        <f t="shared" si="3619"/>
        <v>0</v>
      </c>
      <c r="AR1491" s="363">
        <f t="shared" si="3619"/>
        <v>0</v>
      </c>
      <c r="AS1491" s="267"/>
    </row>
    <row r="1492" spans="1:45" ht="15" hidden="1" customHeight="1" outlineLevel="1">
      <c r="A1492" s="465"/>
      <c r="B1492" s="255"/>
      <c r="C1492" s="252"/>
      <c r="D1492" s="252"/>
      <c r="E1492" s="252"/>
      <c r="F1492" s="252"/>
      <c r="G1492" s="252"/>
      <c r="H1492" s="252"/>
      <c r="I1492" s="252"/>
      <c r="J1492" s="252"/>
      <c r="K1492" s="252"/>
      <c r="L1492" s="252"/>
      <c r="M1492" s="252"/>
      <c r="N1492" s="252"/>
      <c r="O1492" s="252"/>
      <c r="P1492" s="252"/>
      <c r="Q1492" s="252"/>
      <c r="R1492" s="252"/>
      <c r="S1492" s="252"/>
      <c r="T1492" s="252"/>
      <c r="U1492" s="252"/>
      <c r="V1492" s="252"/>
      <c r="W1492" s="252"/>
      <c r="X1492" s="252"/>
      <c r="Y1492" s="252"/>
      <c r="Z1492" s="252"/>
      <c r="AA1492" s="252"/>
      <c r="AB1492" s="252"/>
      <c r="AC1492" s="252"/>
      <c r="AD1492" s="252"/>
      <c r="AE1492" s="364"/>
      <c r="AF1492" s="377"/>
      <c r="AG1492" s="377"/>
      <c r="AH1492" s="377"/>
      <c r="AI1492" s="377"/>
      <c r="AJ1492" s="377"/>
      <c r="AK1492" s="377"/>
      <c r="AL1492" s="377"/>
      <c r="AM1492" s="377"/>
      <c r="AN1492" s="377"/>
      <c r="AO1492" s="377"/>
      <c r="AP1492" s="377"/>
      <c r="AQ1492" s="377"/>
      <c r="AR1492" s="377"/>
      <c r="AS1492" s="267"/>
    </row>
    <row r="1493" spans="1:45" ht="15" hidden="1" customHeight="1" outlineLevel="1">
      <c r="A1493" s="465">
        <v>30</v>
      </c>
      <c r="B1493" s="380" t="s">
        <v>122</v>
      </c>
      <c r="C1493" s="252" t="s">
        <v>25</v>
      </c>
      <c r="D1493" s="256"/>
      <c r="E1493" s="256"/>
      <c r="F1493" s="256"/>
      <c r="G1493" s="256"/>
      <c r="H1493" s="256"/>
      <c r="I1493" s="256"/>
      <c r="J1493" s="256"/>
      <c r="K1493" s="256"/>
      <c r="L1493" s="256"/>
      <c r="M1493" s="256"/>
      <c r="N1493" s="256"/>
      <c r="O1493" s="256"/>
      <c r="P1493" s="256"/>
      <c r="Q1493" s="256">
        <v>12</v>
      </c>
      <c r="R1493" s="256"/>
      <c r="S1493" s="256"/>
      <c r="T1493" s="256"/>
      <c r="U1493" s="256"/>
      <c r="V1493" s="256"/>
      <c r="W1493" s="256"/>
      <c r="X1493" s="256"/>
      <c r="Y1493" s="256"/>
      <c r="Z1493" s="256"/>
      <c r="AA1493" s="256"/>
      <c r="AB1493" s="256"/>
      <c r="AC1493" s="256"/>
      <c r="AD1493" s="256"/>
      <c r="AE1493" s="378"/>
      <c r="AF1493" s="367"/>
      <c r="AG1493" s="367"/>
      <c r="AH1493" s="367"/>
      <c r="AI1493" s="367"/>
      <c r="AJ1493" s="367"/>
      <c r="AK1493" s="367"/>
      <c r="AL1493" s="367"/>
      <c r="AM1493" s="367"/>
      <c r="AN1493" s="367"/>
      <c r="AO1493" s="367"/>
      <c r="AP1493" s="367"/>
      <c r="AQ1493" s="367"/>
      <c r="AR1493" s="367"/>
      <c r="AS1493" s="257">
        <f>SUM(AE1493:AR1493)</f>
        <v>0</v>
      </c>
    </row>
    <row r="1494" spans="1:45" ht="15" hidden="1" customHeight="1" outlineLevel="1">
      <c r="A1494" s="465"/>
      <c r="B1494" s="255" t="s">
        <v>721</v>
      </c>
      <c r="C1494" s="252" t="s">
        <v>163</v>
      </c>
      <c r="D1494" s="256"/>
      <c r="E1494" s="256"/>
      <c r="F1494" s="256"/>
      <c r="G1494" s="256"/>
      <c r="H1494" s="256"/>
      <c r="I1494" s="256"/>
      <c r="J1494" s="256"/>
      <c r="K1494" s="256"/>
      <c r="L1494" s="256"/>
      <c r="M1494" s="256"/>
      <c r="N1494" s="256"/>
      <c r="O1494" s="256"/>
      <c r="P1494" s="256"/>
      <c r="Q1494" s="256">
        <f>Q1493</f>
        <v>12</v>
      </c>
      <c r="R1494" s="256"/>
      <c r="S1494" s="256"/>
      <c r="T1494" s="256"/>
      <c r="U1494" s="256"/>
      <c r="V1494" s="256"/>
      <c r="W1494" s="256"/>
      <c r="X1494" s="256"/>
      <c r="Y1494" s="256"/>
      <c r="Z1494" s="256"/>
      <c r="AA1494" s="256"/>
      <c r="AB1494" s="256"/>
      <c r="AC1494" s="256"/>
      <c r="AD1494" s="256"/>
      <c r="AE1494" s="363">
        <f>AE1493</f>
        <v>0</v>
      </c>
      <c r="AF1494" s="363">
        <f t="shared" ref="AF1494:AR1494" si="3620">AF1493</f>
        <v>0</v>
      </c>
      <c r="AG1494" s="363">
        <f t="shared" si="3620"/>
        <v>0</v>
      </c>
      <c r="AH1494" s="363">
        <f t="shared" si="3620"/>
        <v>0</v>
      </c>
      <c r="AI1494" s="363">
        <f t="shared" si="3620"/>
        <v>0</v>
      </c>
      <c r="AJ1494" s="363">
        <f t="shared" si="3620"/>
        <v>0</v>
      </c>
      <c r="AK1494" s="363">
        <f t="shared" si="3620"/>
        <v>0</v>
      </c>
      <c r="AL1494" s="363">
        <f t="shared" si="3620"/>
        <v>0</v>
      </c>
      <c r="AM1494" s="363">
        <f t="shared" si="3620"/>
        <v>0</v>
      </c>
      <c r="AN1494" s="363">
        <f t="shared" si="3620"/>
        <v>0</v>
      </c>
      <c r="AO1494" s="363">
        <f t="shared" si="3620"/>
        <v>0</v>
      </c>
      <c r="AP1494" s="363">
        <f t="shared" si="3620"/>
        <v>0</v>
      </c>
      <c r="AQ1494" s="363">
        <f t="shared" si="3620"/>
        <v>0</v>
      </c>
      <c r="AR1494" s="363">
        <f t="shared" si="3620"/>
        <v>0</v>
      </c>
      <c r="AS1494" s="267"/>
    </row>
    <row r="1495" spans="1:45" ht="15" hidden="1" customHeight="1" outlineLevel="1">
      <c r="A1495" s="465"/>
      <c r="B1495" s="255"/>
      <c r="C1495" s="252"/>
      <c r="D1495" s="252"/>
      <c r="E1495" s="252"/>
      <c r="F1495" s="252"/>
      <c r="G1495" s="252"/>
      <c r="H1495" s="252"/>
      <c r="I1495" s="252"/>
      <c r="J1495" s="252"/>
      <c r="K1495" s="252"/>
      <c r="L1495" s="252"/>
      <c r="M1495" s="252"/>
      <c r="N1495" s="252"/>
      <c r="O1495" s="252"/>
      <c r="P1495" s="252"/>
      <c r="Q1495" s="252"/>
      <c r="R1495" s="252"/>
      <c r="S1495" s="252"/>
      <c r="T1495" s="252"/>
      <c r="U1495" s="252"/>
      <c r="V1495" s="252"/>
      <c r="W1495" s="252"/>
      <c r="X1495" s="252"/>
      <c r="Y1495" s="252"/>
      <c r="Z1495" s="252"/>
      <c r="AA1495" s="252"/>
      <c r="AB1495" s="252"/>
      <c r="AC1495" s="252"/>
      <c r="AD1495" s="252"/>
      <c r="AE1495" s="364"/>
      <c r="AF1495" s="377"/>
      <c r="AG1495" s="377"/>
      <c r="AH1495" s="377"/>
      <c r="AI1495" s="377"/>
      <c r="AJ1495" s="377"/>
      <c r="AK1495" s="377"/>
      <c r="AL1495" s="377"/>
      <c r="AM1495" s="377"/>
      <c r="AN1495" s="377"/>
      <c r="AO1495" s="377"/>
      <c r="AP1495" s="377"/>
      <c r="AQ1495" s="377"/>
      <c r="AR1495" s="377"/>
      <c r="AS1495" s="267"/>
    </row>
    <row r="1496" spans="1:45" ht="15" hidden="1" customHeight="1" outlineLevel="1">
      <c r="A1496" s="465">
        <v>31</v>
      </c>
      <c r="B1496" s="380" t="s">
        <v>123</v>
      </c>
      <c r="C1496" s="252" t="s">
        <v>25</v>
      </c>
      <c r="D1496" s="256"/>
      <c r="E1496" s="256"/>
      <c r="F1496" s="256"/>
      <c r="G1496" s="256"/>
      <c r="H1496" s="256"/>
      <c r="I1496" s="256"/>
      <c r="J1496" s="256"/>
      <c r="K1496" s="256"/>
      <c r="L1496" s="256"/>
      <c r="M1496" s="256"/>
      <c r="N1496" s="256"/>
      <c r="O1496" s="256"/>
      <c r="P1496" s="256"/>
      <c r="Q1496" s="256">
        <v>12</v>
      </c>
      <c r="R1496" s="256"/>
      <c r="S1496" s="256"/>
      <c r="T1496" s="256"/>
      <c r="U1496" s="256"/>
      <c r="V1496" s="256"/>
      <c r="W1496" s="256"/>
      <c r="X1496" s="256"/>
      <c r="Y1496" s="256"/>
      <c r="Z1496" s="256"/>
      <c r="AA1496" s="256"/>
      <c r="AB1496" s="256"/>
      <c r="AC1496" s="256"/>
      <c r="AD1496" s="256"/>
      <c r="AE1496" s="378"/>
      <c r="AF1496" s="367"/>
      <c r="AG1496" s="367"/>
      <c r="AH1496" s="367"/>
      <c r="AI1496" s="367"/>
      <c r="AJ1496" s="367"/>
      <c r="AK1496" s="367"/>
      <c r="AL1496" s="367"/>
      <c r="AM1496" s="367"/>
      <c r="AN1496" s="367"/>
      <c r="AO1496" s="367"/>
      <c r="AP1496" s="367"/>
      <c r="AQ1496" s="367"/>
      <c r="AR1496" s="367"/>
      <c r="AS1496" s="257">
        <f>SUM(AE1496:AR1496)</f>
        <v>0</v>
      </c>
    </row>
    <row r="1497" spans="1:45" ht="15" hidden="1" customHeight="1" outlineLevel="1">
      <c r="A1497" s="465"/>
      <c r="B1497" s="255" t="s">
        <v>721</v>
      </c>
      <c r="C1497" s="252" t="s">
        <v>163</v>
      </c>
      <c r="D1497" s="256"/>
      <c r="E1497" s="256"/>
      <c r="F1497" s="256"/>
      <c r="G1497" s="256"/>
      <c r="H1497" s="256"/>
      <c r="I1497" s="256"/>
      <c r="J1497" s="256"/>
      <c r="K1497" s="256"/>
      <c r="L1497" s="256"/>
      <c r="M1497" s="256"/>
      <c r="N1497" s="256"/>
      <c r="O1497" s="256"/>
      <c r="P1497" s="256"/>
      <c r="Q1497" s="256">
        <f>Q1496</f>
        <v>12</v>
      </c>
      <c r="R1497" s="256"/>
      <c r="S1497" s="256"/>
      <c r="T1497" s="256"/>
      <c r="U1497" s="256"/>
      <c r="V1497" s="256"/>
      <c r="W1497" s="256"/>
      <c r="X1497" s="256"/>
      <c r="Y1497" s="256"/>
      <c r="Z1497" s="256"/>
      <c r="AA1497" s="256"/>
      <c r="AB1497" s="256"/>
      <c r="AC1497" s="256"/>
      <c r="AD1497" s="256"/>
      <c r="AE1497" s="363">
        <f>AE1496</f>
        <v>0</v>
      </c>
      <c r="AF1497" s="363">
        <f t="shared" ref="AF1497:AR1497" si="3621">AF1496</f>
        <v>0</v>
      </c>
      <c r="AG1497" s="363">
        <f t="shared" si="3621"/>
        <v>0</v>
      </c>
      <c r="AH1497" s="363">
        <f t="shared" si="3621"/>
        <v>0</v>
      </c>
      <c r="AI1497" s="363">
        <f t="shared" si="3621"/>
        <v>0</v>
      </c>
      <c r="AJ1497" s="363">
        <f t="shared" si="3621"/>
        <v>0</v>
      </c>
      <c r="AK1497" s="363">
        <f t="shared" si="3621"/>
        <v>0</v>
      </c>
      <c r="AL1497" s="363">
        <f t="shared" si="3621"/>
        <v>0</v>
      </c>
      <c r="AM1497" s="363">
        <f t="shared" si="3621"/>
        <v>0</v>
      </c>
      <c r="AN1497" s="363">
        <f t="shared" si="3621"/>
        <v>0</v>
      </c>
      <c r="AO1497" s="363">
        <f t="shared" si="3621"/>
        <v>0</v>
      </c>
      <c r="AP1497" s="363">
        <f t="shared" si="3621"/>
        <v>0</v>
      </c>
      <c r="AQ1497" s="363">
        <f t="shared" si="3621"/>
        <v>0</v>
      </c>
      <c r="AR1497" s="363">
        <f t="shared" si="3621"/>
        <v>0</v>
      </c>
      <c r="AS1497" s="267"/>
    </row>
    <row r="1498" spans="1:45" ht="15" hidden="1" customHeight="1" outlineLevel="1">
      <c r="A1498" s="465"/>
      <c r="B1498" s="380"/>
      <c r="C1498" s="252"/>
      <c r="D1498" s="252"/>
      <c r="E1498" s="252"/>
      <c r="F1498" s="252"/>
      <c r="G1498" s="252"/>
      <c r="H1498" s="252"/>
      <c r="I1498" s="252"/>
      <c r="J1498" s="252"/>
      <c r="K1498" s="252"/>
      <c r="L1498" s="252"/>
      <c r="M1498" s="252"/>
      <c r="N1498" s="252"/>
      <c r="O1498" s="252"/>
      <c r="P1498" s="252"/>
      <c r="Q1498" s="252"/>
      <c r="R1498" s="252"/>
      <c r="S1498" s="252"/>
      <c r="T1498" s="252"/>
      <c r="U1498" s="252"/>
      <c r="V1498" s="252"/>
      <c r="W1498" s="252"/>
      <c r="X1498" s="252"/>
      <c r="Y1498" s="252"/>
      <c r="Z1498" s="252"/>
      <c r="AA1498" s="252"/>
      <c r="AB1498" s="252"/>
      <c r="AC1498" s="252"/>
      <c r="AD1498" s="252"/>
      <c r="AE1498" s="364"/>
      <c r="AF1498" s="377"/>
      <c r="AG1498" s="377"/>
      <c r="AH1498" s="377"/>
      <c r="AI1498" s="377"/>
      <c r="AJ1498" s="377"/>
      <c r="AK1498" s="377"/>
      <c r="AL1498" s="377"/>
      <c r="AM1498" s="377"/>
      <c r="AN1498" s="377"/>
      <c r="AO1498" s="377"/>
      <c r="AP1498" s="377"/>
      <c r="AQ1498" s="377"/>
      <c r="AR1498" s="377"/>
      <c r="AS1498" s="267"/>
    </row>
    <row r="1499" spans="1:45" ht="15" hidden="1" customHeight="1" outlineLevel="1">
      <c r="A1499" s="465">
        <v>32</v>
      </c>
      <c r="B1499" s="380" t="s">
        <v>124</v>
      </c>
      <c r="C1499" s="252" t="s">
        <v>25</v>
      </c>
      <c r="D1499" s="256"/>
      <c r="E1499" s="256"/>
      <c r="F1499" s="256"/>
      <c r="G1499" s="256"/>
      <c r="H1499" s="256"/>
      <c r="I1499" s="256"/>
      <c r="J1499" s="256"/>
      <c r="K1499" s="256"/>
      <c r="L1499" s="256"/>
      <c r="M1499" s="256"/>
      <c r="N1499" s="256"/>
      <c r="O1499" s="256"/>
      <c r="P1499" s="256"/>
      <c r="Q1499" s="256">
        <v>12</v>
      </c>
      <c r="R1499" s="256"/>
      <c r="S1499" s="256"/>
      <c r="T1499" s="256"/>
      <c r="U1499" s="256"/>
      <c r="V1499" s="256"/>
      <c r="W1499" s="256"/>
      <c r="X1499" s="256"/>
      <c r="Y1499" s="256"/>
      <c r="Z1499" s="256"/>
      <c r="AA1499" s="256"/>
      <c r="AB1499" s="256"/>
      <c r="AC1499" s="256"/>
      <c r="AD1499" s="256"/>
      <c r="AE1499" s="378"/>
      <c r="AF1499" s="367"/>
      <c r="AG1499" s="367"/>
      <c r="AH1499" s="367"/>
      <c r="AI1499" s="367"/>
      <c r="AJ1499" s="367"/>
      <c r="AK1499" s="367"/>
      <c r="AL1499" s="367"/>
      <c r="AM1499" s="367"/>
      <c r="AN1499" s="367"/>
      <c r="AO1499" s="367"/>
      <c r="AP1499" s="367"/>
      <c r="AQ1499" s="367"/>
      <c r="AR1499" s="367"/>
      <c r="AS1499" s="257">
        <f>SUM(AE1499:AR1499)</f>
        <v>0</v>
      </c>
    </row>
    <row r="1500" spans="1:45" ht="15" hidden="1" customHeight="1" outlineLevel="1">
      <c r="A1500" s="465"/>
      <c r="B1500" s="255" t="s">
        <v>721</v>
      </c>
      <c r="C1500" s="252" t="s">
        <v>163</v>
      </c>
      <c r="D1500" s="256"/>
      <c r="E1500" s="256"/>
      <c r="F1500" s="256"/>
      <c r="G1500" s="256"/>
      <c r="H1500" s="256"/>
      <c r="I1500" s="256"/>
      <c r="J1500" s="256"/>
      <c r="K1500" s="256"/>
      <c r="L1500" s="256"/>
      <c r="M1500" s="256"/>
      <c r="N1500" s="256"/>
      <c r="O1500" s="256"/>
      <c r="P1500" s="256"/>
      <c r="Q1500" s="256">
        <f>Q1499</f>
        <v>12</v>
      </c>
      <c r="R1500" s="256"/>
      <c r="S1500" s="256"/>
      <c r="T1500" s="256"/>
      <c r="U1500" s="256"/>
      <c r="V1500" s="256"/>
      <c r="W1500" s="256"/>
      <c r="X1500" s="256"/>
      <c r="Y1500" s="256"/>
      <c r="Z1500" s="256"/>
      <c r="AA1500" s="256"/>
      <c r="AB1500" s="256"/>
      <c r="AC1500" s="256"/>
      <c r="AD1500" s="256"/>
      <c r="AE1500" s="363">
        <f>AE1499</f>
        <v>0</v>
      </c>
      <c r="AF1500" s="363">
        <f t="shared" ref="AF1500:AR1500" si="3622">AF1499</f>
        <v>0</v>
      </c>
      <c r="AG1500" s="363">
        <f t="shared" si="3622"/>
        <v>0</v>
      </c>
      <c r="AH1500" s="363">
        <f t="shared" si="3622"/>
        <v>0</v>
      </c>
      <c r="AI1500" s="363">
        <f t="shared" si="3622"/>
        <v>0</v>
      </c>
      <c r="AJ1500" s="363">
        <f t="shared" si="3622"/>
        <v>0</v>
      </c>
      <c r="AK1500" s="363">
        <f t="shared" si="3622"/>
        <v>0</v>
      </c>
      <c r="AL1500" s="363">
        <f t="shared" si="3622"/>
        <v>0</v>
      </c>
      <c r="AM1500" s="363">
        <f t="shared" si="3622"/>
        <v>0</v>
      </c>
      <c r="AN1500" s="363">
        <f t="shared" si="3622"/>
        <v>0</v>
      </c>
      <c r="AO1500" s="363">
        <f t="shared" si="3622"/>
        <v>0</v>
      </c>
      <c r="AP1500" s="363">
        <f t="shared" si="3622"/>
        <v>0</v>
      </c>
      <c r="AQ1500" s="363">
        <f t="shared" si="3622"/>
        <v>0</v>
      </c>
      <c r="AR1500" s="363">
        <f t="shared" si="3622"/>
        <v>0</v>
      </c>
      <c r="AS1500" s="267"/>
    </row>
    <row r="1501" spans="1:45" ht="15" hidden="1" customHeight="1" outlineLevel="1">
      <c r="A1501" s="465"/>
      <c r="B1501" s="380"/>
      <c r="C1501" s="252"/>
      <c r="D1501" s="252"/>
      <c r="E1501" s="252"/>
      <c r="F1501" s="252"/>
      <c r="G1501" s="252"/>
      <c r="H1501" s="252"/>
      <c r="I1501" s="252"/>
      <c r="J1501" s="252"/>
      <c r="K1501" s="252"/>
      <c r="L1501" s="252"/>
      <c r="M1501" s="252"/>
      <c r="N1501" s="252"/>
      <c r="O1501" s="252"/>
      <c r="P1501" s="252"/>
      <c r="Q1501" s="252"/>
      <c r="R1501" s="252"/>
      <c r="S1501" s="252"/>
      <c r="T1501" s="252"/>
      <c r="U1501" s="252"/>
      <c r="V1501" s="252"/>
      <c r="W1501" s="252"/>
      <c r="X1501" s="252"/>
      <c r="Y1501" s="252"/>
      <c r="Z1501" s="252"/>
      <c r="AA1501" s="252"/>
      <c r="AB1501" s="252"/>
      <c r="AC1501" s="252"/>
      <c r="AD1501" s="252"/>
      <c r="AE1501" s="364"/>
      <c r="AF1501" s="377"/>
      <c r="AG1501" s="377"/>
      <c r="AH1501" s="377"/>
      <c r="AI1501" s="377"/>
      <c r="AJ1501" s="377"/>
      <c r="AK1501" s="377"/>
      <c r="AL1501" s="377"/>
      <c r="AM1501" s="377"/>
      <c r="AN1501" s="377"/>
      <c r="AO1501" s="377"/>
      <c r="AP1501" s="377"/>
      <c r="AQ1501" s="377"/>
      <c r="AR1501" s="377"/>
      <c r="AS1501" s="267"/>
    </row>
    <row r="1502" spans="1:45" ht="15" hidden="1" customHeight="1" outlineLevel="1">
      <c r="A1502" s="465"/>
      <c r="B1502" s="249" t="s">
        <v>497</v>
      </c>
      <c r="C1502" s="252"/>
      <c r="D1502" s="252"/>
      <c r="E1502" s="252"/>
      <c r="F1502" s="252"/>
      <c r="G1502" s="252"/>
      <c r="H1502" s="252"/>
      <c r="I1502" s="252"/>
      <c r="J1502" s="252"/>
      <c r="K1502" s="252"/>
      <c r="L1502" s="252"/>
      <c r="M1502" s="252"/>
      <c r="N1502" s="252"/>
      <c r="O1502" s="252"/>
      <c r="P1502" s="252"/>
      <c r="Q1502" s="252"/>
      <c r="R1502" s="252"/>
      <c r="S1502" s="252"/>
      <c r="T1502" s="252"/>
      <c r="U1502" s="252"/>
      <c r="V1502" s="252"/>
      <c r="W1502" s="252"/>
      <c r="X1502" s="252"/>
      <c r="Y1502" s="252"/>
      <c r="Z1502" s="252"/>
      <c r="AA1502" s="252"/>
      <c r="AB1502" s="252"/>
      <c r="AC1502" s="252"/>
      <c r="AD1502" s="252"/>
      <c r="AE1502" s="364"/>
      <c r="AF1502" s="377"/>
      <c r="AG1502" s="377"/>
      <c r="AH1502" s="377"/>
      <c r="AI1502" s="377"/>
      <c r="AJ1502" s="377"/>
      <c r="AK1502" s="377"/>
      <c r="AL1502" s="377"/>
      <c r="AM1502" s="377"/>
      <c r="AN1502" s="377"/>
      <c r="AO1502" s="377"/>
      <c r="AP1502" s="377"/>
      <c r="AQ1502" s="377"/>
      <c r="AR1502" s="377"/>
      <c r="AS1502" s="267"/>
    </row>
    <row r="1503" spans="1:45" ht="15" hidden="1" customHeight="1" outlineLevel="1">
      <c r="A1503" s="465">
        <v>33</v>
      </c>
      <c r="B1503" s="380" t="s">
        <v>125</v>
      </c>
      <c r="C1503" s="252" t="s">
        <v>25</v>
      </c>
      <c r="D1503" s="256"/>
      <c r="E1503" s="256"/>
      <c r="F1503" s="256"/>
      <c r="G1503" s="256"/>
      <c r="H1503" s="256"/>
      <c r="I1503" s="256"/>
      <c r="J1503" s="256"/>
      <c r="K1503" s="256"/>
      <c r="L1503" s="256"/>
      <c r="M1503" s="256"/>
      <c r="N1503" s="256"/>
      <c r="O1503" s="256"/>
      <c r="P1503" s="256"/>
      <c r="Q1503" s="256">
        <v>0</v>
      </c>
      <c r="R1503" s="256"/>
      <c r="S1503" s="256"/>
      <c r="T1503" s="256"/>
      <c r="U1503" s="256"/>
      <c r="V1503" s="256"/>
      <c r="W1503" s="256"/>
      <c r="X1503" s="256"/>
      <c r="Y1503" s="256"/>
      <c r="Z1503" s="256"/>
      <c r="AA1503" s="256"/>
      <c r="AB1503" s="256"/>
      <c r="AC1503" s="256"/>
      <c r="AD1503" s="256"/>
      <c r="AE1503" s="378"/>
      <c r="AF1503" s="367"/>
      <c r="AG1503" s="367"/>
      <c r="AH1503" s="367"/>
      <c r="AI1503" s="367"/>
      <c r="AJ1503" s="367"/>
      <c r="AK1503" s="367"/>
      <c r="AL1503" s="367"/>
      <c r="AM1503" s="367"/>
      <c r="AN1503" s="367"/>
      <c r="AO1503" s="367"/>
      <c r="AP1503" s="367"/>
      <c r="AQ1503" s="367"/>
      <c r="AR1503" s="367"/>
      <c r="AS1503" s="257">
        <f>SUM(AE1503:AR1503)</f>
        <v>0</v>
      </c>
    </row>
    <row r="1504" spans="1:45" ht="15" hidden="1" customHeight="1" outlineLevel="1">
      <c r="A1504" s="465"/>
      <c r="B1504" s="255" t="s">
        <v>721</v>
      </c>
      <c r="C1504" s="252" t="s">
        <v>163</v>
      </c>
      <c r="D1504" s="256"/>
      <c r="E1504" s="256"/>
      <c r="F1504" s="256"/>
      <c r="G1504" s="256"/>
      <c r="H1504" s="256"/>
      <c r="I1504" s="256"/>
      <c r="J1504" s="256"/>
      <c r="K1504" s="256"/>
      <c r="L1504" s="256"/>
      <c r="M1504" s="256"/>
      <c r="N1504" s="256"/>
      <c r="O1504" s="256"/>
      <c r="P1504" s="256"/>
      <c r="Q1504" s="256">
        <f>Q1503</f>
        <v>0</v>
      </c>
      <c r="R1504" s="256"/>
      <c r="S1504" s="256"/>
      <c r="T1504" s="256"/>
      <c r="U1504" s="256"/>
      <c r="V1504" s="256"/>
      <c r="W1504" s="256"/>
      <c r="X1504" s="256"/>
      <c r="Y1504" s="256"/>
      <c r="Z1504" s="256"/>
      <c r="AA1504" s="256"/>
      <c r="AB1504" s="256"/>
      <c r="AC1504" s="256"/>
      <c r="AD1504" s="256"/>
      <c r="AE1504" s="363">
        <f>AE1503</f>
        <v>0</v>
      </c>
      <c r="AF1504" s="363">
        <f t="shared" ref="AF1504:AR1504" si="3623">AF1503</f>
        <v>0</v>
      </c>
      <c r="AG1504" s="363">
        <f t="shared" si="3623"/>
        <v>0</v>
      </c>
      <c r="AH1504" s="363">
        <f t="shared" si="3623"/>
        <v>0</v>
      </c>
      <c r="AI1504" s="363">
        <f t="shared" si="3623"/>
        <v>0</v>
      </c>
      <c r="AJ1504" s="363">
        <f t="shared" si="3623"/>
        <v>0</v>
      </c>
      <c r="AK1504" s="363">
        <f t="shared" si="3623"/>
        <v>0</v>
      </c>
      <c r="AL1504" s="363">
        <f t="shared" si="3623"/>
        <v>0</v>
      </c>
      <c r="AM1504" s="363">
        <f t="shared" si="3623"/>
        <v>0</v>
      </c>
      <c r="AN1504" s="363">
        <f t="shared" si="3623"/>
        <v>0</v>
      </c>
      <c r="AO1504" s="363">
        <f t="shared" si="3623"/>
        <v>0</v>
      </c>
      <c r="AP1504" s="363">
        <f t="shared" si="3623"/>
        <v>0</v>
      </c>
      <c r="AQ1504" s="363">
        <f t="shared" si="3623"/>
        <v>0</v>
      </c>
      <c r="AR1504" s="363">
        <f t="shared" si="3623"/>
        <v>0</v>
      </c>
      <c r="AS1504" s="267"/>
    </row>
    <row r="1505" spans="1:45" ht="15" hidden="1" customHeight="1" outlineLevel="1">
      <c r="A1505" s="465"/>
      <c r="B1505" s="380"/>
      <c r="C1505" s="252"/>
      <c r="D1505" s="252"/>
      <c r="E1505" s="252"/>
      <c r="F1505" s="252"/>
      <c r="G1505" s="252"/>
      <c r="H1505" s="252"/>
      <c r="I1505" s="252"/>
      <c r="J1505" s="252"/>
      <c r="K1505" s="252"/>
      <c r="L1505" s="252"/>
      <c r="M1505" s="252"/>
      <c r="N1505" s="252"/>
      <c r="O1505" s="252"/>
      <c r="P1505" s="252"/>
      <c r="Q1505" s="252"/>
      <c r="R1505" s="252"/>
      <c r="S1505" s="252"/>
      <c r="T1505" s="252"/>
      <c r="U1505" s="252"/>
      <c r="V1505" s="252"/>
      <c r="W1505" s="252"/>
      <c r="X1505" s="252"/>
      <c r="Y1505" s="252"/>
      <c r="Z1505" s="252"/>
      <c r="AA1505" s="252"/>
      <c r="AB1505" s="252"/>
      <c r="AC1505" s="252"/>
      <c r="AD1505" s="252"/>
      <c r="AE1505" s="364"/>
      <c r="AF1505" s="377"/>
      <c r="AG1505" s="377"/>
      <c r="AH1505" s="377"/>
      <c r="AI1505" s="377"/>
      <c r="AJ1505" s="377"/>
      <c r="AK1505" s="377"/>
      <c r="AL1505" s="377"/>
      <c r="AM1505" s="377"/>
      <c r="AN1505" s="377"/>
      <c r="AO1505" s="377"/>
      <c r="AP1505" s="377"/>
      <c r="AQ1505" s="377"/>
      <c r="AR1505" s="377"/>
      <c r="AS1505" s="267"/>
    </row>
    <row r="1506" spans="1:45" ht="15" hidden="1" customHeight="1" outlineLevel="1">
      <c r="A1506" s="465">
        <v>34</v>
      </c>
      <c r="B1506" s="380" t="s">
        <v>126</v>
      </c>
      <c r="C1506" s="252" t="s">
        <v>25</v>
      </c>
      <c r="D1506" s="256"/>
      <c r="E1506" s="256"/>
      <c r="F1506" s="256"/>
      <c r="G1506" s="256"/>
      <c r="H1506" s="256"/>
      <c r="I1506" s="256"/>
      <c r="J1506" s="256"/>
      <c r="K1506" s="256"/>
      <c r="L1506" s="256"/>
      <c r="M1506" s="256"/>
      <c r="N1506" s="256"/>
      <c r="O1506" s="256"/>
      <c r="P1506" s="256"/>
      <c r="Q1506" s="256">
        <v>0</v>
      </c>
      <c r="R1506" s="256"/>
      <c r="S1506" s="256"/>
      <c r="T1506" s="256"/>
      <c r="U1506" s="256"/>
      <c r="V1506" s="256"/>
      <c r="W1506" s="256"/>
      <c r="X1506" s="256"/>
      <c r="Y1506" s="256"/>
      <c r="Z1506" s="256"/>
      <c r="AA1506" s="256"/>
      <c r="AB1506" s="256"/>
      <c r="AC1506" s="256"/>
      <c r="AD1506" s="256"/>
      <c r="AE1506" s="378"/>
      <c r="AF1506" s="367"/>
      <c r="AG1506" s="367"/>
      <c r="AH1506" s="367"/>
      <c r="AI1506" s="367"/>
      <c r="AJ1506" s="367"/>
      <c r="AK1506" s="367"/>
      <c r="AL1506" s="367"/>
      <c r="AM1506" s="367"/>
      <c r="AN1506" s="367"/>
      <c r="AO1506" s="367"/>
      <c r="AP1506" s="367"/>
      <c r="AQ1506" s="367"/>
      <c r="AR1506" s="367"/>
      <c r="AS1506" s="257">
        <f>SUM(AE1506:AR1506)</f>
        <v>0</v>
      </c>
    </row>
    <row r="1507" spans="1:45" ht="15" hidden="1" customHeight="1" outlineLevel="1">
      <c r="A1507" s="465"/>
      <c r="B1507" s="255" t="s">
        <v>721</v>
      </c>
      <c r="C1507" s="252" t="s">
        <v>163</v>
      </c>
      <c r="D1507" s="256"/>
      <c r="E1507" s="256"/>
      <c r="F1507" s="256"/>
      <c r="G1507" s="256"/>
      <c r="H1507" s="256"/>
      <c r="I1507" s="256"/>
      <c r="J1507" s="256"/>
      <c r="K1507" s="256"/>
      <c r="L1507" s="256"/>
      <c r="M1507" s="256"/>
      <c r="N1507" s="256"/>
      <c r="O1507" s="256"/>
      <c r="P1507" s="256"/>
      <c r="Q1507" s="256">
        <f>Q1506</f>
        <v>0</v>
      </c>
      <c r="R1507" s="256"/>
      <c r="S1507" s="256"/>
      <c r="T1507" s="256"/>
      <c r="U1507" s="256"/>
      <c r="V1507" s="256"/>
      <c r="W1507" s="256"/>
      <c r="X1507" s="256"/>
      <c r="Y1507" s="256"/>
      <c r="Z1507" s="256"/>
      <c r="AA1507" s="256"/>
      <c r="AB1507" s="256"/>
      <c r="AC1507" s="256"/>
      <c r="AD1507" s="256"/>
      <c r="AE1507" s="363">
        <f>AE1506</f>
        <v>0</v>
      </c>
      <c r="AF1507" s="363">
        <f t="shared" ref="AF1507:AR1507" si="3624">AF1506</f>
        <v>0</v>
      </c>
      <c r="AG1507" s="363">
        <f t="shared" si="3624"/>
        <v>0</v>
      </c>
      <c r="AH1507" s="363">
        <f t="shared" si="3624"/>
        <v>0</v>
      </c>
      <c r="AI1507" s="363">
        <f t="shared" si="3624"/>
        <v>0</v>
      </c>
      <c r="AJ1507" s="363">
        <f t="shared" si="3624"/>
        <v>0</v>
      </c>
      <c r="AK1507" s="363">
        <f t="shared" si="3624"/>
        <v>0</v>
      </c>
      <c r="AL1507" s="363">
        <f t="shared" si="3624"/>
        <v>0</v>
      </c>
      <c r="AM1507" s="363">
        <f t="shared" si="3624"/>
        <v>0</v>
      </c>
      <c r="AN1507" s="363">
        <f t="shared" si="3624"/>
        <v>0</v>
      </c>
      <c r="AO1507" s="363">
        <f t="shared" si="3624"/>
        <v>0</v>
      </c>
      <c r="AP1507" s="363">
        <f t="shared" si="3624"/>
        <v>0</v>
      </c>
      <c r="AQ1507" s="363">
        <f t="shared" si="3624"/>
        <v>0</v>
      </c>
      <c r="AR1507" s="363">
        <f t="shared" si="3624"/>
        <v>0</v>
      </c>
      <c r="AS1507" s="267"/>
    </row>
    <row r="1508" spans="1:45" ht="15" hidden="1" customHeight="1" outlineLevel="1">
      <c r="A1508" s="465"/>
      <c r="B1508" s="380"/>
      <c r="C1508" s="252"/>
      <c r="D1508" s="252"/>
      <c r="E1508" s="252"/>
      <c r="F1508" s="252"/>
      <c r="G1508" s="252"/>
      <c r="H1508" s="252"/>
      <c r="I1508" s="252"/>
      <c r="J1508" s="252"/>
      <c r="K1508" s="252"/>
      <c r="L1508" s="252"/>
      <c r="M1508" s="252"/>
      <c r="N1508" s="252"/>
      <c r="O1508" s="252"/>
      <c r="P1508" s="252"/>
      <c r="Q1508" s="252"/>
      <c r="R1508" s="252"/>
      <c r="S1508" s="252"/>
      <c r="T1508" s="252"/>
      <c r="U1508" s="252"/>
      <c r="V1508" s="252"/>
      <c r="W1508" s="252"/>
      <c r="X1508" s="252"/>
      <c r="Y1508" s="252"/>
      <c r="Z1508" s="252"/>
      <c r="AA1508" s="252"/>
      <c r="AB1508" s="252"/>
      <c r="AC1508" s="252"/>
      <c r="AD1508" s="252"/>
      <c r="AE1508" s="364"/>
      <c r="AF1508" s="377"/>
      <c r="AG1508" s="377"/>
      <c r="AH1508" s="377"/>
      <c r="AI1508" s="377"/>
      <c r="AJ1508" s="377"/>
      <c r="AK1508" s="377"/>
      <c r="AL1508" s="377"/>
      <c r="AM1508" s="377"/>
      <c r="AN1508" s="377"/>
      <c r="AO1508" s="377"/>
      <c r="AP1508" s="377"/>
      <c r="AQ1508" s="377"/>
      <c r="AR1508" s="377"/>
      <c r="AS1508" s="267"/>
    </row>
    <row r="1509" spans="1:45" ht="15" hidden="1" customHeight="1" outlineLevel="1">
      <c r="A1509" s="465">
        <v>35</v>
      </c>
      <c r="B1509" s="380" t="s">
        <v>127</v>
      </c>
      <c r="C1509" s="252" t="s">
        <v>25</v>
      </c>
      <c r="D1509" s="256"/>
      <c r="E1509" s="256"/>
      <c r="F1509" s="256"/>
      <c r="G1509" s="256"/>
      <c r="H1509" s="256"/>
      <c r="I1509" s="256"/>
      <c r="J1509" s="256"/>
      <c r="K1509" s="256"/>
      <c r="L1509" s="256"/>
      <c r="M1509" s="256"/>
      <c r="N1509" s="256"/>
      <c r="O1509" s="256"/>
      <c r="P1509" s="256"/>
      <c r="Q1509" s="256">
        <v>0</v>
      </c>
      <c r="R1509" s="256"/>
      <c r="S1509" s="256"/>
      <c r="T1509" s="256"/>
      <c r="U1509" s="256"/>
      <c r="V1509" s="256"/>
      <c r="W1509" s="256"/>
      <c r="X1509" s="256"/>
      <c r="Y1509" s="256"/>
      <c r="Z1509" s="256"/>
      <c r="AA1509" s="256"/>
      <c r="AB1509" s="256"/>
      <c r="AC1509" s="256"/>
      <c r="AD1509" s="256"/>
      <c r="AE1509" s="378"/>
      <c r="AF1509" s="367"/>
      <c r="AG1509" s="367"/>
      <c r="AH1509" s="367"/>
      <c r="AI1509" s="367"/>
      <c r="AJ1509" s="367"/>
      <c r="AK1509" s="367"/>
      <c r="AL1509" s="367"/>
      <c r="AM1509" s="367"/>
      <c r="AN1509" s="367"/>
      <c r="AO1509" s="367"/>
      <c r="AP1509" s="367"/>
      <c r="AQ1509" s="367"/>
      <c r="AR1509" s="367"/>
      <c r="AS1509" s="257">
        <f>SUM(AE1509:AR1509)</f>
        <v>0</v>
      </c>
    </row>
    <row r="1510" spans="1:45" ht="15" hidden="1" customHeight="1" outlineLevel="1">
      <c r="A1510" s="465"/>
      <c r="B1510" s="255" t="s">
        <v>721</v>
      </c>
      <c r="C1510" s="252" t="s">
        <v>163</v>
      </c>
      <c r="D1510" s="256"/>
      <c r="E1510" s="256"/>
      <c r="F1510" s="256"/>
      <c r="G1510" s="256"/>
      <c r="H1510" s="256"/>
      <c r="I1510" s="256"/>
      <c r="J1510" s="256"/>
      <c r="K1510" s="256"/>
      <c r="L1510" s="256"/>
      <c r="M1510" s="256"/>
      <c r="N1510" s="256"/>
      <c r="O1510" s="256"/>
      <c r="P1510" s="256"/>
      <c r="Q1510" s="256">
        <f>Q1509</f>
        <v>0</v>
      </c>
      <c r="R1510" s="256"/>
      <c r="S1510" s="256"/>
      <c r="T1510" s="256"/>
      <c r="U1510" s="256"/>
      <c r="V1510" s="256"/>
      <c r="W1510" s="256"/>
      <c r="X1510" s="256"/>
      <c r="Y1510" s="256"/>
      <c r="Z1510" s="256"/>
      <c r="AA1510" s="256"/>
      <c r="AB1510" s="256"/>
      <c r="AC1510" s="256"/>
      <c r="AD1510" s="256"/>
      <c r="AE1510" s="363">
        <f>AE1509</f>
        <v>0</v>
      </c>
      <c r="AF1510" s="363">
        <f t="shared" ref="AF1510:AR1510" si="3625">AF1509</f>
        <v>0</v>
      </c>
      <c r="AG1510" s="363">
        <f t="shared" si="3625"/>
        <v>0</v>
      </c>
      <c r="AH1510" s="363">
        <f t="shared" si="3625"/>
        <v>0</v>
      </c>
      <c r="AI1510" s="363">
        <f t="shared" si="3625"/>
        <v>0</v>
      </c>
      <c r="AJ1510" s="363">
        <f t="shared" si="3625"/>
        <v>0</v>
      </c>
      <c r="AK1510" s="363">
        <f t="shared" si="3625"/>
        <v>0</v>
      </c>
      <c r="AL1510" s="363">
        <f t="shared" si="3625"/>
        <v>0</v>
      </c>
      <c r="AM1510" s="363">
        <f t="shared" si="3625"/>
        <v>0</v>
      </c>
      <c r="AN1510" s="363">
        <f t="shared" si="3625"/>
        <v>0</v>
      </c>
      <c r="AO1510" s="363">
        <f t="shared" si="3625"/>
        <v>0</v>
      </c>
      <c r="AP1510" s="363">
        <f t="shared" si="3625"/>
        <v>0</v>
      </c>
      <c r="AQ1510" s="363">
        <f t="shared" si="3625"/>
        <v>0</v>
      </c>
      <c r="AR1510" s="363">
        <f t="shared" si="3625"/>
        <v>0</v>
      </c>
      <c r="AS1510" s="267"/>
    </row>
    <row r="1511" spans="1:45" ht="15" hidden="1" customHeight="1" outlineLevel="1">
      <c r="A1511" s="465"/>
      <c r="B1511" s="383"/>
      <c r="C1511" s="252"/>
      <c r="D1511" s="252"/>
      <c r="E1511" s="252"/>
      <c r="F1511" s="252"/>
      <c r="G1511" s="252"/>
      <c r="H1511" s="252"/>
      <c r="I1511" s="252"/>
      <c r="J1511" s="252"/>
      <c r="K1511" s="252"/>
      <c r="L1511" s="252"/>
      <c r="M1511" s="252"/>
      <c r="N1511" s="252"/>
      <c r="O1511" s="252"/>
      <c r="P1511" s="252"/>
      <c r="Q1511" s="252"/>
      <c r="R1511" s="252"/>
      <c r="S1511" s="252"/>
      <c r="T1511" s="252"/>
      <c r="U1511" s="252"/>
      <c r="V1511" s="252"/>
      <c r="W1511" s="252"/>
      <c r="X1511" s="252"/>
      <c r="Y1511" s="252"/>
      <c r="Z1511" s="252"/>
      <c r="AA1511" s="252"/>
      <c r="AB1511" s="252"/>
      <c r="AC1511" s="252"/>
      <c r="AD1511" s="252"/>
      <c r="AE1511" s="364"/>
      <c r="AF1511" s="377"/>
      <c r="AG1511" s="377"/>
      <c r="AH1511" s="377"/>
      <c r="AI1511" s="377"/>
      <c r="AJ1511" s="377"/>
      <c r="AK1511" s="377"/>
      <c r="AL1511" s="377"/>
      <c r="AM1511" s="377"/>
      <c r="AN1511" s="377"/>
      <c r="AO1511" s="377"/>
      <c r="AP1511" s="377"/>
      <c r="AQ1511" s="377"/>
      <c r="AR1511" s="377"/>
      <c r="AS1511" s="267"/>
    </row>
    <row r="1512" spans="1:45" ht="15" hidden="1" customHeight="1" outlineLevel="1">
      <c r="A1512" s="465"/>
      <c r="B1512" s="249" t="s">
        <v>498</v>
      </c>
      <c r="C1512" s="252"/>
      <c r="D1512" s="252"/>
      <c r="E1512" s="252"/>
      <c r="F1512" s="252"/>
      <c r="G1512" s="252"/>
      <c r="H1512" s="252"/>
      <c r="I1512" s="252"/>
      <c r="J1512" s="252"/>
      <c r="K1512" s="252"/>
      <c r="L1512" s="252"/>
      <c r="M1512" s="252"/>
      <c r="N1512" s="252"/>
      <c r="O1512" s="252"/>
      <c r="P1512" s="252"/>
      <c r="Q1512" s="252"/>
      <c r="R1512" s="252"/>
      <c r="S1512" s="252"/>
      <c r="T1512" s="252"/>
      <c r="U1512" s="252"/>
      <c r="V1512" s="252"/>
      <c r="W1512" s="252"/>
      <c r="X1512" s="252"/>
      <c r="Y1512" s="252"/>
      <c r="Z1512" s="252"/>
      <c r="AA1512" s="252"/>
      <c r="AB1512" s="252"/>
      <c r="AC1512" s="252"/>
      <c r="AD1512" s="252"/>
      <c r="AE1512" s="364"/>
      <c r="AF1512" s="377"/>
      <c r="AG1512" s="377"/>
      <c r="AH1512" s="377"/>
      <c r="AI1512" s="377"/>
      <c r="AJ1512" s="377"/>
      <c r="AK1512" s="377"/>
      <c r="AL1512" s="377"/>
      <c r="AM1512" s="377"/>
      <c r="AN1512" s="377"/>
      <c r="AO1512" s="377"/>
      <c r="AP1512" s="377"/>
      <c r="AQ1512" s="377"/>
      <c r="AR1512" s="377"/>
      <c r="AS1512" s="267"/>
    </row>
    <row r="1513" spans="1:45" ht="28.5" hidden="1" customHeight="1" outlineLevel="1">
      <c r="A1513" s="465">
        <v>36</v>
      </c>
      <c r="B1513" s="380" t="s">
        <v>128</v>
      </c>
      <c r="C1513" s="252" t="s">
        <v>25</v>
      </c>
      <c r="D1513" s="256"/>
      <c r="E1513" s="256"/>
      <c r="F1513" s="256"/>
      <c r="G1513" s="256"/>
      <c r="H1513" s="256"/>
      <c r="I1513" s="256"/>
      <c r="J1513" s="256"/>
      <c r="K1513" s="256"/>
      <c r="L1513" s="256"/>
      <c r="M1513" s="256"/>
      <c r="N1513" s="256"/>
      <c r="O1513" s="256"/>
      <c r="P1513" s="256"/>
      <c r="Q1513" s="256">
        <v>12</v>
      </c>
      <c r="R1513" s="256"/>
      <c r="S1513" s="256"/>
      <c r="T1513" s="256"/>
      <c r="U1513" s="256"/>
      <c r="V1513" s="256"/>
      <c r="W1513" s="256"/>
      <c r="X1513" s="256"/>
      <c r="Y1513" s="256"/>
      <c r="Z1513" s="256"/>
      <c r="AA1513" s="256"/>
      <c r="AB1513" s="256"/>
      <c r="AC1513" s="256"/>
      <c r="AD1513" s="256"/>
      <c r="AE1513" s="378"/>
      <c r="AF1513" s="367"/>
      <c r="AG1513" s="367"/>
      <c r="AH1513" s="367"/>
      <c r="AI1513" s="367"/>
      <c r="AJ1513" s="367"/>
      <c r="AK1513" s="367"/>
      <c r="AL1513" s="367"/>
      <c r="AM1513" s="367"/>
      <c r="AN1513" s="367"/>
      <c r="AO1513" s="367"/>
      <c r="AP1513" s="367"/>
      <c r="AQ1513" s="367"/>
      <c r="AR1513" s="367"/>
      <c r="AS1513" s="257">
        <f>SUM(AE1513:AR1513)</f>
        <v>0</v>
      </c>
    </row>
    <row r="1514" spans="1:45" ht="15" hidden="1" customHeight="1" outlineLevel="1">
      <c r="A1514" s="465"/>
      <c r="B1514" s="255" t="s">
        <v>721</v>
      </c>
      <c r="C1514" s="252" t="s">
        <v>163</v>
      </c>
      <c r="D1514" s="256"/>
      <c r="E1514" s="256"/>
      <c r="F1514" s="256"/>
      <c r="G1514" s="256"/>
      <c r="H1514" s="256"/>
      <c r="I1514" s="256"/>
      <c r="J1514" s="256"/>
      <c r="K1514" s="256"/>
      <c r="L1514" s="256"/>
      <c r="M1514" s="256"/>
      <c r="N1514" s="256"/>
      <c r="O1514" s="256"/>
      <c r="P1514" s="256"/>
      <c r="Q1514" s="256">
        <f>Q1513</f>
        <v>12</v>
      </c>
      <c r="R1514" s="256"/>
      <c r="S1514" s="256"/>
      <c r="T1514" s="256"/>
      <c r="U1514" s="256"/>
      <c r="V1514" s="256"/>
      <c r="W1514" s="256"/>
      <c r="X1514" s="256"/>
      <c r="Y1514" s="256"/>
      <c r="Z1514" s="256"/>
      <c r="AA1514" s="256"/>
      <c r="AB1514" s="256"/>
      <c r="AC1514" s="256"/>
      <c r="AD1514" s="256"/>
      <c r="AE1514" s="363">
        <f>AE1513</f>
        <v>0</v>
      </c>
      <c r="AF1514" s="363">
        <f t="shared" ref="AF1514:AR1514" si="3626">AF1513</f>
        <v>0</v>
      </c>
      <c r="AG1514" s="363">
        <f t="shared" si="3626"/>
        <v>0</v>
      </c>
      <c r="AH1514" s="363">
        <f t="shared" si="3626"/>
        <v>0</v>
      </c>
      <c r="AI1514" s="363">
        <f t="shared" si="3626"/>
        <v>0</v>
      </c>
      <c r="AJ1514" s="363">
        <f t="shared" si="3626"/>
        <v>0</v>
      </c>
      <c r="AK1514" s="363">
        <f t="shared" si="3626"/>
        <v>0</v>
      </c>
      <c r="AL1514" s="363">
        <f t="shared" si="3626"/>
        <v>0</v>
      </c>
      <c r="AM1514" s="363">
        <f t="shared" si="3626"/>
        <v>0</v>
      </c>
      <c r="AN1514" s="363">
        <f t="shared" si="3626"/>
        <v>0</v>
      </c>
      <c r="AO1514" s="363">
        <f t="shared" si="3626"/>
        <v>0</v>
      </c>
      <c r="AP1514" s="363">
        <f t="shared" si="3626"/>
        <v>0</v>
      </c>
      <c r="AQ1514" s="363">
        <f t="shared" si="3626"/>
        <v>0</v>
      </c>
      <c r="AR1514" s="363">
        <f t="shared" si="3626"/>
        <v>0</v>
      </c>
      <c r="AS1514" s="267"/>
    </row>
    <row r="1515" spans="1:45" ht="15" hidden="1" customHeight="1" outlineLevel="1">
      <c r="A1515" s="465"/>
      <c r="B1515" s="380"/>
      <c r="C1515" s="252"/>
      <c r="D1515" s="252"/>
      <c r="E1515" s="252"/>
      <c r="F1515" s="252"/>
      <c r="G1515" s="252"/>
      <c r="H1515" s="252"/>
      <c r="I1515" s="252"/>
      <c r="J1515" s="252"/>
      <c r="K1515" s="252"/>
      <c r="L1515" s="252"/>
      <c r="M1515" s="252"/>
      <c r="N1515" s="252"/>
      <c r="O1515" s="252"/>
      <c r="P1515" s="252"/>
      <c r="Q1515" s="252"/>
      <c r="R1515" s="252"/>
      <c r="S1515" s="252"/>
      <c r="T1515" s="252"/>
      <c r="U1515" s="252"/>
      <c r="V1515" s="252"/>
      <c r="W1515" s="252"/>
      <c r="X1515" s="252"/>
      <c r="Y1515" s="252"/>
      <c r="Z1515" s="252"/>
      <c r="AA1515" s="252"/>
      <c r="AB1515" s="252"/>
      <c r="AC1515" s="252"/>
      <c r="AD1515" s="252"/>
      <c r="AE1515" s="364"/>
      <c r="AF1515" s="377"/>
      <c r="AG1515" s="377"/>
      <c r="AH1515" s="377"/>
      <c r="AI1515" s="377"/>
      <c r="AJ1515" s="377"/>
      <c r="AK1515" s="377"/>
      <c r="AL1515" s="377"/>
      <c r="AM1515" s="377"/>
      <c r="AN1515" s="377"/>
      <c r="AO1515" s="377"/>
      <c r="AP1515" s="377"/>
      <c r="AQ1515" s="377"/>
      <c r="AR1515" s="377"/>
      <c r="AS1515" s="267"/>
    </row>
    <row r="1516" spans="1:45" ht="15" hidden="1" customHeight="1" outlineLevel="1">
      <c r="A1516" s="465">
        <v>37</v>
      </c>
      <c r="B1516" s="380" t="s">
        <v>129</v>
      </c>
      <c r="C1516" s="252" t="s">
        <v>25</v>
      </c>
      <c r="D1516" s="256"/>
      <c r="E1516" s="256"/>
      <c r="F1516" s="256"/>
      <c r="G1516" s="256"/>
      <c r="H1516" s="256"/>
      <c r="I1516" s="256"/>
      <c r="J1516" s="256"/>
      <c r="K1516" s="256"/>
      <c r="L1516" s="256"/>
      <c r="M1516" s="256"/>
      <c r="N1516" s="256"/>
      <c r="O1516" s="256"/>
      <c r="P1516" s="256"/>
      <c r="Q1516" s="256">
        <v>12</v>
      </c>
      <c r="R1516" s="256"/>
      <c r="S1516" s="256"/>
      <c r="T1516" s="256"/>
      <c r="U1516" s="256"/>
      <c r="V1516" s="256"/>
      <c r="W1516" s="256"/>
      <c r="X1516" s="256"/>
      <c r="Y1516" s="256"/>
      <c r="Z1516" s="256"/>
      <c r="AA1516" s="256"/>
      <c r="AB1516" s="256"/>
      <c r="AC1516" s="256"/>
      <c r="AD1516" s="256"/>
      <c r="AE1516" s="378"/>
      <c r="AF1516" s="367"/>
      <c r="AG1516" s="367"/>
      <c r="AH1516" s="367"/>
      <c r="AI1516" s="367"/>
      <c r="AJ1516" s="367"/>
      <c r="AK1516" s="367"/>
      <c r="AL1516" s="367"/>
      <c r="AM1516" s="367"/>
      <c r="AN1516" s="367"/>
      <c r="AO1516" s="367"/>
      <c r="AP1516" s="367"/>
      <c r="AQ1516" s="367"/>
      <c r="AR1516" s="367"/>
      <c r="AS1516" s="257">
        <f>SUM(AE1516:AR1516)</f>
        <v>0</v>
      </c>
    </row>
    <row r="1517" spans="1:45" ht="15" hidden="1" customHeight="1" outlineLevel="1">
      <c r="A1517" s="465"/>
      <c r="B1517" s="255" t="s">
        <v>721</v>
      </c>
      <c r="C1517" s="252" t="s">
        <v>163</v>
      </c>
      <c r="D1517" s="256"/>
      <c r="E1517" s="256"/>
      <c r="F1517" s="256"/>
      <c r="G1517" s="256"/>
      <c r="H1517" s="256"/>
      <c r="I1517" s="256"/>
      <c r="J1517" s="256"/>
      <c r="K1517" s="256"/>
      <c r="L1517" s="256"/>
      <c r="M1517" s="256"/>
      <c r="N1517" s="256"/>
      <c r="O1517" s="256"/>
      <c r="P1517" s="256"/>
      <c r="Q1517" s="256">
        <f>Q1516</f>
        <v>12</v>
      </c>
      <c r="R1517" s="256"/>
      <c r="S1517" s="256"/>
      <c r="T1517" s="256"/>
      <c r="U1517" s="256"/>
      <c r="V1517" s="256"/>
      <c r="W1517" s="256"/>
      <c r="X1517" s="256"/>
      <c r="Y1517" s="256"/>
      <c r="Z1517" s="256"/>
      <c r="AA1517" s="256"/>
      <c r="AB1517" s="256"/>
      <c r="AC1517" s="256"/>
      <c r="AD1517" s="256"/>
      <c r="AE1517" s="363">
        <f>AE1516</f>
        <v>0</v>
      </c>
      <c r="AF1517" s="363">
        <f t="shared" ref="AF1517:AR1517" si="3627">AF1516</f>
        <v>0</v>
      </c>
      <c r="AG1517" s="363">
        <f t="shared" si="3627"/>
        <v>0</v>
      </c>
      <c r="AH1517" s="363">
        <f t="shared" si="3627"/>
        <v>0</v>
      </c>
      <c r="AI1517" s="363">
        <f t="shared" si="3627"/>
        <v>0</v>
      </c>
      <c r="AJ1517" s="363">
        <f t="shared" si="3627"/>
        <v>0</v>
      </c>
      <c r="AK1517" s="363">
        <f t="shared" si="3627"/>
        <v>0</v>
      </c>
      <c r="AL1517" s="363">
        <f t="shared" si="3627"/>
        <v>0</v>
      </c>
      <c r="AM1517" s="363">
        <f t="shared" si="3627"/>
        <v>0</v>
      </c>
      <c r="AN1517" s="363">
        <f t="shared" si="3627"/>
        <v>0</v>
      </c>
      <c r="AO1517" s="363">
        <f t="shared" si="3627"/>
        <v>0</v>
      </c>
      <c r="AP1517" s="363">
        <f t="shared" si="3627"/>
        <v>0</v>
      </c>
      <c r="AQ1517" s="363">
        <f t="shared" si="3627"/>
        <v>0</v>
      </c>
      <c r="AR1517" s="363">
        <f t="shared" si="3627"/>
        <v>0</v>
      </c>
      <c r="AS1517" s="267"/>
    </row>
    <row r="1518" spans="1:45" ht="15" hidden="1" customHeight="1" outlineLevel="1">
      <c r="A1518" s="465"/>
      <c r="B1518" s="380"/>
      <c r="C1518" s="252"/>
      <c r="D1518" s="252"/>
      <c r="E1518" s="252"/>
      <c r="F1518" s="252"/>
      <c r="G1518" s="252"/>
      <c r="H1518" s="252"/>
      <c r="I1518" s="252"/>
      <c r="J1518" s="252"/>
      <c r="K1518" s="252"/>
      <c r="L1518" s="252"/>
      <c r="M1518" s="252"/>
      <c r="N1518" s="252"/>
      <c r="O1518" s="252"/>
      <c r="P1518" s="252"/>
      <c r="Q1518" s="252"/>
      <c r="R1518" s="252"/>
      <c r="S1518" s="252"/>
      <c r="T1518" s="252"/>
      <c r="U1518" s="252"/>
      <c r="V1518" s="252"/>
      <c r="W1518" s="252"/>
      <c r="X1518" s="252"/>
      <c r="Y1518" s="252"/>
      <c r="Z1518" s="252"/>
      <c r="AA1518" s="252"/>
      <c r="AB1518" s="252"/>
      <c r="AC1518" s="252"/>
      <c r="AD1518" s="252"/>
      <c r="AE1518" s="364"/>
      <c r="AF1518" s="377"/>
      <c r="AG1518" s="377"/>
      <c r="AH1518" s="377"/>
      <c r="AI1518" s="377"/>
      <c r="AJ1518" s="377"/>
      <c r="AK1518" s="377"/>
      <c r="AL1518" s="377"/>
      <c r="AM1518" s="377"/>
      <c r="AN1518" s="377"/>
      <c r="AO1518" s="377"/>
      <c r="AP1518" s="377"/>
      <c r="AQ1518" s="377"/>
      <c r="AR1518" s="377"/>
      <c r="AS1518" s="267"/>
    </row>
    <row r="1519" spans="1:45" ht="15" hidden="1" customHeight="1" outlineLevel="1">
      <c r="A1519" s="465">
        <v>38</v>
      </c>
      <c r="B1519" s="380" t="s">
        <v>130</v>
      </c>
      <c r="C1519" s="252" t="s">
        <v>25</v>
      </c>
      <c r="D1519" s="256"/>
      <c r="E1519" s="256"/>
      <c r="F1519" s="256"/>
      <c r="G1519" s="256"/>
      <c r="H1519" s="256"/>
      <c r="I1519" s="256"/>
      <c r="J1519" s="256"/>
      <c r="K1519" s="256"/>
      <c r="L1519" s="256"/>
      <c r="M1519" s="256"/>
      <c r="N1519" s="256"/>
      <c r="O1519" s="256"/>
      <c r="P1519" s="256"/>
      <c r="Q1519" s="256">
        <v>12</v>
      </c>
      <c r="R1519" s="256"/>
      <c r="S1519" s="256"/>
      <c r="T1519" s="256"/>
      <c r="U1519" s="256"/>
      <c r="V1519" s="256"/>
      <c r="W1519" s="256"/>
      <c r="X1519" s="256"/>
      <c r="Y1519" s="256"/>
      <c r="Z1519" s="256"/>
      <c r="AA1519" s="256"/>
      <c r="AB1519" s="256"/>
      <c r="AC1519" s="256"/>
      <c r="AD1519" s="256"/>
      <c r="AE1519" s="378"/>
      <c r="AF1519" s="367"/>
      <c r="AG1519" s="367"/>
      <c r="AH1519" s="367"/>
      <c r="AI1519" s="367"/>
      <c r="AJ1519" s="367"/>
      <c r="AK1519" s="367"/>
      <c r="AL1519" s="367"/>
      <c r="AM1519" s="367"/>
      <c r="AN1519" s="367"/>
      <c r="AO1519" s="367"/>
      <c r="AP1519" s="367"/>
      <c r="AQ1519" s="367"/>
      <c r="AR1519" s="367"/>
      <c r="AS1519" s="257">
        <f>SUM(AE1519:AR1519)</f>
        <v>0</v>
      </c>
    </row>
    <row r="1520" spans="1:45" ht="15" hidden="1" customHeight="1" outlineLevel="1">
      <c r="A1520" s="465"/>
      <c r="B1520" s="255" t="s">
        <v>721</v>
      </c>
      <c r="C1520" s="252" t="s">
        <v>163</v>
      </c>
      <c r="D1520" s="256"/>
      <c r="E1520" s="256"/>
      <c r="F1520" s="256"/>
      <c r="G1520" s="256"/>
      <c r="H1520" s="256"/>
      <c r="I1520" s="256"/>
      <c r="J1520" s="256"/>
      <c r="K1520" s="256"/>
      <c r="L1520" s="256"/>
      <c r="M1520" s="256"/>
      <c r="N1520" s="256"/>
      <c r="O1520" s="256"/>
      <c r="P1520" s="256"/>
      <c r="Q1520" s="256">
        <f>Q1519</f>
        <v>12</v>
      </c>
      <c r="R1520" s="256"/>
      <c r="S1520" s="256"/>
      <c r="T1520" s="256"/>
      <c r="U1520" s="256"/>
      <c r="V1520" s="256"/>
      <c r="W1520" s="256"/>
      <c r="X1520" s="256"/>
      <c r="Y1520" s="256"/>
      <c r="Z1520" s="256"/>
      <c r="AA1520" s="256"/>
      <c r="AB1520" s="256"/>
      <c r="AC1520" s="256"/>
      <c r="AD1520" s="256"/>
      <c r="AE1520" s="363">
        <f>AE1519</f>
        <v>0</v>
      </c>
      <c r="AF1520" s="363">
        <f t="shared" ref="AF1520:AR1520" si="3628">AF1519</f>
        <v>0</v>
      </c>
      <c r="AG1520" s="363">
        <f t="shared" si="3628"/>
        <v>0</v>
      </c>
      <c r="AH1520" s="363">
        <f t="shared" si="3628"/>
        <v>0</v>
      </c>
      <c r="AI1520" s="363">
        <f t="shared" si="3628"/>
        <v>0</v>
      </c>
      <c r="AJ1520" s="363">
        <f t="shared" si="3628"/>
        <v>0</v>
      </c>
      <c r="AK1520" s="363">
        <f t="shared" si="3628"/>
        <v>0</v>
      </c>
      <c r="AL1520" s="363">
        <f t="shared" si="3628"/>
        <v>0</v>
      </c>
      <c r="AM1520" s="363">
        <f t="shared" si="3628"/>
        <v>0</v>
      </c>
      <c r="AN1520" s="363">
        <f t="shared" si="3628"/>
        <v>0</v>
      </c>
      <c r="AO1520" s="363">
        <f t="shared" si="3628"/>
        <v>0</v>
      </c>
      <c r="AP1520" s="363">
        <f t="shared" si="3628"/>
        <v>0</v>
      </c>
      <c r="AQ1520" s="363">
        <f t="shared" si="3628"/>
        <v>0</v>
      </c>
      <c r="AR1520" s="363">
        <f t="shared" si="3628"/>
        <v>0</v>
      </c>
      <c r="AS1520" s="267"/>
    </row>
    <row r="1521" spans="1:45" ht="15" hidden="1" customHeight="1" outlineLevel="1">
      <c r="A1521" s="465"/>
      <c r="B1521" s="380"/>
      <c r="C1521" s="252"/>
      <c r="D1521" s="252"/>
      <c r="E1521" s="252"/>
      <c r="F1521" s="252"/>
      <c r="G1521" s="252"/>
      <c r="H1521" s="252"/>
      <c r="I1521" s="252"/>
      <c r="J1521" s="252"/>
      <c r="K1521" s="252"/>
      <c r="L1521" s="252"/>
      <c r="M1521" s="252"/>
      <c r="N1521" s="252"/>
      <c r="O1521" s="252"/>
      <c r="P1521" s="252"/>
      <c r="Q1521" s="252"/>
      <c r="R1521" s="252"/>
      <c r="S1521" s="252"/>
      <c r="T1521" s="252"/>
      <c r="U1521" s="252"/>
      <c r="V1521" s="252"/>
      <c r="W1521" s="252"/>
      <c r="X1521" s="252"/>
      <c r="Y1521" s="252"/>
      <c r="Z1521" s="252"/>
      <c r="AA1521" s="252"/>
      <c r="AB1521" s="252"/>
      <c r="AC1521" s="252"/>
      <c r="AD1521" s="252"/>
      <c r="AE1521" s="364"/>
      <c r="AF1521" s="377"/>
      <c r="AG1521" s="377"/>
      <c r="AH1521" s="377"/>
      <c r="AI1521" s="377"/>
      <c r="AJ1521" s="377"/>
      <c r="AK1521" s="377"/>
      <c r="AL1521" s="377"/>
      <c r="AM1521" s="377"/>
      <c r="AN1521" s="377"/>
      <c r="AO1521" s="377"/>
      <c r="AP1521" s="377"/>
      <c r="AQ1521" s="377"/>
      <c r="AR1521" s="377"/>
      <c r="AS1521" s="267"/>
    </row>
    <row r="1522" spans="1:45" ht="15" hidden="1" customHeight="1" outlineLevel="1">
      <c r="A1522" s="465">
        <v>39</v>
      </c>
      <c r="B1522" s="380" t="s">
        <v>131</v>
      </c>
      <c r="C1522" s="252" t="s">
        <v>25</v>
      </c>
      <c r="D1522" s="256"/>
      <c r="E1522" s="256"/>
      <c r="F1522" s="256"/>
      <c r="G1522" s="256"/>
      <c r="H1522" s="256"/>
      <c r="I1522" s="256"/>
      <c r="J1522" s="256"/>
      <c r="K1522" s="256"/>
      <c r="L1522" s="256"/>
      <c r="M1522" s="256"/>
      <c r="N1522" s="256"/>
      <c r="O1522" s="256"/>
      <c r="P1522" s="256"/>
      <c r="Q1522" s="256">
        <v>12</v>
      </c>
      <c r="R1522" s="256"/>
      <c r="S1522" s="256"/>
      <c r="T1522" s="256"/>
      <c r="U1522" s="256"/>
      <c r="V1522" s="256"/>
      <c r="W1522" s="256"/>
      <c r="X1522" s="256"/>
      <c r="Y1522" s="256"/>
      <c r="Z1522" s="256"/>
      <c r="AA1522" s="256"/>
      <c r="AB1522" s="256"/>
      <c r="AC1522" s="256"/>
      <c r="AD1522" s="256"/>
      <c r="AE1522" s="378"/>
      <c r="AF1522" s="367"/>
      <c r="AG1522" s="367"/>
      <c r="AH1522" s="367"/>
      <c r="AI1522" s="367"/>
      <c r="AJ1522" s="367"/>
      <c r="AK1522" s="367"/>
      <c r="AL1522" s="367"/>
      <c r="AM1522" s="367"/>
      <c r="AN1522" s="367"/>
      <c r="AO1522" s="367"/>
      <c r="AP1522" s="367"/>
      <c r="AQ1522" s="367"/>
      <c r="AR1522" s="367"/>
      <c r="AS1522" s="257">
        <f>SUM(AE1522:AR1522)</f>
        <v>0</v>
      </c>
    </row>
    <row r="1523" spans="1:45" ht="15" hidden="1" customHeight="1" outlineLevel="1">
      <c r="A1523" s="465"/>
      <c r="B1523" s="255" t="s">
        <v>721</v>
      </c>
      <c r="C1523" s="252" t="s">
        <v>163</v>
      </c>
      <c r="D1523" s="256"/>
      <c r="E1523" s="256"/>
      <c r="F1523" s="256"/>
      <c r="G1523" s="256"/>
      <c r="H1523" s="256"/>
      <c r="I1523" s="256"/>
      <c r="J1523" s="256"/>
      <c r="K1523" s="256"/>
      <c r="L1523" s="256"/>
      <c r="M1523" s="256"/>
      <c r="N1523" s="256"/>
      <c r="O1523" s="256"/>
      <c r="P1523" s="256"/>
      <c r="Q1523" s="256">
        <f>Q1522</f>
        <v>12</v>
      </c>
      <c r="R1523" s="256"/>
      <c r="S1523" s="256"/>
      <c r="T1523" s="256"/>
      <c r="U1523" s="256"/>
      <c r="V1523" s="256"/>
      <c r="W1523" s="256"/>
      <c r="X1523" s="256"/>
      <c r="Y1523" s="256"/>
      <c r="Z1523" s="256"/>
      <c r="AA1523" s="256"/>
      <c r="AB1523" s="256"/>
      <c r="AC1523" s="256"/>
      <c r="AD1523" s="256"/>
      <c r="AE1523" s="363">
        <f>AE1522</f>
        <v>0</v>
      </c>
      <c r="AF1523" s="363">
        <f t="shared" ref="AF1523:AR1523" si="3629">AF1522</f>
        <v>0</v>
      </c>
      <c r="AG1523" s="363">
        <f t="shared" si="3629"/>
        <v>0</v>
      </c>
      <c r="AH1523" s="363">
        <f t="shared" si="3629"/>
        <v>0</v>
      </c>
      <c r="AI1523" s="363">
        <f t="shared" si="3629"/>
        <v>0</v>
      </c>
      <c r="AJ1523" s="363">
        <f t="shared" si="3629"/>
        <v>0</v>
      </c>
      <c r="AK1523" s="363">
        <f t="shared" si="3629"/>
        <v>0</v>
      </c>
      <c r="AL1523" s="363">
        <f t="shared" si="3629"/>
        <v>0</v>
      </c>
      <c r="AM1523" s="363">
        <f t="shared" si="3629"/>
        <v>0</v>
      </c>
      <c r="AN1523" s="363">
        <f t="shared" si="3629"/>
        <v>0</v>
      </c>
      <c r="AO1523" s="363">
        <f t="shared" si="3629"/>
        <v>0</v>
      </c>
      <c r="AP1523" s="363">
        <f t="shared" si="3629"/>
        <v>0</v>
      </c>
      <c r="AQ1523" s="363">
        <f t="shared" si="3629"/>
        <v>0</v>
      </c>
      <c r="AR1523" s="363">
        <f t="shared" si="3629"/>
        <v>0</v>
      </c>
      <c r="AS1523" s="267"/>
    </row>
    <row r="1524" spans="1:45" ht="15" hidden="1" customHeight="1" outlineLevel="1">
      <c r="A1524" s="465"/>
      <c r="B1524" s="380"/>
      <c r="C1524" s="252"/>
      <c r="D1524" s="252"/>
      <c r="E1524" s="252"/>
      <c r="F1524" s="252"/>
      <c r="G1524" s="252"/>
      <c r="H1524" s="252"/>
      <c r="I1524" s="252"/>
      <c r="J1524" s="252"/>
      <c r="K1524" s="252"/>
      <c r="L1524" s="252"/>
      <c r="M1524" s="252"/>
      <c r="N1524" s="252"/>
      <c r="O1524" s="252"/>
      <c r="P1524" s="252"/>
      <c r="Q1524" s="252"/>
      <c r="R1524" s="252"/>
      <c r="S1524" s="252"/>
      <c r="T1524" s="252"/>
      <c r="U1524" s="252"/>
      <c r="V1524" s="252"/>
      <c r="W1524" s="252"/>
      <c r="X1524" s="252"/>
      <c r="Y1524" s="252"/>
      <c r="Z1524" s="252"/>
      <c r="AA1524" s="252"/>
      <c r="AB1524" s="252"/>
      <c r="AC1524" s="252"/>
      <c r="AD1524" s="252"/>
      <c r="AE1524" s="364"/>
      <c r="AF1524" s="377"/>
      <c r="AG1524" s="377"/>
      <c r="AH1524" s="377"/>
      <c r="AI1524" s="377"/>
      <c r="AJ1524" s="377"/>
      <c r="AK1524" s="377"/>
      <c r="AL1524" s="377"/>
      <c r="AM1524" s="377"/>
      <c r="AN1524" s="377"/>
      <c r="AO1524" s="377"/>
      <c r="AP1524" s="377"/>
      <c r="AQ1524" s="377"/>
      <c r="AR1524" s="377"/>
      <c r="AS1524" s="267"/>
    </row>
    <row r="1525" spans="1:45" ht="15" hidden="1" customHeight="1" outlineLevel="1">
      <c r="A1525" s="465">
        <v>40</v>
      </c>
      <c r="B1525" s="380" t="s">
        <v>132</v>
      </c>
      <c r="C1525" s="252" t="s">
        <v>25</v>
      </c>
      <c r="D1525" s="256"/>
      <c r="E1525" s="256"/>
      <c r="F1525" s="256"/>
      <c r="G1525" s="256"/>
      <c r="H1525" s="256"/>
      <c r="I1525" s="256"/>
      <c r="J1525" s="256"/>
      <c r="K1525" s="256"/>
      <c r="L1525" s="256"/>
      <c r="M1525" s="256"/>
      <c r="N1525" s="256"/>
      <c r="O1525" s="256"/>
      <c r="P1525" s="256"/>
      <c r="Q1525" s="256">
        <v>12</v>
      </c>
      <c r="R1525" s="256"/>
      <c r="S1525" s="256"/>
      <c r="T1525" s="256"/>
      <c r="U1525" s="256"/>
      <c r="V1525" s="256"/>
      <c r="W1525" s="256"/>
      <c r="X1525" s="256"/>
      <c r="Y1525" s="256"/>
      <c r="Z1525" s="256"/>
      <c r="AA1525" s="256"/>
      <c r="AB1525" s="256"/>
      <c r="AC1525" s="256"/>
      <c r="AD1525" s="256"/>
      <c r="AE1525" s="378"/>
      <c r="AF1525" s="367"/>
      <c r="AG1525" s="367"/>
      <c r="AH1525" s="367"/>
      <c r="AI1525" s="367"/>
      <c r="AJ1525" s="367"/>
      <c r="AK1525" s="367"/>
      <c r="AL1525" s="367"/>
      <c r="AM1525" s="367"/>
      <c r="AN1525" s="367"/>
      <c r="AO1525" s="367"/>
      <c r="AP1525" s="367"/>
      <c r="AQ1525" s="367"/>
      <c r="AR1525" s="367"/>
      <c r="AS1525" s="257">
        <f>SUM(AE1525:AR1525)</f>
        <v>0</v>
      </c>
    </row>
    <row r="1526" spans="1:45" ht="15" hidden="1" customHeight="1" outlineLevel="1">
      <c r="A1526" s="465"/>
      <c r="B1526" s="255" t="s">
        <v>721</v>
      </c>
      <c r="C1526" s="252" t="s">
        <v>163</v>
      </c>
      <c r="D1526" s="256"/>
      <c r="E1526" s="256"/>
      <c r="F1526" s="256"/>
      <c r="G1526" s="256"/>
      <c r="H1526" s="256"/>
      <c r="I1526" s="256"/>
      <c r="J1526" s="256"/>
      <c r="K1526" s="256"/>
      <c r="L1526" s="256"/>
      <c r="M1526" s="256"/>
      <c r="N1526" s="256"/>
      <c r="O1526" s="256"/>
      <c r="P1526" s="256"/>
      <c r="Q1526" s="256">
        <f>Q1525</f>
        <v>12</v>
      </c>
      <c r="R1526" s="256"/>
      <c r="S1526" s="256"/>
      <c r="T1526" s="256"/>
      <c r="U1526" s="256"/>
      <c r="V1526" s="256"/>
      <c r="W1526" s="256"/>
      <c r="X1526" s="256"/>
      <c r="Y1526" s="256"/>
      <c r="Z1526" s="256"/>
      <c r="AA1526" s="256"/>
      <c r="AB1526" s="256"/>
      <c r="AC1526" s="256"/>
      <c r="AD1526" s="256"/>
      <c r="AE1526" s="363">
        <f>AE1525</f>
        <v>0</v>
      </c>
      <c r="AF1526" s="363">
        <f t="shared" ref="AF1526:AR1526" si="3630">AF1525</f>
        <v>0</v>
      </c>
      <c r="AG1526" s="363">
        <f t="shared" si="3630"/>
        <v>0</v>
      </c>
      <c r="AH1526" s="363">
        <f t="shared" si="3630"/>
        <v>0</v>
      </c>
      <c r="AI1526" s="363">
        <f t="shared" si="3630"/>
        <v>0</v>
      </c>
      <c r="AJ1526" s="363">
        <f t="shared" si="3630"/>
        <v>0</v>
      </c>
      <c r="AK1526" s="363">
        <f t="shared" si="3630"/>
        <v>0</v>
      </c>
      <c r="AL1526" s="363">
        <f t="shared" si="3630"/>
        <v>0</v>
      </c>
      <c r="AM1526" s="363">
        <f t="shared" si="3630"/>
        <v>0</v>
      </c>
      <c r="AN1526" s="363">
        <f t="shared" si="3630"/>
        <v>0</v>
      </c>
      <c r="AO1526" s="363">
        <f t="shared" si="3630"/>
        <v>0</v>
      </c>
      <c r="AP1526" s="363">
        <f t="shared" si="3630"/>
        <v>0</v>
      </c>
      <c r="AQ1526" s="363">
        <f t="shared" si="3630"/>
        <v>0</v>
      </c>
      <c r="AR1526" s="363">
        <f t="shared" si="3630"/>
        <v>0</v>
      </c>
      <c r="AS1526" s="267"/>
    </row>
    <row r="1527" spans="1:45" ht="15" hidden="1" customHeight="1" outlineLevel="1">
      <c r="A1527" s="465"/>
      <c r="B1527" s="380"/>
      <c r="C1527" s="252"/>
      <c r="D1527" s="252"/>
      <c r="E1527" s="252"/>
      <c r="F1527" s="252"/>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364"/>
      <c r="AF1527" s="377"/>
      <c r="AG1527" s="377"/>
      <c r="AH1527" s="377"/>
      <c r="AI1527" s="377"/>
      <c r="AJ1527" s="377"/>
      <c r="AK1527" s="377"/>
      <c r="AL1527" s="377"/>
      <c r="AM1527" s="377"/>
      <c r="AN1527" s="377"/>
      <c r="AO1527" s="377"/>
      <c r="AP1527" s="377"/>
      <c r="AQ1527" s="377"/>
      <c r="AR1527" s="377"/>
      <c r="AS1527" s="267"/>
    </row>
    <row r="1528" spans="1:45" ht="28.5" hidden="1" customHeight="1" outlineLevel="1">
      <c r="A1528" s="465">
        <v>41</v>
      </c>
      <c r="B1528" s="380" t="s">
        <v>133</v>
      </c>
      <c r="C1528" s="252" t="s">
        <v>25</v>
      </c>
      <c r="D1528" s="256"/>
      <c r="E1528" s="256"/>
      <c r="F1528" s="256"/>
      <c r="G1528" s="256"/>
      <c r="H1528" s="256"/>
      <c r="I1528" s="256"/>
      <c r="J1528" s="256"/>
      <c r="K1528" s="256"/>
      <c r="L1528" s="256"/>
      <c r="M1528" s="256"/>
      <c r="N1528" s="256"/>
      <c r="O1528" s="256"/>
      <c r="P1528" s="256"/>
      <c r="Q1528" s="256">
        <v>12</v>
      </c>
      <c r="R1528" s="256"/>
      <c r="S1528" s="256"/>
      <c r="T1528" s="256"/>
      <c r="U1528" s="256"/>
      <c r="V1528" s="256"/>
      <c r="W1528" s="256"/>
      <c r="X1528" s="256"/>
      <c r="Y1528" s="256"/>
      <c r="Z1528" s="256"/>
      <c r="AA1528" s="256"/>
      <c r="AB1528" s="256"/>
      <c r="AC1528" s="256"/>
      <c r="AD1528" s="256"/>
      <c r="AE1528" s="378"/>
      <c r="AF1528" s="367"/>
      <c r="AG1528" s="367"/>
      <c r="AH1528" s="367"/>
      <c r="AI1528" s="367"/>
      <c r="AJ1528" s="367"/>
      <c r="AK1528" s="367"/>
      <c r="AL1528" s="367"/>
      <c r="AM1528" s="367"/>
      <c r="AN1528" s="367"/>
      <c r="AO1528" s="367"/>
      <c r="AP1528" s="367"/>
      <c r="AQ1528" s="367"/>
      <c r="AR1528" s="367"/>
      <c r="AS1528" s="257">
        <f>SUM(AE1528:AR1528)</f>
        <v>0</v>
      </c>
    </row>
    <row r="1529" spans="1:45" ht="15" hidden="1" customHeight="1" outlineLevel="1">
      <c r="A1529" s="465"/>
      <c r="B1529" s="255" t="s">
        <v>721</v>
      </c>
      <c r="C1529" s="252" t="s">
        <v>163</v>
      </c>
      <c r="D1529" s="256"/>
      <c r="E1529" s="256"/>
      <c r="F1529" s="256"/>
      <c r="G1529" s="256"/>
      <c r="H1529" s="256"/>
      <c r="I1529" s="256"/>
      <c r="J1529" s="256"/>
      <c r="K1529" s="256"/>
      <c r="L1529" s="256"/>
      <c r="M1529" s="256"/>
      <c r="N1529" s="256"/>
      <c r="O1529" s="256"/>
      <c r="P1529" s="256"/>
      <c r="Q1529" s="256">
        <f>Q1528</f>
        <v>12</v>
      </c>
      <c r="R1529" s="256"/>
      <c r="S1529" s="256"/>
      <c r="T1529" s="256"/>
      <c r="U1529" s="256"/>
      <c r="V1529" s="256"/>
      <c r="W1529" s="256"/>
      <c r="X1529" s="256"/>
      <c r="Y1529" s="256"/>
      <c r="Z1529" s="256"/>
      <c r="AA1529" s="256"/>
      <c r="AB1529" s="256"/>
      <c r="AC1529" s="256"/>
      <c r="AD1529" s="256"/>
      <c r="AE1529" s="363">
        <f>AE1528</f>
        <v>0</v>
      </c>
      <c r="AF1529" s="363">
        <f t="shared" ref="AF1529:AR1529" si="3631">AF1528</f>
        <v>0</v>
      </c>
      <c r="AG1529" s="363">
        <f t="shared" si="3631"/>
        <v>0</v>
      </c>
      <c r="AH1529" s="363">
        <f t="shared" si="3631"/>
        <v>0</v>
      </c>
      <c r="AI1529" s="363">
        <f t="shared" si="3631"/>
        <v>0</v>
      </c>
      <c r="AJ1529" s="363">
        <f t="shared" si="3631"/>
        <v>0</v>
      </c>
      <c r="AK1529" s="363">
        <f t="shared" si="3631"/>
        <v>0</v>
      </c>
      <c r="AL1529" s="363">
        <f t="shared" si="3631"/>
        <v>0</v>
      </c>
      <c r="AM1529" s="363">
        <f t="shared" si="3631"/>
        <v>0</v>
      </c>
      <c r="AN1529" s="363">
        <f t="shared" si="3631"/>
        <v>0</v>
      </c>
      <c r="AO1529" s="363">
        <f t="shared" si="3631"/>
        <v>0</v>
      </c>
      <c r="AP1529" s="363">
        <f t="shared" si="3631"/>
        <v>0</v>
      </c>
      <c r="AQ1529" s="363">
        <f t="shared" si="3631"/>
        <v>0</v>
      </c>
      <c r="AR1529" s="363">
        <f t="shared" si="3631"/>
        <v>0</v>
      </c>
      <c r="AS1529" s="267"/>
    </row>
    <row r="1530" spans="1:45" ht="15" hidden="1" customHeight="1" outlineLevel="1">
      <c r="A1530" s="465"/>
      <c r="B1530" s="380"/>
      <c r="C1530" s="252"/>
      <c r="D1530" s="252"/>
      <c r="E1530" s="252"/>
      <c r="F1530" s="252"/>
      <c r="G1530" s="252"/>
      <c r="H1530" s="252"/>
      <c r="I1530" s="252"/>
      <c r="J1530" s="252"/>
      <c r="K1530" s="252"/>
      <c r="L1530" s="252"/>
      <c r="M1530" s="252"/>
      <c r="N1530" s="252"/>
      <c r="O1530" s="252"/>
      <c r="P1530" s="252"/>
      <c r="Q1530" s="252"/>
      <c r="R1530" s="252"/>
      <c r="S1530" s="252"/>
      <c r="T1530" s="252"/>
      <c r="U1530" s="252"/>
      <c r="V1530" s="252"/>
      <c r="W1530" s="252"/>
      <c r="X1530" s="252"/>
      <c r="Y1530" s="252"/>
      <c r="Z1530" s="252"/>
      <c r="AA1530" s="252"/>
      <c r="AB1530" s="252"/>
      <c r="AC1530" s="252"/>
      <c r="AD1530" s="252"/>
      <c r="AE1530" s="364"/>
      <c r="AF1530" s="377"/>
      <c r="AG1530" s="377"/>
      <c r="AH1530" s="377"/>
      <c r="AI1530" s="377"/>
      <c r="AJ1530" s="377"/>
      <c r="AK1530" s="377"/>
      <c r="AL1530" s="377"/>
      <c r="AM1530" s="377"/>
      <c r="AN1530" s="377"/>
      <c r="AO1530" s="377"/>
      <c r="AP1530" s="377"/>
      <c r="AQ1530" s="377"/>
      <c r="AR1530" s="377"/>
      <c r="AS1530" s="267"/>
    </row>
    <row r="1531" spans="1:45" ht="28.5" hidden="1" customHeight="1" outlineLevel="1">
      <c r="A1531" s="465">
        <v>42</v>
      </c>
      <c r="B1531" s="380" t="s">
        <v>134</v>
      </c>
      <c r="C1531" s="252" t="s">
        <v>25</v>
      </c>
      <c r="D1531" s="256"/>
      <c r="E1531" s="256"/>
      <c r="F1531" s="256"/>
      <c r="G1531" s="256"/>
      <c r="H1531" s="256"/>
      <c r="I1531" s="256"/>
      <c r="J1531" s="256"/>
      <c r="K1531" s="256"/>
      <c r="L1531" s="256"/>
      <c r="M1531" s="256"/>
      <c r="N1531" s="256"/>
      <c r="O1531" s="256"/>
      <c r="P1531" s="256"/>
      <c r="Q1531" s="252"/>
      <c r="R1531" s="256"/>
      <c r="S1531" s="256"/>
      <c r="T1531" s="256"/>
      <c r="U1531" s="256"/>
      <c r="V1531" s="256"/>
      <c r="W1531" s="256"/>
      <c r="X1531" s="256"/>
      <c r="Y1531" s="256"/>
      <c r="Z1531" s="256"/>
      <c r="AA1531" s="256"/>
      <c r="AB1531" s="256"/>
      <c r="AC1531" s="256"/>
      <c r="AD1531" s="256"/>
      <c r="AE1531" s="378"/>
      <c r="AF1531" s="367"/>
      <c r="AG1531" s="367"/>
      <c r="AH1531" s="367"/>
      <c r="AI1531" s="367"/>
      <c r="AJ1531" s="367"/>
      <c r="AK1531" s="367"/>
      <c r="AL1531" s="367"/>
      <c r="AM1531" s="367"/>
      <c r="AN1531" s="367"/>
      <c r="AO1531" s="367"/>
      <c r="AP1531" s="367"/>
      <c r="AQ1531" s="367"/>
      <c r="AR1531" s="367"/>
      <c r="AS1531" s="257">
        <f>SUM(AE1531:AR1531)</f>
        <v>0</v>
      </c>
    </row>
    <row r="1532" spans="1:45" ht="15" hidden="1" customHeight="1" outlineLevel="1">
      <c r="A1532" s="465"/>
      <c r="B1532" s="255" t="s">
        <v>721</v>
      </c>
      <c r="C1532" s="252" t="s">
        <v>163</v>
      </c>
      <c r="D1532" s="256"/>
      <c r="E1532" s="256"/>
      <c r="F1532" s="256"/>
      <c r="G1532" s="256"/>
      <c r="H1532" s="256"/>
      <c r="I1532" s="256"/>
      <c r="J1532" s="256"/>
      <c r="K1532" s="256"/>
      <c r="L1532" s="256"/>
      <c r="M1532" s="256"/>
      <c r="N1532" s="256"/>
      <c r="O1532" s="256"/>
      <c r="P1532" s="256"/>
      <c r="Q1532" s="415"/>
      <c r="R1532" s="256"/>
      <c r="S1532" s="256"/>
      <c r="T1532" s="256"/>
      <c r="U1532" s="256"/>
      <c r="V1532" s="256"/>
      <c r="W1532" s="256"/>
      <c r="X1532" s="256"/>
      <c r="Y1532" s="256"/>
      <c r="Z1532" s="256"/>
      <c r="AA1532" s="256"/>
      <c r="AB1532" s="256"/>
      <c r="AC1532" s="256"/>
      <c r="AD1532" s="256"/>
      <c r="AE1532" s="363">
        <f>AE1531</f>
        <v>0</v>
      </c>
      <c r="AF1532" s="363">
        <f t="shared" ref="AF1532:AR1532" si="3632">AF1531</f>
        <v>0</v>
      </c>
      <c r="AG1532" s="363">
        <f t="shared" si="3632"/>
        <v>0</v>
      </c>
      <c r="AH1532" s="363">
        <f t="shared" si="3632"/>
        <v>0</v>
      </c>
      <c r="AI1532" s="363">
        <f t="shared" si="3632"/>
        <v>0</v>
      </c>
      <c r="AJ1532" s="363">
        <f t="shared" si="3632"/>
        <v>0</v>
      </c>
      <c r="AK1532" s="363">
        <f t="shared" si="3632"/>
        <v>0</v>
      </c>
      <c r="AL1532" s="363">
        <f t="shared" si="3632"/>
        <v>0</v>
      </c>
      <c r="AM1532" s="363">
        <f t="shared" si="3632"/>
        <v>0</v>
      </c>
      <c r="AN1532" s="363">
        <f t="shared" si="3632"/>
        <v>0</v>
      </c>
      <c r="AO1532" s="363">
        <f t="shared" si="3632"/>
        <v>0</v>
      </c>
      <c r="AP1532" s="363">
        <f t="shared" si="3632"/>
        <v>0</v>
      </c>
      <c r="AQ1532" s="363">
        <f t="shared" si="3632"/>
        <v>0</v>
      </c>
      <c r="AR1532" s="363">
        <f t="shared" si="3632"/>
        <v>0</v>
      </c>
      <c r="AS1532" s="267"/>
    </row>
    <row r="1533" spans="1:45" ht="15" hidden="1" customHeight="1" outlineLevel="1">
      <c r="A1533" s="465"/>
      <c r="B1533" s="380"/>
      <c r="C1533" s="252"/>
      <c r="D1533" s="252"/>
      <c r="E1533" s="252"/>
      <c r="F1533" s="252"/>
      <c r="G1533" s="252"/>
      <c r="H1533" s="252"/>
      <c r="I1533" s="252"/>
      <c r="J1533" s="252"/>
      <c r="K1533" s="252"/>
      <c r="L1533" s="252"/>
      <c r="M1533" s="252"/>
      <c r="N1533" s="252"/>
      <c r="O1533" s="252"/>
      <c r="P1533" s="252"/>
      <c r="Q1533" s="252"/>
      <c r="R1533" s="252"/>
      <c r="S1533" s="252"/>
      <c r="T1533" s="252"/>
      <c r="U1533" s="252"/>
      <c r="V1533" s="252"/>
      <c r="W1533" s="252"/>
      <c r="X1533" s="252"/>
      <c r="Y1533" s="252"/>
      <c r="Z1533" s="252"/>
      <c r="AA1533" s="252"/>
      <c r="AB1533" s="252"/>
      <c r="AC1533" s="252"/>
      <c r="AD1533" s="252"/>
      <c r="AE1533" s="364"/>
      <c r="AF1533" s="377"/>
      <c r="AG1533" s="377"/>
      <c r="AH1533" s="377"/>
      <c r="AI1533" s="377"/>
      <c r="AJ1533" s="377"/>
      <c r="AK1533" s="377"/>
      <c r="AL1533" s="377"/>
      <c r="AM1533" s="377"/>
      <c r="AN1533" s="377"/>
      <c r="AO1533" s="377"/>
      <c r="AP1533" s="377"/>
      <c r="AQ1533" s="377"/>
      <c r="AR1533" s="377"/>
      <c r="AS1533" s="267"/>
    </row>
    <row r="1534" spans="1:45" ht="15" hidden="1" customHeight="1" outlineLevel="1">
      <c r="A1534" s="465">
        <v>43</v>
      </c>
      <c r="B1534" s="380" t="s">
        <v>135</v>
      </c>
      <c r="C1534" s="252" t="s">
        <v>25</v>
      </c>
      <c r="D1534" s="256"/>
      <c r="E1534" s="256"/>
      <c r="F1534" s="256"/>
      <c r="G1534" s="256"/>
      <c r="H1534" s="256"/>
      <c r="I1534" s="256"/>
      <c r="J1534" s="256"/>
      <c r="K1534" s="256"/>
      <c r="L1534" s="256"/>
      <c r="M1534" s="256"/>
      <c r="N1534" s="256"/>
      <c r="O1534" s="256"/>
      <c r="P1534" s="256"/>
      <c r="Q1534" s="256">
        <v>12</v>
      </c>
      <c r="R1534" s="256"/>
      <c r="S1534" s="256"/>
      <c r="T1534" s="256"/>
      <c r="U1534" s="256"/>
      <c r="V1534" s="256"/>
      <c r="W1534" s="256"/>
      <c r="X1534" s="256"/>
      <c r="Y1534" s="256"/>
      <c r="Z1534" s="256"/>
      <c r="AA1534" s="256"/>
      <c r="AB1534" s="256"/>
      <c r="AC1534" s="256"/>
      <c r="AD1534" s="256"/>
      <c r="AE1534" s="378"/>
      <c r="AF1534" s="367"/>
      <c r="AG1534" s="367"/>
      <c r="AH1534" s="367"/>
      <c r="AI1534" s="367"/>
      <c r="AJ1534" s="367"/>
      <c r="AK1534" s="367"/>
      <c r="AL1534" s="367"/>
      <c r="AM1534" s="367"/>
      <c r="AN1534" s="367"/>
      <c r="AO1534" s="367"/>
      <c r="AP1534" s="367"/>
      <c r="AQ1534" s="367"/>
      <c r="AR1534" s="367"/>
      <c r="AS1534" s="257">
        <f>SUM(AE1534:AR1534)</f>
        <v>0</v>
      </c>
    </row>
    <row r="1535" spans="1:45" ht="15" hidden="1" customHeight="1" outlineLevel="1">
      <c r="A1535" s="465"/>
      <c r="B1535" s="255" t="s">
        <v>721</v>
      </c>
      <c r="C1535" s="252" t="s">
        <v>163</v>
      </c>
      <c r="D1535" s="256"/>
      <c r="E1535" s="256"/>
      <c r="F1535" s="256"/>
      <c r="G1535" s="256"/>
      <c r="H1535" s="256"/>
      <c r="I1535" s="256"/>
      <c r="J1535" s="256"/>
      <c r="K1535" s="256"/>
      <c r="L1535" s="256"/>
      <c r="M1535" s="256"/>
      <c r="N1535" s="256"/>
      <c r="O1535" s="256"/>
      <c r="P1535" s="256"/>
      <c r="Q1535" s="256">
        <f>Q1534</f>
        <v>12</v>
      </c>
      <c r="R1535" s="256"/>
      <c r="S1535" s="256"/>
      <c r="T1535" s="256"/>
      <c r="U1535" s="256"/>
      <c r="V1535" s="256"/>
      <c r="W1535" s="256"/>
      <c r="X1535" s="256"/>
      <c r="Y1535" s="256"/>
      <c r="Z1535" s="256"/>
      <c r="AA1535" s="256"/>
      <c r="AB1535" s="256"/>
      <c r="AC1535" s="256"/>
      <c r="AD1535" s="256"/>
      <c r="AE1535" s="363">
        <f>AE1534</f>
        <v>0</v>
      </c>
      <c r="AF1535" s="363">
        <f t="shared" ref="AF1535:AR1535" si="3633">AF1534</f>
        <v>0</v>
      </c>
      <c r="AG1535" s="363">
        <f t="shared" si="3633"/>
        <v>0</v>
      </c>
      <c r="AH1535" s="363">
        <f t="shared" si="3633"/>
        <v>0</v>
      </c>
      <c r="AI1535" s="363">
        <f t="shared" si="3633"/>
        <v>0</v>
      </c>
      <c r="AJ1535" s="363">
        <f t="shared" si="3633"/>
        <v>0</v>
      </c>
      <c r="AK1535" s="363">
        <f t="shared" si="3633"/>
        <v>0</v>
      </c>
      <c r="AL1535" s="363">
        <f t="shared" si="3633"/>
        <v>0</v>
      </c>
      <c r="AM1535" s="363">
        <f t="shared" si="3633"/>
        <v>0</v>
      </c>
      <c r="AN1535" s="363">
        <f t="shared" si="3633"/>
        <v>0</v>
      </c>
      <c r="AO1535" s="363">
        <f t="shared" si="3633"/>
        <v>0</v>
      </c>
      <c r="AP1535" s="363">
        <f t="shared" si="3633"/>
        <v>0</v>
      </c>
      <c r="AQ1535" s="363">
        <f t="shared" si="3633"/>
        <v>0</v>
      </c>
      <c r="AR1535" s="363">
        <f t="shared" si="3633"/>
        <v>0</v>
      </c>
      <c r="AS1535" s="267"/>
    </row>
    <row r="1536" spans="1:45" ht="15" hidden="1" customHeight="1" outlineLevel="1">
      <c r="A1536" s="465"/>
      <c r="B1536" s="380"/>
      <c r="C1536" s="252"/>
      <c r="D1536" s="252"/>
      <c r="E1536" s="252"/>
      <c r="F1536" s="252"/>
      <c r="G1536" s="252"/>
      <c r="H1536" s="252"/>
      <c r="I1536" s="252"/>
      <c r="J1536" s="252"/>
      <c r="K1536" s="252"/>
      <c r="L1536" s="252"/>
      <c r="M1536" s="252"/>
      <c r="N1536" s="252"/>
      <c r="O1536" s="252"/>
      <c r="P1536" s="252"/>
      <c r="Q1536" s="252"/>
      <c r="R1536" s="252"/>
      <c r="S1536" s="252"/>
      <c r="T1536" s="252"/>
      <c r="U1536" s="252"/>
      <c r="V1536" s="252"/>
      <c r="W1536" s="252"/>
      <c r="X1536" s="252"/>
      <c r="Y1536" s="252"/>
      <c r="Z1536" s="252"/>
      <c r="AA1536" s="252"/>
      <c r="AB1536" s="252"/>
      <c r="AC1536" s="252"/>
      <c r="AD1536" s="252"/>
      <c r="AE1536" s="364"/>
      <c r="AF1536" s="377"/>
      <c r="AG1536" s="377"/>
      <c r="AH1536" s="377"/>
      <c r="AI1536" s="377"/>
      <c r="AJ1536" s="377"/>
      <c r="AK1536" s="377"/>
      <c r="AL1536" s="377"/>
      <c r="AM1536" s="377"/>
      <c r="AN1536" s="377"/>
      <c r="AO1536" s="377"/>
      <c r="AP1536" s="377"/>
      <c r="AQ1536" s="377"/>
      <c r="AR1536" s="377"/>
      <c r="AS1536" s="267"/>
    </row>
    <row r="1537" spans="1:45" ht="28.5" hidden="1" customHeight="1" outlineLevel="1">
      <c r="A1537" s="465">
        <v>44</v>
      </c>
      <c r="B1537" s="380" t="s">
        <v>136</v>
      </c>
      <c r="C1537" s="252" t="s">
        <v>25</v>
      </c>
      <c r="D1537" s="256"/>
      <c r="E1537" s="256"/>
      <c r="F1537" s="256"/>
      <c r="G1537" s="256"/>
      <c r="H1537" s="256"/>
      <c r="I1537" s="256"/>
      <c r="J1537" s="256"/>
      <c r="K1537" s="256"/>
      <c r="L1537" s="256"/>
      <c r="M1537" s="256"/>
      <c r="N1537" s="256"/>
      <c r="O1537" s="256"/>
      <c r="P1537" s="256"/>
      <c r="Q1537" s="256">
        <v>12</v>
      </c>
      <c r="R1537" s="256"/>
      <c r="S1537" s="256"/>
      <c r="T1537" s="256"/>
      <c r="U1537" s="256"/>
      <c r="V1537" s="256"/>
      <c r="W1537" s="256"/>
      <c r="X1537" s="256"/>
      <c r="Y1537" s="256"/>
      <c r="Z1537" s="256"/>
      <c r="AA1537" s="256"/>
      <c r="AB1537" s="256"/>
      <c r="AC1537" s="256"/>
      <c r="AD1537" s="256"/>
      <c r="AE1537" s="378"/>
      <c r="AF1537" s="367"/>
      <c r="AG1537" s="367"/>
      <c r="AH1537" s="367"/>
      <c r="AI1537" s="367"/>
      <c r="AJ1537" s="367"/>
      <c r="AK1537" s="367"/>
      <c r="AL1537" s="367"/>
      <c r="AM1537" s="367"/>
      <c r="AN1537" s="367"/>
      <c r="AO1537" s="367"/>
      <c r="AP1537" s="367"/>
      <c r="AQ1537" s="367"/>
      <c r="AR1537" s="367"/>
      <c r="AS1537" s="257">
        <f>SUM(AE1537:AR1537)</f>
        <v>0</v>
      </c>
    </row>
    <row r="1538" spans="1:45" ht="15" hidden="1" customHeight="1" outlineLevel="1">
      <c r="A1538" s="465"/>
      <c r="B1538" s="255" t="s">
        <v>721</v>
      </c>
      <c r="C1538" s="252" t="s">
        <v>163</v>
      </c>
      <c r="D1538" s="256"/>
      <c r="E1538" s="256"/>
      <c r="F1538" s="256"/>
      <c r="G1538" s="256"/>
      <c r="H1538" s="256"/>
      <c r="I1538" s="256"/>
      <c r="J1538" s="256"/>
      <c r="K1538" s="256"/>
      <c r="L1538" s="256"/>
      <c r="M1538" s="256"/>
      <c r="N1538" s="256"/>
      <c r="O1538" s="256"/>
      <c r="P1538" s="256"/>
      <c r="Q1538" s="256">
        <f>Q1537</f>
        <v>12</v>
      </c>
      <c r="R1538" s="256"/>
      <c r="S1538" s="256"/>
      <c r="T1538" s="256"/>
      <c r="U1538" s="256"/>
      <c r="V1538" s="256"/>
      <c r="W1538" s="256"/>
      <c r="X1538" s="256"/>
      <c r="Y1538" s="256"/>
      <c r="Z1538" s="256"/>
      <c r="AA1538" s="256"/>
      <c r="AB1538" s="256"/>
      <c r="AC1538" s="256"/>
      <c r="AD1538" s="256"/>
      <c r="AE1538" s="363">
        <f>AE1537</f>
        <v>0</v>
      </c>
      <c r="AF1538" s="363">
        <f t="shared" ref="AF1538:AR1538" si="3634">AF1537</f>
        <v>0</v>
      </c>
      <c r="AG1538" s="363">
        <f t="shared" si="3634"/>
        <v>0</v>
      </c>
      <c r="AH1538" s="363">
        <f t="shared" si="3634"/>
        <v>0</v>
      </c>
      <c r="AI1538" s="363">
        <f t="shared" si="3634"/>
        <v>0</v>
      </c>
      <c r="AJ1538" s="363">
        <f t="shared" si="3634"/>
        <v>0</v>
      </c>
      <c r="AK1538" s="363">
        <f t="shared" si="3634"/>
        <v>0</v>
      </c>
      <c r="AL1538" s="363">
        <f t="shared" si="3634"/>
        <v>0</v>
      </c>
      <c r="AM1538" s="363">
        <f t="shared" si="3634"/>
        <v>0</v>
      </c>
      <c r="AN1538" s="363">
        <f t="shared" si="3634"/>
        <v>0</v>
      </c>
      <c r="AO1538" s="363">
        <f t="shared" si="3634"/>
        <v>0</v>
      </c>
      <c r="AP1538" s="363">
        <f t="shared" si="3634"/>
        <v>0</v>
      </c>
      <c r="AQ1538" s="363">
        <f t="shared" si="3634"/>
        <v>0</v>
      </c>
      <c r="AR1538" s="363">
        <f t="shared" si="3634"/>
        <v>0</v>
      </c>
      <c r="AS1538" s="267"/>
    </row>
    <row r="1539" spans="1:45" ht="15" hidden="1" customHeight="1" outlineLevel="1">
      <c r="A1539" s="465"/>
      <c r="B1539" s="380"/>
      <c r="C1539" s="252"/>
      <c r="D1539" s="252"/>
      <c r="E1539" s="252"/>
      <c r="F1539" s="252"/>
      <c r="G1539" s="252"/>
      <c r="H1539" s="252"/>
      <c r="I1539" s="252"/>
      <c r="J1539" s="252"/>
      <c r="K1539" s="252"/>
      <c r="L1539" s="252"/>
      <c r="M1539" s="252"/>
      <c r="N1539" s="252"/>
      <c r="O1539" s="252"/>
      <c r="P1539" s="252"/>
      <c r="Q1539" s="252"/>
      <c r="R1539" s="252"/>
      <c r="S1539" s="252"/>
      <c r="T1539" s="252"/>
      <c r="U1539" s="252"/>
      <c r="V1539" s="252"/>
      <c r="W1539" s="252"/>
      <c r="X1539" s="252"/>
      <c r="Y1539" s="252"/>
      <c r="Z1539" s="252"/>
      <c r="AA1539" s="252"/>
      <c r="AB1539" s="252"/>
      <c r="AC1539" s="252"/>
      <c r="AD1539" s="252"/>
      <c r="AE1539" s="364"/>
      <c r="AF1539" s="377"/>
      <c r="AG1539" s="377"/>
      <c r="AH1539" s="377"/>
      <c r="AI1539" s="377"/>
      <c r="AJ1539" s="377"/>
      <c r="AK1539" s="377"/>
      <c r="AL1539" s="377"/>
      <c r="AM1539" s="377"/>
      <c r="AN1539" s="377"/>
      <c r="AO1539" s="377"/>
      <c r="AP1539" s="377"/>
      <c r="AQ1539" s="377"/>
      <c r="AR1539" s="377"/>
      <c r="AS1539" s="267"/>
    </row>
    <row r="1540" spans="1:45" ht="32.450000000000003" hidden="1" customHeight="1" outlineLevel="1">
      <c r="A1540" s="465">
        <v>45</v>
      </c>
      <c r="B1540" s="380" t="s">
        <v>137</v>
      </c>
      <c r="C1540" s="252" t="s">
        <v>25</v>
      </c>
      <c r="D1540" s="256"/>
      <c r="E1540" s="256"/>
      <c r="F1540" s="256"/>
      <c r="G1540" s="256"/>
      <c r="H1540" s="256"/>
      <c r="I1540" s="256"/>
      <c r="J1540" s="256"/>
      <c r="K1540" s="256"/>
      <c r="L1540" s="256"/>
      <c r="M1540" s="256"/>
      <c r="N1540" s="256"/>
      <c r="O1540" s="256"/>
      <c r="P1540" s="256"/>
      <c r="Q1540" s="256">
        <v>12</v>
      </c>
      <c r="R1540" s="256"/>
      <c r="S1540" s="256"/>
      <c r="T1540" s="256"/>
      <c r="U1540" s="256"/>
      <c r="V1540" s="256"/>
      <c r="W1540" s="256"/>
      <c r="X1540" s="256"/>
      <c r="Y1540" s="256"/>
      <c r="Z1540" s="256"/>
      <c r="AA1540" s="256"/>
      <c r="AB1540" s="256"/>
      <c r="AC1540" s="256"/>
      <c r="AD1540" s="256"/>
      <c r="AE1540" s="378"/>
      <c r="AF1540" s="367"/>
      <c r="AG1540" s="367"/>
      <c r="AH1540" s="367"/>
      <c r="AI1540" s="367"/>
      <c r="AJ1540" s="367"/>
      <c r="AK1540" s="367"/>
      <c r="AL1540" s="367"/>
      <c r="AM1540" s="367"/>
      <c r="AN1540" s="367"/>
      <c r="AO1540" s="367"/>
      <c r="AP1540" s="367"/>
      <c r="AQ1540" s="367"/>
      <c r="AR1540" s="367"/>
      <c r="AS1540" s="257">
        <f>SUM(AE1540:AR1540)</f>
        <v>0</v>
      </c>
    </row>
    <row r="1541" spans="1:45" ht="15" hidden="1" customHeight="1" outlineLevel="1">
      <c r="A1541" s="465"/>
      <c r="B1541" s="255" t="s">
        <v>721</v>
      </c>
      <c r="C1541" s="252" t="s">
        <v>163</v>
      </c>
      <c r="D1541" s="256"/>
      <c r="E1541" s="256"/>
      <c r="F1541" s="256"/>
      <c r="G1541" s="256"/>
      <c r="H1541" s="256"/>
      <c r="I1541" s="256"/>
      <c r="J1541" s="256"/>
      <c r="K1541" s="256"/>
      <c r="L1541" s="256"/>
      <c r="M1541" s="256"/>
      <c r="N1541" s="256"/>
      <c r="O1541" s="256"/>
      <c r="P1541" s="256"/>
      <c r="Q1541" s="256">
        <f>Q1540</f>
        <v>12</v>
      </c>
      <c r="R1541" s="256"/>
      <c r="S1541" s="256"/>
      <c r="T1541" s="256"/>
      <c r="U1541" s="256"/>
      <c r="V1541" s="256"/>
      <c r="W1541" s="256"/>
      <c r="X1541" s="256"/>
      <c r="Y1541" s="256"/>
      <c r="Z1541" s="256"/>
      <c r="AA1541" s="256"/>
      <c r="AB1541" s="256"/>
      <c r="AC1541" s="256"/>
      <c r="AD1541" s="256"/>
      <c r="AE1541" s="363">
        <f>AE1540</f>
        <v>0</v>
      </c>
      <c r="AF1541" s="363">
        <f t="shared" ref="AF1541:AR1541" si="3635">AF1540</f>
        <v>0</v>
      </c>
      <c r="AG1541" s="363">
        <f t="shared" si="3635"/>
        <v>0</v>
      </c>
      <c r="AH1541" s="363">
        <f t="shared" si="3635"/>
        <v>0</v>
      </c>
      <c r="AI1541" s="363">
        <f t="shared" si="3635"/>
        <v>0</v>
      </c>
      <c r="AJ1541" s="363">
        <f t="shared" si="3635"/>
        <v>0</v>
      </c>
      <c r="AK1541" s="363">
        <f t="shared" si="3635"/>
        <v>0</v>
      </c>
      <c r="AL1541" s="363">
        <f t="shared" si="3635"/>
        <v>0</v>
      </c>
      <c r="AM1541" s="363">
        <f t="shared" si="3635"/>
        <v>0</v>
      </c>
      <c r="AN1541" s="363">
        <f t="shared" si="3635"/>
        <v>0</v>
      </c>
      <c r="AO1541" s="363">
        <f t="shared" si="3635"/>
        <v>0</v>
      </c>
      <c r="AP1541" s="363">
        <f t="shared" si="3635"/>
        <v>0</v>
      </c>
      <c r="AQ1541" s="363">
        <f t="shared" si="3635"/>
        <v>0</v>
      </c>
      <c r="AR1541" s="363">
        <f t="shared" si="3635"/>
        <v>0</v>
      </c>
      <c r="AS1541" s="267"/>
    </row>
    <row r="1542" spans="1:45" ht="15" hidden="1" customHeight="1" outlineLevel="1">
      <c r="A1542" s="465"/>
      <c r="B1542" s="380"/>
      <c r="C1542" s="252"/>
      <c r="D1542" s="252"/>
      <c r="E1542" s="252"/>
      <c r="F1542" s="252"/>
      <c r="G1542" s="252"/>
      <c r="H1542" s="252"/>
      <c r="I1542" s="252"/>
      <c r="J1542" s="252"/>
      <c r="K1542" s="252"/>
      <c r="L1542" s="252"/>
      <c r="M1542" s="252"/>
      <c r="N1542" s="252"/>
      <c r="O1542" s="252"/>
      <c r="P1542" s="252"/>
      <c r="Q1542" s="252"/>
      <c r="R1542" s="252"/>
      <c r="S1542" s="252"/>
      <c r="T1542" s="252"/>
      <c r="U1542" s="252"/>
      <c r="V1542" s="252"/>
      <c r="W1542" s="252"/>
      <c r="X1542" s="252"/>
      <c r="Y1542" s="252"/>
      <c r="Z1542" s="252"/>
      <c r="AA1542" s="252"/>
      <c r="AB1542" s="252"/>
      <c r="AC1542" s="252"/>
      <c r="AD1542" s="252"/>
      <c r="AE1542" s="364"/>
      <c r="AF1542" s="377"/>
      <c r="AG1542" s="377"/>
      <c r="AH1542" s="377"/>
      <c r="AI1542" s="377"/>
      <c r="AJ1542" s="377"/>
      <c r="AK1542" s="377"/>
      <c r="AL1542" s="377"/>
      <c r="AM1542" s="377"/>
      <c r="AN1542" s="377"/>
      <c r="AO1542" s="377"/>
      <c r="AP1542" s="377"/>
      <c r="AQ1542" s="377"/>
      <c r="AR1542" s="377"/>
      <c r="AS1542" s="267"/>
    </row>
    <row r="1543" spans="1:45" ht="32.25" hidden="1" customHeight="1" outlineLevel="1">
      <c r="A1543" s="465">
        <v>46</v>
      </c>
      <c r="B1543" s="380" t="s">
        <v>138</v>
      </c>
      <c r="C1543" s="252" t="s">
        <v>25</v>
      </c>
      <c r="D1543" s="256"/>
      <c r="E1543" s="256"/>
      <c r="F1543" s="256"/>
      <c r="G1543" s="256"/>
      <c r="H1543" s="256"/>
      <c r="I1543" s="256"/>
      <c r="J1543" s="256"/>
      <c r="K1543" s="256"/>
      <c r="L1543" s="256"/>
      <c r="M1543" s="256"/>
      <c r="N1543" s="256"/>
      <c r="O1543" s="256"/>
      <c r="P1543" s="256"/>
      <c r="Q1543" s="256">
        <v>12</v>
      </c>
      <c r="R1543" s="256"/>
      <c r="S1543" s="256"/>
      <c r="T1543" s="256"/>
      <c r="U1543" s="256"/>
      <c r="V1543" s="256"/>
      <c r="W1543" s="256"/>
      <c r="X1543" s="256"/>
      <c r="Y1543" s="256"/>
      <c r="Z1543" s="256"/>
      <c r="AA1543" s="256"/>
      <c r="AB1543" s="256"/>
      <c r="AC1543" s="256"/>
      <c r="AD1543" s="256"/>
      <c r="AE1543" s="378"/>
      <c r="AF1543" s="367"/>
      <c r="AG1543" s="367"/>
      <c r="AH1543" s="367"/>
      <c r="AI1543" s="367"/>
      <c r="AJ1543" s="367"/>
      <c r="AK1543" s="367"/>
      <c r="AL1543" s="367"/>
      <c r="AM1543" s="367"/>
      <c r="AN1543" s="367"/>
      <c r="AO1543" s="367"/>
      <c r="AP1543" s="367"/>
      <c r="AQ1543" s="367"/>
      <c r="AR1543" s="367"/>
      <c r="AS1543" s="257">
        <f>SUM(AE1543:AR1543)</f>
        <v>0</v>
      </c>
    </row>
    <row r="1544" spans="1:45" ht="15" hidden="1" customHeight="1" outlineLevel="1">
      <c r="A1544" s="465"/>
      <c r="B1544" s="255" t="s">
        <v>721</v>
      </c>
      <c r="C1544" s="252" t="s">
        <v>163</v>
      </c>
      <c r="D1544" s="256"/>
      <c r="E1544" s="256"/>
      <c r="F1544" s="256"/>
      <c r="G1544" s="256"/>
      <c r="H1544" s="256"/>
      <c r="I1544" s="256"/>
      <c r="J1544" s="256"/>
      <c r="K1544" s="256"/>
      <c r="L1544" s="256"/>
      <c r="M1544" s="256"/>
      <c r="N1544" s="256"/>
      <c r="O1544" s="256"/>
      <c r="P1544" s="256"/>
      <c r="Q1544" s="256">
        <f>Q1543</f>
        <v>12</v>
      </c>
      <c r="R1544" s="256"/>
      <c r="S1544" s="256"/>
      <c r="T1544" s="256"/>
      <c r="U1544" s="256"/>
      <c r="V1544" s="256"/>
      <c r="W1544" s="256"/>
      <c r="X1544" s="256"/>
      <c r="Y1544" s="256"/>
      <c r="Z1544" s="256"/>
      <c r="AA1544" s="256"/>
      <c r="AB1544" s="256"/>
      <c r="AC1544" s="256"/>
      <c r="AD1544" s="256"/>
      <c r="AE1544" s="363">
        <f>AE1543</f>
        <v>0</v>
      </c>
      <c r="AF1544" s="363">
        <f t="shared" ref="AF1544:AR1544" si="3636">AF1543</f>
        <v>0</v>
      </c>
      <c r="AG1544" s="363">
        <f t="shared" si="3636"/>
        <v>0</v>
      </c>
      <c r="AH1544" s="363">
        <f t="shared" si="3636"/>
        <v>0</v>
      </c>
      <c r="AI1544" s="363">
        <f t="shared" si="3636"/>
        <v>0</v>
      </c>
      <c r="AJ1544" s="363">
        <f t="shared" si="3636"/>
        <v>0</v>
      </c>
      <c r="AK1544" s="363">
        <f t="shared" si="3636"/>
        <v>0</v>
      </c>
      <c r="AL1544" s="363">
        <f t="shared" si="3636"/>
        <v>0</v>
      </c>
      <c r="AM1544" s="363">
        <f t="shared" si="3636"/>
        <v>0</v>
      </c>
      <c r="AN1544" s="363">
        <f t="shared" si="3636"/>
        <v>0</v>
      </c>
      <c r="AO1544" s="363">
        <f t="shared" si="3636"/>
        <v>0</v>
      </c>
      <c r="AP1544" s="363">
        <f t="shared" si="3636"/>
        <v>0</v>
      </c>
      <c r="AQ1544" s="363">
        <f t="shared" si="3636"/>
        <v>0</v>
      </c>
      <c r="AR1544" s="363">
        <f t="shared" si="3636"/>
        <v>0</v>
      </c>
      <c r="AS1544" s="267"/>
    </row>
    <row r="1545" spans="1:45" ht="15" hidden="1" customHeight="1" outlineLevel="1">
      <c r="A1545" s="465"/>
      <c r="B1545" s="380"/>
      <c r="C1545" s="252"/>
      <c r="D1545" s="252"/>
      <c r="E1545" s="252"/>
      <c r="F1545" s="252"/>
      <c r="G1545" s="252"/>
      <c r="H1545" s="252"/>
      <c r="I1545" s="252"/>
      <c r="J1545" s="252"/>
      <c r="K1545" s="252"/>
      <c r="L1545" s="252"/>
      <c r="M1545" s="252"/>
      <c r="N1545" s="252"/>
      <c r="O1545" s="252"/>
      <c r="P1545" s="252"/>
      <c r="Q1545" s="252"/>
      <c r="R1545" s="252"/>
      <c r="S1545" s="252"/>
      <c r="T1545" s="252"/>
      <c r="U1545" s="252"/>
      <c r="V1545" s="252"/>
      <c r="W1545" s="252"/>
      <c r="X1545" s="252"/>
      <c r="Y1545" s="252"/>
      <c r="Z1545" s="252"/>
      <c r="AA1545" s="252"/>
      <c r="AB1545" s="252"/>
      <c r="AC1545" s="252"/>
      <c r="AD1545" s="252"/>
      <c r="AE1545" s="364"/>
      <c r="AF1545" s="377"/>
      <c r="AG1545" s="377"/>
      <c r="AH1545" s="377"/>
      <c r="AI1545" s="377"/>
      <c r="AJ1545" s="377"/>
      <c r="AK1545" s="377"/>
      <c r="AL1545" s="377"/>
      <c r="AM1545" s="377"/>
      <c r="AN1545" s="377"/>
      <c r="AO1545" s="377"/>
      <c r="AP1545" s="377"/>
      <c r="AQ1545" s="377"/>
      <c r="AR1545" s="377"/>
      <c r="AS1545" s="267"/>
    </row>
    <row r="1546" spans="1:45" ht="35.450000000000003" hidden="1" customHeight="1" outlineLevel="1">
      <c r="A1546" s="465">
        <v>47</v>
      </c>
      <c r="B1546" s="380" t="s">
        <v>139</v>
      </c>
      <c r="C1546" s="252" t="s">
        <v>25</v>
      </c>
      <c r="D1546" s="256"/>
      <c r="E1546" s="256"/>
      <c r="F1546" s="256"/>
      <c r="G1546" s="256"/>
      <c r="H1546" s="256"/>
      <c r="I1546" s="256"/>
      <c r="J1546" s="256"/>
      <c r="K1546" s="256"/>
      <c r="L1546" s="256"/>
      <c r="M1546" s="256"/>
      <c r="N1546" s="256"/>
      <c r="O1546" s="256"/>
      <c r="P1546" s="256"/>
      <c r="Q1546" s="256">
        <v>12</v>
      </c>
      <c r="R1546" s="256"/>
      <c r="S1546" s="256"/>
      <c r="T1546" s="256"/>
      <c r="U1546" s="256"/>
      <c r="V1546" s="256"/>
      <c r="W1546" s="256"/>
      <c r="X1546" s="256"/>
      <c r="Y1546" s="256"/>
      <c r="Z1546" s="256"/>
      <c r="AA1546" s="256"/>
      <c r="AB1546" s="256"/>
      <c r="AC1546" s="256"/>
      <c r="AD1546" s="256"/>
      <c r="AE1546" s="378"/>
      <c r="AF1546" s="367"/>
      <c r="AG1546" s="367"/>
      <c r="AH1546" s="367"/>
      <c r="AI1546" s="367"/>
      <c r="AJ1546" s="367"/>
      <c r="AK1546" s="367"/>
      <c r="AL1546" s="367"/>
      <c r="AM1546" s="367"/>
      <c r="AN1546" s="367"/>
      <c r="AO1546" s="367"/>
      <c r="AP1546" s="367"/>
      <c r="AQ1546" s="367"/>
      <c r="AR1546" s="367"/>
      <c r="AS1546" s="257">
        <f>SUM(AE1546:AR1546)</f>
        <v>0</v>
      </c>
    </row>
    <row r="1547" spans="1:45" ht="15" hidden="1" customHeight="1" outlineLevel="1">
      <c r="A1547" s="465"/>
      <c r="B1547" s="255" t="s">
        <v>721</v>
      </c>
      <c r="C1547" s="252" t="s">
        <v>163</v>
      </c>
      <c r="D1547" s="256"/>
      <c r="E1547" s="256"/>
      <c r="F1547" s="256"/>
      <c r="G1547" s="256"/>
      <c r="H1547" s="256"/>
      <c r="I1547" s="256"/>
      <c r="J1547" s="256"/>
      <c r="K1547" s="256"/>
      <c r="L1547" s="256"/>
      <c r="M1547" s="256"/>
      <c r="N1547" s="256"/>
      <c r="O1547" s="256"/>
      <c r="P1547" s="256"/>
      <c r="Q1547" s="256">
        <f>Q1546</f>
        <v>12</v>
      </c>
      <c r="R1547" s="256"/>
      <c r="S1547" s="256"/>
      <c r="T1547" s="256"/>
      <c r="U1547" s="256"/>
      <c r="V1547" s="256"/>
      <c r="W1547" s="256"/>
      <c r="X1547" s="256"/>
      <c r="Y1547" s="256"/>
      <c r="Z1547" s="256"/>
      <c r="AA1547" s="256"/>
      <c r="AB1547" s="256"/>
      <c r="AC1547" s="256"/>
      <c r="AD1547" s="256"/>
      <c r="AE1547" s="363">
        <f>AE1546</f>
        <v>0</v>
      </c>
      <c r="AF1547" s="363">
        <f t="shared" ref="AF1547:AR1547" si="3637">AF1546</f>
        <v>0</v>
      </c>
      <c r="AG1547" s="363">
        <f t="shared" si="3637"/>
        <v>0</v>
      </c>
      <c r="AH1547" s="363">
        <f t="shared" si="3637"/>
        <v>0</v>
      </c>
      <c r="AI1547" s="363">
        <f t="shared" si="3637"/>
        <v>0</v>
      </c>
      <c r="AJ1547" s="363">
        <f t="shared" si="3637"/>
        <v>0</v>
      </c>
      <c r="AK1547" s="363">
        <f t="shared" si="3637"/>
        <v>0</v>
      </c>
      <c r="AL1547" s="363">
        <f t="shared" si="3637"/>
        <v>0</v>
      </c>
      <c r="AM1547" s="363">
        <f t="shared" si="3637"/>
        <v>0</v>
      </c>
      <c r="AN1547" s="363">
        <f t="shared" si="3637"/>
        <v>0</v>
      </c>
      <c r="AO1547" s="363">
        <f t="shared" si="3637"/>
        <v>0</v>
      </c>
      <c r="AP1547" s="363">
        <f t="shared" si="3637"/>
        <v>0</v>
      </c>
      <c r="AQ1547" s="363">
        <f t="shared" si="3637"/>
        <v>0</v>
      </c>
      <c r="AR1547" s="363">
        <f t="shared" si="3637"/>
        <v>0</v>
      </c>
      <c r="AS1547" s="267"/>
    </row>
    <row r="1548" spans="1:45" ht="15" hidden="1" customHeight="1" outlineLevel="1">
      <c r="A1548" s="465"/>
      <c r="B1548" s="380"/>
      <c r="C1548" s="252"/>
      <c r="D1548" s="252"/>
      <c r="E1548" s="252"/>
      <c r="F1548" s="252"/>
      <c r="G1548" s="252"/>
      <c r="H1548" s="252"/>
      <c r="I1548" s="252"/>
      <c r="J1548" s="252"/>
      <c r="K1548" s="252"/>
      <c r="L1548" s="252"/>
      <c r="M1548" s="252"/>
      <c r="N1548" s="252"/>
      <c r="O1548" s="252"/>
      <c r="P1548" s="252"/>
      <c r="Q1548" s="252"/>
      <c r="R1548" s="252"/>
      <c r="S1548" s="252"/>
      <c r="T1548" s="252"/>
      <c r="U1548" s="252"/>
      <c r="V1548" s="252"/>
      <c r="W1548" s="252"/>
      <c r="X1548" s="252"/>
      <c r="Y1548" s="252"/>
      <c r="Z1548" s="252"/>
      <c r="AA1548" s="252"/>
      <c r="AB1548" s="252"/>
      <c r="AC1548" s="252"/>
      <c r="AD1548" s="252"/>
      <c r="AE1548" s="364"/>
      <c r="AF1548" s="377"/>
      <c r="AG1548" s="377"/>
      <c r="AH1548" s="377"/>
      <c r="AI1548" s="377"/>
      <c r="AJ1548" s="377"/>
      <c r="AK1548" s="377"/>
      <c r="AL1548" s="377"/>
      <c r="AM1548" s="377"/>
      <c r="AN1548" s="377"/>
      <c r="AO1548" s="377"/>
      <c r="AP1548" s="377"/>
      <c r="AQ1548" s="377"/>
      <c r="AR1548" s="377"/>
      <c r="AS1548" s="267"/>
    </row>
    <row r="1549" spans="1:45" ht="39.75" hidden="1" customHeight="1" outlineLevel="1">
      <c r="A1549" s="465">
        <v>48</v>
      </c>
      <c r="B1549" s="380" t="s">
        <v>140</v>
      </c>
      <c r="C1549" s="252" t="s">
        <v>25</v>
      </c>
      <c r="D1549" s="256"/>
      <c r="E1549" s="256"/>
      <c r="F1549" s="256"/>
      <c r="G1549" s="256"/>
      <c r="H1549" s="256"/>
      <c r="I1549" s="256"/>
      <c r="J1549" s="256"/>
      <c r="K1549" s="256"/>
      <c r="L1549" s="256"/>
      <c r="M1549" s="256"/>
      <c r="N1549" s="256"/>
      <c r="O1549" s="256"/>
      <c r="P1549" s="256"/>
      <c r="Q1549" s="256">
        <v>12</v>
      </c>
      <c r="R1549" s="256"/>
      <c r="S1549" s="256"/>
      <c r="T1549" s="256"/>
      <c r="U1549" s="256"/>
      <c r="V1549" s="256"/>
      <c r="W1549" s="256"/>
      <c r="X1549" s="256"/>
      <c r="Y1549" s="256"/>
      <c r="Z1549" s="256"/>
      <c r="AA1549" s="256"/>
      <c r="AB1549" s="256"/>
      <c r="AC1549" s="256"/>
      <c r="AD1549" s="256"/>
      <c r="AE1549" s="378"/>
      <c r="AF1549" s="367"/>
      <c r="AG1549" s="367"/>
      <c r="AH1549" s="367"/>
      <c r="AI1549" s="367"/>
      <c r="AJ1549" s="367"/>
      <c r="AK1549" s="367"/>
      <c r="AL1549" s="367"/>
      <c r="AM1549" s="367"/>
      <c r="AN1549" s="367"/>
      <c r="AO1549" s="367"/>
      <c r="AP1549" s="367"/>
      <c r="AQ1549" s="367"/>
      <c r="AR1549" s="367"/>
      <c r="AS1549" s="257">
        <f>SUM(AE1549:AR1549)</f>
        <v>0</v>
      </c>
    </row>
    <row r="1550" spans="1:45" ht="15" hidden="1" customHeight="1" outlineLevel="1">
      <c r="A1550" s="465"/>
      <c r="B1550" s="255" t="s">
        <v>721</v>
      </c>
      <c r="C1550" s="252" t="s">
        <v>163</v>
      </c>
      <c r="D1550" s="256"/>
      <c r="E1550" s="256"/>
      <c r="F1550" s="256"/>
      <c r="G1550" s="256"/>
      <c r="H1550" s="256"/>
      <c r="I1550" s="256"/>
      <c r="J1550" s="256"/>
      <c r="K1550" s="256"/>
      <c r="L1550" s="256"/>
      <c r="M1550" s="256"/>
      <c r="N1550" s="256"/>
      <c r="O1550" s="256"/>
      <c r="P1550" s="256"/>
      <c r="Q1550" s="256">
        <f>Q1549</f>
        <v>12</v>
      </c>
      <c r="R1550" s="256"/>
      <c r="S1550" s="256"/>
      <c r="T1550" s="256"/>
      <c r="U1550" s="256"/>
      <c r="V1550" s="256"/>
      <c r="W1550" s="256"/>
      <c r="X1550" s="256"/>
      <c r="Y1550" s="256"/>
      <c r="Z1550" s="256"/>
      <c r="AA1550" s="256"/>
      <c r="AB1550" s="256"/>
      <c r="AC1550" s="256"/>
      <c r="AD1550" s="256"/>
      <c r="AE1550" s="363">
        <f>AE1549</f>
        <v>0</v>
      </c>
      <c r="AF1550" s="363">
        <f t="shared" ref="AF1550:AR1550" si="3638">AF1549</f>
        <v>0</v>
      </c>
      <c r="AG1550" s="363">
        <f t="shared" si="3638"/>
        <v>0</v>
      </c>
      <c r="AH1550" s="363">
        <f t="shared" si="3638"/>
        <v>0</v>
      </c>
      <c r="AI1550" s="363">
        <f t="shared" si="3638"/>
        <v>0</v>
      </c>
      <c r="AJ1550" s="363">
        <f t="shared" si="3638"/>
        <v>0</v>
      </c>
      <c r="AK1550" s="363">
        <f t="shared" si="3638"/>
        <v>0</v>
      </c>
      <c r="AL1550" s="363">
        <f t="shared" si="3638"/>
        <v>0</v>
      </c>
      <c r="AM1550" s="363">
        <f t="shared" si="3638"/>
        <v>0</v>
      </c>
      <c r="AN1550" s="363">
        <f t="shared" si="3638"/>
        <v>0</v>
      </c>
      <c r="AO1550" s="363">
        <f t="shared" si="3638"/>
        <v>0</v>
      </c>
      <c r="AP1550" s="363">
        <f t="shared" si="3638"/>
        <v>0</v>
      </c>
      <c r="AQ1550" s="363">
        <f t="shared" si="3638"/>
        <v>0</v>
      </c>
      <c r="AR1550" s="363">
        <f t="shared" si="3638"/>
        <v>0</v>
      </c>
      <c r="AS1550" s="267"/>
    </row>
    <row r="1551" spans="1:45" ht="15" hidden="1" customHeight="1" outlineLevel="1">
      <c r="A1551" s="465"/>
      <c r="B1551" s="380"/>
      <c r="C1551" s="252"/>
      <c r="D1551" s="252"/>
      <c r="E1551" s="252"/>
      <c r="F1551" s="252"/>
      <c r="G1551" s="252"/>
      <c r="H1551" s="252"/>
      <c r="I1551" s="252"/>
      <c r="J1551" s="252"/>
      <c r="K1551" s="252"/>
      <c r="L1551" s="252"/>
      <c r="M1551" s="252"/>
      <c r="N1551" s="252"/>
      <c r="O1551" s="252"/>
      <c r="P1551" s="252"/>
      <c r="Q1551" s="252"/>
      <c r="R1551" s="252"/>
      <c r="S1551" s="252"/>
      <c r="T1551" s="252"/>
      <c r="U1551" s="252"/>
      <c r="V1551" s="252"/>
      <c r="W1551" s="252"/>
      <c r="X1551" s="252"/>
      <c r="Y1551" s="252"/>
      <c r="Z1551" s="252"/>
      <c r="AA1551" s="252"/>
      <c r="AB1551" s="252"/>
      <c r="AC1551" s="252"/>
      <c r="AD1551" s="252"/>
      <c r="AE1551" s="364"/>
      <c r="AF1551" s="377"/>
      <c r="AG1551" s="377"/>
      <c r="AH1551" s="377"/>
      <c r="AI1551" s="377"/>
      <c r="AJ1551" s="377"/>
      <c r="AK1551" s="377"/>
      <c r="AL1551" s="377"/>
      <c r="AM1551" s="377"/>
      <c r="AN1551" s="377"/>
      <c r="AO1551" s="377"/>
      <c r="AP1551" s="377"/>
      <c r="AQ1551" s="377"/>
      <c r="AR1551" s="377"/>
      <c r="AS1551" s="267"/>
    </row>
    <row r="1552" spans="1:45" ht="33" hidden="1" customHeight="1" outlineLevel="1">
      <c r="A1552" s="465">
        <v>49</v>
      </c>
      <c r="B1552" s="380" t="s">
        <v>141</v>
      </c>
      <c r="C1552" s="252" t="s">
        <v>25</v>
      </c>
      <c r="D1552" s="256"/>
      <c r="E1552" s="256"/>
      <c r="F1552" s="256"/>
      <c r="G1552" s="256"/>
      <c r="H1552" s="256"/>
      <c r="I1552" s="256"/>
      <c r="J1552" s="256"/>
      <c r="K1552" s="256"/>
      <c r="L1552" s="256"/>
      <c r="M1552" s="256"/>
      <c r="N1552" s="256"/>
      <c r="O1552" s="256"/>
      <c r="P1552" s="256"/>
      <c r="Q1552" s="256">
        <v>12</v>
      </c>
      <c r="R1552" s="256"/>
      <c r="S1552" s="256"/>
      <c r="T1552" s="256"/>
      <c r="U1552" s="256"/>
      <c r="V1552" s="256"/>
      <c r="W1552" s="256"/>
      <c r="X1552" s="256"/>
      <c r="Y1552" s="256"/>
      <c r="Z1552" s="256"/>
      <c r="AA1552" s="256"/>
      <c r="AB1552" s="256"/>
      <c r="AC1552" s="256"/>
      <c r="AD1552" s="256"/>
      <c r="AE1552" s="378"/>
      <c r="AF1552" s="367"/>
      <c r="AG1552" s="367"/>
      <c r="AH1552" s="367"/>
      <c r="AI1552" s="367"/>
      <c r="AJ1552" s="367"/>
      <c r="AK1552" s="367"/>
      <c r="AL1552" s="367"/>
      <c r="AM1552" s="367"/>
      <c r="AN1552" s="367"/>
      <c r="AO1552" s="367"/>
      <c r="AP1552" s="367"/>
      <c r="AQ1552" s="367"/>
      <c r="AR1552" s="367"/>
      <c r="AS1552" s="257">
        <f>SUM(AE1552:AR1552)</f>
        <v>0</v>
      </c>
    </row>
    <row r="1553" spans="1:45" ht="15" hidden="1" customHeight="1" outlineLevel="1">
      <c r="A1553" s="465"/>
      <c r="B1553" s="255" t="s">
        <v>721</v>
      </c>
      <c r="C1553" s="252" t="s">
        <v>163</v>
      </c>
      <c r="D1553" s="256"/>
      <c r="E1553" s="256"/>
      <c r="F1553" s="256"/>
      <c r="G1553" s="256"/>
      <c r="H1553" s="256"/>
      <c r="I1553" s="256"/>
      <c r="J1553" s="256"/>
      <c r="K1553" s="256"/>
      <c r="L1553" s="256"/>
      <c r="M1553" s="256"/>
      <c r="N1553" s="256"/>
      <c r="O1553" s="256"/>
      <c r="P1553" s="256"/>
      <c r="Q1553" s="256">
        <f>Q1552</f>
        <v>12</v>
      </c>
      <c r="R1553" s="256"/>
      <c r="S1553" s="256"/>
      <c r="T1553" s="256"/>
      <c r="U1553" s="256"/>
      <c r="V1553" s="256"/>
      <c r="W1553" s="256"/>
      <c r="X1553" s="256"/>
      <c r="Y1553" s="256"/>
      <c r="Z1553" s="256"/>
      <c r="AA1553" s="256"/>
      <c r="AB1553" s="256"/>
      <c r="AC1553" s="256"/>
      <c r="AD1553" s="256"/>
      <c r="AE1553" s="363">
        <f>AE1552</f>
        <v>0</v>
      </c>
      <c r="AF1553" s="363">
        <f t="shared" ref="AF1553:AR1553" si="3639">AF1552</f>
        <v>0</v>
      </c>
      <c r="AG1553" s="363">
        <f t="shared" si="3639"/>
        <v>0</v>
      </c>
      <c r="AH1553" s="363">
        <f t="shared" si="3639"/>
        <v>0</v>
      </c>
      <c r="AI1553" s="363">
        <f t="shared" si="3639"/>
        <v>0</v>
      </c>
      <c r="AJ1553" s="363">
        <f t="shared" si="3639"/>
        <v>0</v>
      </c>
      <c r="AK1553" s="363">
        <f t="shared" si="3639"/>
        <v>0</v>
      </c>
      <c r="AL1553" s="363">
        <f t="shared" si="3639"/>
        <v>0</v>
      </c>
      <c r="AM1553" s="363">
        <f t="shared" si="3639"/>
        <v>0</v>
      </c>
      <c r="AN1553" s="363">
        <f t="shared" si="3639"/>
        <v>0</v>
      </c>
      <c r="AO1553" s="363">
        <f t="shared" si="3639"/>
        <v>0</v>
      </c>
      <c r="AP1553" s="363">
        <f t="shared" si="3639"/>
        <v>0</v>
      </c>
      <c r="AQ1553" s="363">
        <f t="shared" si="3639"/>
        <v>0</v>
      </c>
      <c r="AR1553" s="363">
        <f t="shared" si="3639"/>
        <v>0</v>
      </c>
      <c r="AS1553" s="267"/>
    </row>
    <row r="1554" spans="1:45" ht="15" hidden="1" customHeight="1" outlineLevel="1">
      <c r="A1554" s="465"/>
      <c r="B1554" s="255"/>
      <c r="C1554" s="252"/>
      <c r="D1554" s="665"/>
      <c r="E1554" s="665"/>
      <c r="F1554" s="665"/>
      <c r="G1554" s="665"/>
      <c r="H1554" s="665"/>
      <c r="I1554" s="665"/>
      <c r="J1554" s="665"/>
      <c r="K1554" s="665"/>
      <c r="L1554" s="665"/>
      <c r="M1554" s="665"/>
      <c r="N1554" s="665"/>
      <c r="O1554" s="665"/>
      <c r="P1554" s="665"/>
      <c r="Q1554" s="665"/>
      <c r="R1554" s="665"/>
      <c r="S1554" s="665"/>
      <c r="T1554" s="665"/>
      <c r="U1554" s="665"/>
      <c r="V1554" s="665"/>
      <c r="W1554" s="665"/>
      <c r="X1554" s="665"/>
      <c r="Y1554" s="665"/>
      <c r="Z1554" s="665"/>
      <c r="AA1554" s="665"/>
      <c r="AB1554" s="665"/>
      <c r="AC1554" s="665"/>
      <c r="AD1554" s="665"/>
      <c r="AE1554" s="363"/>
      <c r="AF1554" s="363"/>
      <c r="AG1554" s="363"/>
      <c r="AH1554" s="363"/>
      <c r="AI1554" s="363"/>
      <c r="AJ1554" s="363"/>
      <c r="AK1554" s="363"/>
      <c r="AL1554" s="363"/>
      <c r="AM1554" s="363"/>
      <c r="AN1554" s="363"/>
      <c r="AO1554" s="363"/>
      <c r="AP1554" s="363"/>
      <c r="AQ1554" s="363"/>
      <c r="AR1554" s="363"/>
      <c r="AS1554" s="267"/>
    </row>
    <row r="1555" spans="1:45" ht="15.75" hidden="1" outlineLevel="1">
      <c r="A1555" s="465"/>
      <c r="B1555" s="670" t="s">
        <v>913</v>
      </c>
      <c r="AS1555" s="666"/>
    </row>
    <row r="1556" spans="1:45" hidden="1" outlineLevel="1">
      <c r="A1556" s="465">
        <v>50</v>
      </c>
      <c r="B1556" s="255"/>
      <c r="AS1556" s="666"/>
    </row>
    <row r="1557" spans="1:45" ht="15.75" hidden="1" outlineLevel="1">
      <c r="A1557" s="465"/>
      <c r="B1557" s="380" t="s">
        <v>912</v>
      </c>
      <c r="C1557" s="252" t="s">
        <v>25</v>
      </c>
      <c r="D1557" s="256"/>
      <c r="E1557" s="256"/>
      <c r="F1557" s="256"/>
      <c r="G1557" s="256"/>
      <c r="H1557" s="256"/>
      <c r="I1557" s="256"/>
      <c r="J1557" s="256"/>
      <c r="K1557" s="256"/>
      <c r="L1557" s="256"/>
      <c r="M1557" s="256"/>
      <c r="N1557" s="256"/>
      <c r="O1557" s="256"/>
      <c r="P1557" s="256"/>
      <c r="Q1557" s="256">
        <v>12</v>
      </c>
      <c r="R1557" s="256"/>
      <c r="S1557" s="256"/>
      <c r="T1557" s="256"/>
      <c r="U1557" s="256"/>
      <c r="V1557" s="256"/>
      <c r="W1557" s="256"/>
      <c r="X1557" s="256"/>
      <c r="Y1557" s="256"/>
      <c r="Z1557" s="256"/>
      <c r="AA1557" s="256"/>
      <c r="AB1557" s="256"/>
      <c r="AC1557" s="256"/>
      <c r="AD1557" s="256"/>
      <c r="AE1557" s="378"/>
      <c r="AF1557" s="367"/>
      <c r="AG1557" s="367"/>
      <c r="AH1557" s="367"/>
      <c r="AI1557" s="367"/>
      <c r="AJ1557" s="367"/>
      <c r="AK1557" s="367"/>
      <c r="AL1557" s="367"/>
      <c r="AM1557" s="367"/>
      <c r="AN1557" s="367"/>
      <c r="AO1557" s="367"/>
      <c r="AP1557" s="367"/>
      <c r="AQ1557" s="367"/>
      <c r="AR1557" s="367"/>
      <c r="AS1557" s="257">
        <f>SUM(AE1557:AR1557)</f>
        <v>0</v>
      </c>
    </row>
    <row r="1558" spans="1:45" hidden="1" outlineLevel="1">
      <c r="A1558" s="465"/>
      <c r="B1558" s="255" t="s">
        <v>721</v>
      </c>
      <c r="C1558" s="252" t="s">
        <v>163</v>
      </c>
      <c r="D1558" s="256"/>
      <c r="E1558" s="256"/>
      <c r="F1558" s="256"/>
      <c r="G1558" s="256"/>
      <c r="H1558" s="256"/>
      <c r="I1558" s="256"/>
      <c r="J1558" s="256"/>
      <c r="K1558" s="256"/>
      <c r="L1558" s="256"/>
      <c r="M1558" s="256"/>
      <c r="N1558" s="256"/>
      <c r="O1558" s="256"/>
      <c r="P1558" s="256"/>
      <c r="Q1558" s="256">
        <f>Q1557</f>
        <v>12</v>
      </c>
      <c r="R1558" s="256"/>
      <c r="S1558" s="256"/>
      <c r="T1558" s="256"/>
      <c r="U1558" s="256"/>
      <c r="V1558" s="256"/>
      <c r="W1558" s="256"/>
      <c r="X1558" s="256"/>
      <c r="Y1558" s="256"/>
      <c r="Z1558" s="256"/>
      <c r="AA1558" s="256"/>
      <c r="AB1558" s="256"/>
      <c r="AC1558" s="256"/>
      <c r="AD1558" s="256"/>
      <c r="AE1558" s="363">
        <f>AE1557</f>
        <v>0</v>
      </c>
      <c r="AF1558" s="363">
        <f t="shared" ref="AF1558:AR1558" si="3640">AF1557</f>
        <v>0</v>
      </c>
      <c r="AG1558" s="363">
        <f t="shared" si="3640"/>
        <v>0</v>
      </c>
      <c r="AH1558" s="363">
        <f t="shared" si="3640"/>
        <v>0</v>
      </c>
      <c r="AI1558" s="363">
        <f t="shared" si="3640"/>
        <v>0</v>
      </c>
      <c r="AJ1558" s="363">
        <f t="shared" si="3640"/>
        <v>0</v>
      </c>
      <c r="AK1558" s="363">
        <f t="shared" si="3640"/>
        <v>0</v>
      </c>
      <c r="AL1558" s="363">
        <f t="shared" si="3640"/>
        <v>0</v>
      </c>
      <c r="AM1558" s="363">
        <f t="shared" si="3640"/>
        <v>0</v>
      </c>
      <c r="AN1558" s="363">
        <f t="shared" si="3640"/>
        <v>0</v>
      </c>
      <c r="AO1558" s="363">
        <f t="shared" si="3640"/>
        <v>0</v>
      </c>
      <c r="AP1558" s="363">
        <f t="shared" si="3640"/>
        <v>0</v>
      </c>
      <c r="AQ1558" s="363">
        <f t="shared" si="3640"/>
        <v>0</v>
      </c>
      <c r="AR1558" s="363">
        <f t="shared" si="3640"/>
        <v>0</v>
      </c>
      <c r="AS1558" s="267"/>
    </row>
    <row r="1559" spans="1:45" ht="15.75" hidden="1" customHeight="1" outlineLevel="1">
      <c r="A1559" s="465"/>
      <c r="B1559" s="255"/>
      <c r="C1559" s="266"/>
      <c r="D1559" s="252"/>
      <c r="E1559" s="252"/>
      <c r="F1559" s="252"/>
      <c r="G1559" s="252"/>
      <c r="H1559" s="252"/>
      <c r="I1559" s="252"/>
      <c r="J1559" s="252"/>
      <c r="K1559" s="252"/>
      <c r="L1559" s="252"/>
      <c r="M1559" s="252"/>
      <c r="N1559" s="252"/>
      <c r="O1559" s="252"/>
      <c r="P1559" s="252"/>
      <c r="Q1559" s="252"/>
      <c r="R1559" s="252"/>
      <c r="S1559" s="252"/>
      <c r="T1559" s="252"/>
      <c r="U1559" s="252"/>
      <c r="V1559" s="252"/>
      <c r="W1559" s="252"/>
      <c r="X1559" s="252"/>
      <c r="Y1559" s="252"/>
      <c r="Z1559" s="252"/>
      <c r="AA1559" s="252"/>
      <c r="AB1559" s="252"/>
      <c r="AC1559" s="252"/>
      <c r="AD1559" s="252"/>
      <c r="AE1559" s="262"/>
      <c r="AF1559" s="262"/>
      <c r="AG1559" s="262"/>
      <c r="AH1559" s="262"/>
      <c r="AI1559" s="262"/>
      <c r="AJ1559" s="262"/>
      <c r="AK1559" s="262"/>
      <c r="AL1559" s="262"/>
      <c r="AM1559" s="262"/>
      <c r="AN1559" s="262"/>
      <c r="AO1559" s="262"/>
      <c r="AP1559" s="262"/>
      <c r="AQ1559" s="262"/>
      <c r="AR1559" s="262"/>
      <c r="AS1559" s="267"/>
    </row>
    <row r="1560" spans="1:45" ht="15.75">
      <c r="B1560" s="287" t="s">
        <v>722</v>
      </c>
      <c r="C1560" s="289"/>
      <c r="D1560" s="289">
        <f>SUM(D1398:D1553)</f>
        <v>0</v>
      </c>
      <c r="E1560" s="289"/>
      <c r="F1560" s="289"/>
      <c r="G1560" s="289"/>
      <c r="H1560" s="289"/>
      <c r="I1560" s="289"/>
      <c r="J1560" s="289"/>
      <c r="K1560" s="289"/>
      <c r="L1560" s="289"/>
      <c r="M1560" s="289"/>
      <c r="N1560" s="289"/>
      <c r="O1560" s="289"/>
      <c r="P1560" s="289"/>
      <c r="Q1560" s="289"/>
      <c r="R1560" s="289">
        <f>SUM(R1398:R1553)</f>
        <v>0</v>
      </c>
      <c r="S1560" s="289"/>
      <c r="T1560" s="289"/>
      <c r="U1560" s="289"/>
      <c r="V1560" s="289"/>
      <c r="W1560" s="289"/>
      <c r="X1560" s="289"/>
      <c r="Y1560" s="289"/>
      <c r="Z1560" s="289"/>
      <c r="AA1560" s="289"/>
      <c r="AB1560" s="289"/>
      <c r="AC1560" s="289"/>
      <c r="AD1560" s="289"/>
      <c r="AE1560" s="289">
        <f>IF(AE1396="kWh",SUMPRODUCT(D1398:D1553,AE1398:AE1553))</f>
        <v>0</v>
      </c>
      <c r="AF1560" s="289">
        <f>IF(AF1396="kWh",SUMPRODUCT(D1398:D1553,AF1398:AF1553))</f>
        <v>0</v>
      </c>
      <c r="AG1560" s="289">
        <f>IF(AG1396="kw",SUMPRODUCT(Q1398:Q1553,R1398:R1553,AG1398:AG1553),SUMPRODUCT(D1398:D1553,AG1398:AG1553))</f>
        <v>0</v>
      </c>
      <c r="AH1560" s="289">
        <f>IF(AH1396="kw",SUMPRODUCT(Q1398:Q1553,R1398:R1553,AH1398:AH1553),SUMPRODUCT(D1398:D1553,AH1398:AH1553))</f>
        <v>0</v>
      </c>
      <c r="AI1560" s="289">
        <f>IF(AI1396="kw",SUMPRODUCT(Q1398:Q1553,R1398:R1553,AI1398:AI1553),SUMPRODUCT(D1398:D1553,AI1398:AI1553))</f>
        <v>0</v>
      </c>
      <c r="AJ1560" s="289">
        <f>IF(AJ1396="kw",SUMPRODUCT(Q1398:Q1553,R1398:R1553,AJ1398:AJ1553),SUMPRODUCT(D1398:D1553,AJ1398:AJ1553))</f>
        <v>0</v>
      </c>
      <c r="AK1560" s="289">
        <f>IF(AK1396="kw",SUMPRODUCT(Q1398:Q1553,R1398:R1553,AK1398:AK1553),SUMPRODUCT(D1398:D1553,AK1398:AK1553))</f>
        <v>0</v>
      </c>
      <c r="AL1560" s="289">
        <f>IF(AL1396="kw",SUMPRODUCT(Q1398:Q1553,R1398:R1553,AL1398:AL1553),SUMPRODUCT(D1398:D1553,AL1398:AL1553))</f>
        <v>0</v>
      </c>
      <c r="AM1560" s="289">
        <f>IF(AM1396="kw",SUMPRODUCT(Q1398:Q1553,R1398:R1553,AM1398:AM1553),SUMPRODUCT(D1398:D1553,AM1398:AM1553))</f>
        <v>0</v>
      </c>
      <c r="AN1560" s="289">
        <f>IF(AN1396="kw",SUMPRODUCT(Q1398:Q1553,R1398:R1553,AN1398:AN1553),SUMPRODUCT(D1398:D1553,AN1398:AN1553))</f>
        <v>0</v>
      </c>
      <c r="AO1560" s="289">
        <f>IF(AO1396="kw",SUMPRODUCT(Q1398:Q1553,R1398:R1553,AO1398:AO1553),SUMPRODUCT(D1398:D1553,AO1398:AO1553))</f>
        <v>0</v>
      </c>
      <c r="AP1560" s="289">
        <f>IF(AP1396="kw",SUMPRODUCT(Q1398:Q1553,R1398:R1553,AP1398:AP1553),SUMPRODUCT(D1398:D1553,AP1398:AP1553))</f>
        <v>0</v>
      </c>
      <c r="AQ1560" s="289">
        <f>IF(AQ1396="kw",SUMPRODUCT(Q1398:Q1553,R1398:R1553,AQ1398:AQ1553),SUMPRODUCT(D1398:D1553,AQ1398:AQ1553))</f>
        <v>0</v>
      </c>
      <c r="AR1560" s="289">
        <f>IF(AR1396="kw",SUMPRODUCT(Q1398:Q1553,R1398:R1553,AR1398:AR1553),SUMPRODUCT(D1398:D1553,AR1398:AR1553))</f>
        <v>0</v>
      </c>
      <c r="AS1560" s="290"/>
    </row>
    <row r="1561" spans="1:45" ht="15.75">
      <c r="B1561" s="344" t="s">
        <v>723</v>
      </c>
      <c r="C1561" s="345"/>
      <c r="D1561" s="345"/>
      <c r="E1561" s="345"/>
      <c r="F1561" s="345"/>
      <c r="G1561" s="345"/>
      <c r="H1561" s="345"/>
      <c r="I1561" s="345"/>
      <c r="J1561" s="345"/>
      <c r="K1561" s="345"/>
      <c r="L1561" s="345"/>
      <c r="M1561" s="345"/>
      <c r="N1561" s="345"/>
      <c r="O1561" s="345"/>
      <c r="P1561" s="345"/>
      <c r="Q1561" s="345"/>
      <c r="R1561" s="345"/>
      <c r="S1561" s="345"/>
      <c r="T1561" s="345"/>
      <c r="U1561" s="345"/>
      <c r="V1561" s="345"/>
      <c r="W1561" s="345"/>
      <c r="X1561" s="345"/>
      <c r="Y1561" s="345"/>
      <c r="Z1561" s="345"/>
      <c r="AA1561" s="345"/>
      <c r="AB1561" s="345"/>
      <c r="AC1561" s="345"/>
      <c r="AD1561" s="345"/>
      <c r="AE1561" s="345">
        <f>HLOOKUP(AE1395,'2. LRAMVA Threshold'!$B$42:$Q$60,14,FALSE)</f>
        <v>0</v>
      </c>
      <c r="AF1561" s="345">
        <f>HLOOKUP(AF1395,'2. LRAMVA Threshold'!$B$42:$Q$60,14,FALSE)</f>
        <v>0</v>
      </c>
      <c r="AG1561" s="345">
        <f>HLOOKUP(AG1395,'2. LRAMVA Threshold'!$B$42:$Q$60,14,FALSE)</f>
        <v>0</v>
      </c>
      <c r="AH1561" s="345">
        <f>HLOOKUP(AH1395,'2. LRAMVA Threshold'!$B$42:$Q$60,14,FALSE)</f>
        <v>0</v>
      </c>
      <c r="AI1561" s="345">
        <f>HLOOKUP(AI1395,'2. LRAMVA Threshold'!$B$42:$Q$60,14,FALSE)</f>
        <v>0</v>
      </c>
      <c r="AJ1561" s="345">
        <f>HLOOKUP(AJ1395,'2. LRAMVA Threshold'!$B$42:$Q$60,14,FALSE)</f>
        <v>0</v>
      </c>
      <c r="AK1561" s="345">
        <f>HLOOKUP(AK1395,'2. LRAMVA Threshold'!$B$42:$Q$60,14,FALSE)</f>
        <v>0</v>
      </c>
      <c r="AL1561" s="345">
        <f>HLOOKUP(AL1395,'2. LRAMVA Threshold'!$B$42:$Q$60,14,FALSE)</f>
        <v>0</v>
      </c>
      <c r="AM1561" s="345">
        <f>HLOOKUP(AM1395,'2. LRAMVA Threshold'!$B$42:$Q$60,14,FALSE)</f>
        <v>0</v>
      </c>
      <c r="AN1561" s="345">
        <f>HLOOKUP(AN1395,'2. LRAMVA Threshold'!$B$42:$Q$60,14,FALSE)</f>
        <v>0</v>
      </c>
      <c r="AO1561" s="345">
        <f>HLOOKUP(AO1395,'2. LRAMVA Threshold'!$B$42:$Q$60,14,FALSE)</f>
        <v>0</v>
      </c>
      <c r="AP1561" s="345">
        <f>HLOOKUP(AP1395,'2. LRAMVA Threshold'!$B$42:$Q$60,14,FALSE)</f>
        <v>0</v>
      </c>
      <c r="AQ1561" s="345">
        <f>HLOOKUP(AQ1395,'2. LRAMVA Threshold'!$B$42:$Q$60,14,FALSE)</f>
        <v>0</v>
      </c>
      <c r="AR1561" s="345">
        <f>HLOOKUP(AR1395,'2. LRAMVA Threshold'!$B$42:$Q$60,14,FALSE)</f>
        <v>0</v>
      </c>
      <c r="AS1561" s="394"/>
    </row>
    <row r="1562" spans="1:45">
      <c r="B1562" s="347"/>
      <c r="C1562" s="384"/>
      <c r="D1562" s="385"/>
      <c r="E1562" s="385"/>
      <c r="F1562" s="385"/>
      <c r="G1562" s="385"/>
      <c r="H1562" s="385"/>
      <c r="I1562" s="385"/>
      <c r="J1562" s="385"/>
      <c r="K1562" s="385"/>
      <c r="L1562" s="385"/>
      <c r="M1562" s="385"/>
      <c r="N1562" s="349"/>
      <c r="O1562" s="349"/>
      <c r="P1562" s="349"/>
      <c r="Q1562" s="385"/>
      <c r="R1562" s="386"/>
      <c r="S1562" s="385"/>
      <c r="T1562" s="385"/>
      <c r="U1562" s="385"/>
      <c r="V1562" s="387"/>
      <c r="W1562" s="387"/>
      <c r="X1562" s="387"/>
      <c r="Y1562" s="387"/>
      <c r="Z1562" s="385"/>
      <c r="AA1562" s="385"/>
      <c r="AB1562" s="349"/>
      <c r="AC1562" s="349"/>
      <c r="AD1562" s="349"/>
      <c r="AE1562" s="388"/>
      <c r="AF1562" s="388"/>
      <c r="AG1562" s="388"/>
      <c r="AH1562" s="388"/>
      <c r="AI1562" s="388"/>
      <c r="AJ1562" s="388"/>
      <c r="AK1562" s="388"/>
      <c r="AL1562" s="352"/>
      <c r="AM1562" s="352"/>
      <c r="AN1562" s="352"/>
      <c r="AO1562" s="352"/>
      <c r="AP1562" s="352"/>
      <c r="AQ1562" s="352"/>
      <c r="AR1562" s="352"/>
      <c r="AS1562" s="353"/>
    </row>
    <row r="1563" spans="1:45">
      <c r="B1563" s="284" t="s">
        <v>724</v>
      </c>
      <c r="C1563" s="297"/>
      <c r="D1563" s="297"/>
      <c r="E1563" s="330"/>
      <c r="F1563" s="330"/>
      <c r="G1563" s="330"/>
      <c r="H1563" s="330"/>
      <c r="I1563" s="330"/>
      <c r="J1563" s="330"/>
      <c r="K1563" s="330"/>
      <c r="L1563" s="330"/>
      <c r="M1563" s="330"/>
      <c r="N1563" s="330"/>
      <c r="O1563" s="330"/>
      <c r="P1563" s="330"/>
      <c r="Q1563" s="330"/>
      <c r="R1563" s="252"/>
      <c r="S1563" s="299"/>
      <c r="T1563" s="299"/>
      <c r="U1563" s="299"/>
      <c r="V1563" s="298"/>
      <c r="W1563" s="298"/>
      <c r="X1563" s="298"/>
      <c r="Y1563" s="298"/>
      <c r="Z1563" s="299"/>
      <c r="AA1563" s="299"/>
      <c r="AB1563" s="299"/>
      <c r="AC1563" s="299"/>
      <c r="AD1563" s="299"/>
      <c r="AE1563" s="730">
        <f>HLOOKUP(AE35,'3.  Distribution Rates'!$C$122:$P$135,14,FALSE)</f>
        <v>0</v>
      </c>
      <c r="AF1563" s="730">
        <f>HLOOKUP(AF35,'3.  Distribution Rates'!$C$122:$P$135,14,FALSE)</f>
        <v>0</v>
      </c>
      <c r="AG1563" s="300">
        <f>HLOOKUP(AG35,'3.  Distribution Rates'!$C$122:$P$135,14,FALSE)</f>
        <v>0</v>
      </c>
      <c r="AH1563" s="300">
        <f>HLOOKUP(AH35,'3.  Distribution Rates'!$C$122:$P$135,14,FALSE)</f>
        <v>0</v>
      </c>
      <c r="AI1563" s="300">
        <f>HLOOKUP(AI35,'3.  Distribution Rates'!$C$122:$P$135,14,FALSE)</f>
        <v>0</v>
      </c>
      <c r="AJ1563" s="300">
        <f>HLOOKUP(AJ35,'3.  Distribution Rates'!$C$122:$P$135,14,FALSE)</f>
        <v>0</v>
      </c>
      <c r="AK1563" s="300">
        <f>HLOOKUP(AK35,'3.  Distribution Rates'!$C$122:$P$135,14,FALSE)</f>
        <v>0</v>
      </c>
      <c r="AL1563" s="300">
        <f>HLOOKUP(AL35,'3.  Distribution Rates'!$C$122:$P$135,14,FALSE)</f>
        <v>0</v>
      </c>
      <c r="AM1563" s="300">
        <f>HLOOKUP(AM35,'3.  Distribution Rates'!$C$122:$P$135,14,FALSE)</f>
        <v>0</v>
      </c>
      <c r="AN1563" s="300">
        <f>HLOOKUP(AN35,'3.  Distribution Rates'!$C$122:$P$135,14,FALSE)</f>
        <v>0</v>
      </c>
      <c r="AO1563" s="300">
        <f>HLOOKUP(AO35,'3.  Distribution Rates'!$C$122:$P$135,14,FALSE)</f>
        <v>0</v>
      </c>
      <c r="AP1563" s="300">
        <f>HLOOKUP(AP35,'3.  Distribution Rates'!$C$122:$P$135,14,FALSE)</f>
        <v>0</v>
      </c>
      <c r="AQ1563" s="300">
        <f>HLOOKUP(AQ35,'3.  Distribution Rates'!$C$122:$P$135,14,FALSE)</f>
        <v>0</v>
      </c>
      <c r="AR1563" s="300">
        <f>HLOOKUP(AR35,'3.  Distribution Rates'!$C$122:$P$135,14,FALSE)</f>
        <v>0</v>
      </c>
      <c r="AS1563" s="396"/>
    </row>
    <row r="1564" spans="1:45">
      <c r="B1564" s="284" t="s">
        <v>725</v>
      </c>
      <c r="C1564" s="302"/>
      <c r="D1564" s="244"/>
      <c r="E1564" s="241"/>
      <c r="F1564" s="241"/>
      <c r="G1564" s="241"/>
      <c r="H1564" s="241"/>
      <c r="I1564" s="241"/>
      <c r="J1564" s="241"/>
      <c r="K1564" s="241"/>
      <c r="L1564" s="241"/>
      <c r="M1564" s="241"/>
      <c r="N1564" s="241"/>
      <c r="O1564" s="241"/>
      <c r="P1564" s="241"/>
      <c r="Q1564" s="241"/>
      <c r="R1564" s="252"/>
      <c r="S1564" s="241"/>
      <c r="T1564" s="241"/>
      <c r="U1564" s="241"/>
      <c r="V1564" s="244"/>
      <c r="W1564" s="244"/>
      <c r="X1564" s="244"/>
      <c r="Y1564" s="244"/>
      <c r="Z1564" s="241"/>
      <c r="AA1564" s="241"/>
      <c r="AB1564" s="241"/>
      <c r="AC1564" s="241"/>
      <c r="AD1564" s="241"/>
      <c r="AE1564" s="332">
        <f>'4.  2011-2014 LRAM'!AM145*AE1563</f>
        <v>0</v>
      </c>
      <c r="AF1564" s="332">
        <f>'4.  2011-2014 LRAM'!AN145*AF1563</f>
        <v>0</v>
      </c>
      <c r="AG1564" s="332">
        <f>'4.  2011-2014 LRAM'!AO145*AG1563</f>
        <v>0</v>
      </c>
      <c r="AH1564" s="332">
        <f>'4.  2011-2014 LRAM'!AP145*AH1563</f>
        <v>0</v>
      </c>
      <c r="AI1564" s="332">
        <f>'4.  2011-2014 LRAM'!AQ145*AI1563</f>
        <v>0</v>
      </c>
      <c r="AJ1564" s="332">
        <f>'4.  2011-2014 LRAM'!AR145*AJ1563</f>
        <v>0</v>
      </c>
      <c r="AK1564" s="332">
        <f>'4.  2011-2014 LRAM'!AS145*AK1563</f>
        <v>0</v>
      </c>
      <c r="AL1564" s="332">
        <f>'4.  2011-2014 LRAM'!AT145*AL1563</f>
        <v>0</v>
      </c>
      <c r="AM1564" s="332">
        <f>'4.  2011-2014 LRAM'!AU145*AM1563</f>
        <v>0</v>
      </c>
      <c r="AN1564" s="332">
        <f>'4.  2011-2014 LRAM'!AV145*AN1563</f>
        <v>0</v>
      </c>
      <c r="AO1564" s="332">
        <f>'4.  2011-2014 LRAM'!AW145*AO1563</f>
        <v>0</v>
      </c>
      <c r="AP1564" s="332">
        <f>'4.  2011-2014 LRAM'!AX145*AP1563</f>
        <v>0</v>
      </c>
      <c r="AQ1564" s="332">
        <f>'4.  2011-2014 LRAM'!AY145*AQ1563</f>
        <v>0</v>
      </c>
      <c r="AR1564" s="332">
        <f>'4.  2011-2014 LRAM'!AZ145*AR1563</f>
        <v>0</v>
      </c>
      <c r="AS1564" s="544">
        <f>SUM(AE1564:AR1564)</f>
        <v>0</v>
      </c>
    </row>
    <row r="1565" spans="1:45">
      <c r="B1565" s="284" t="s">
        <v>726</v>
      </c>
      <c r="C1565" s="302"/>
      <c r="D1565" s="244"/>
      <c r="E1565" s="241"/>
      <c r="F1565" s="241"/>
      <c r="G1565" s="241"/>
      <c r="H1565" s="241"/>
      <c r="I1565" s="241"/>
      <c r="J1565" s="241"/>
      <c r="K1565" s="241"/>
      <c r="L1565" s="241"/>
      <c r="M1565" s="241"/>
      <c r="N1565" s="241"/>
      <c r="O1565" s="241"/>
      <c r="P1565" s="241"/>
      <c r="Q1565" s="241"/>
      <c r="R1565" s="252"/>
      <c r="S1565" s="241"/>
      <c r="T1565" s="241"/>
      <c r="U1565" s="241"/>
      <c r="V1565" s="244"/>
      <c r="W1565" s="244"/>
      <c r="X1565" s="244"/>
      <c r="Y1565" s="244"/>
      <c r="Z1565" s="241"/>
      <c r="AA1565" s="241"/>
      <c r="AB1565" s="241"/>
      <c r="AC1565" s="241"/>
      <c r="AD1565" s="241"/>
      <c r="AE1565" s="332">
        <f>'4.  2011-2014 LRAM'!AM284*AE1563</f>
        <v>0</v>
      </c>
      <c r="AF1565" s="332">
        <f>'4.  2011-2014 LRAM'!AN284*AF1563</f>
        <v>0</v>
      </c>
      <c r="AG1565" s="332">
        <f>'4.  2011-2014 LRAM'!AO284*AG1563</f>
        <v>0</v>
      </c>
      <c r="AH1565" s="332">
        <f>'4.  2011-2014 LRAM'!AP284*AH1563</f>
        <v>0</v>
      </c>
      <c r="AI1565" s="332">
        <f>'4.  2011-2014 LRAM'!AQ284*AI1563</f>
        <v>0</v>
      </c>
      <c r="AJ1565" s="332">
        <f>'4.  2011-2014 LRAM'!AR284*AJ1563</f>
        <v>0</v>
      </c>
      <c r="AK1565" s="332">
        <f>'4.  2011-2014 LRAM'!AS284*AK1563</f>
        <v>0</v>
      </c>
      <c r="AL1565" s="332">
        <f>'4.  2011-2014 LRAM'!AT284*AL1563</f>
        <v>0</v>
      </c>
      <c r="AM1565" s="332">
        <f>'4.  2011-2014 LRAM'!AU284*AM1563</f>
        <v>0</v>
      </c>
      <c r="AN1565" s="332">
        <f>'4.  2011-2014 LRAM'!AV284*AN1563</f>
        <v>0</v>
      </c>
      <c r="AO1565" s="332">
        <f>'4.  2011-2014 LRAM'!AW284*AO1563</f>
        <v>0</v>
      </c>
      <c r="AP1565" s="332">
        <f>'4.  2011-2014 LRAM'!AX284*AP1563</f>
        <v>0</v>
      </c>
      <c r="AQ1565" s="332">
        <f>'4.  2011-2014 LRAM'!AY284*AQ1563</f>
        <v>0</v>
      </c>
      <c r="AR1565" s="332">
        <f>'4.  2011-2014 LRAM'!AZ284*AR1563</f>
        <v>0</v>
      </c>
      <c r="AS1565" s="544">
        <f t="shared" ref="AS1565:AS1574" si="3641">SUM(AE1565:AR1565)</f>
        <v>0</v>
      </c>
    </row>
    <row r="1566" spans="1:45">
      <c r="B1566" s="284" t="s">
        <v>727</v>
      </c>
      <c r="C1566" s="302"/>
      <c r="D1566" s="244"/>
      <c r="E1566" s="241"/>
      <c r="F1566" s="241"/>
      <c r="G1566" s="241"/>
      <c r="H1566" s="241"/>
      <c r="I1566" s="241"/>
      <c r="J1566" s="241"/>
      <c r="K1566" s="241"/>
      <c r="L1566" s="241"/>
      <c r="M1566" s="241"/>
      <c r="N1566" s="241"/>
      <c r="O1566" s="241"/>
      <c r="P1566" s="241"/>
      <c r="Q1566" s="241"/>
      <c r="R1566" s="252"/>
      <c r="S1566" s="241"/>
      <c r="T1566" s="241"/>
      <c r="U1566" s="241"/>
      <c r="V1566" s="244"/>
      <c r="W1566" s="244"/>
      <c r="X1566" s="244"/>
      <c r="Y1566" s="244"/>
      <c r="Z1566" s="241"/>
      <c r="AA1566" s="241"/>
      <c r="AB1566" s="241"/>
      <c r="AC1566" s="241"/>
      <c r="AD1566" s="241"/>
      <c r="AE1566" s="332">
        <f>'4.  2011-2014 LRAM'!AM420*AE1563</f>
        <v>0</v>
      </c>
      <c r="AF1566" s="332">
        <f>'4.  2011-2014 LRAM'!AN420*AF1563</f>
        <v>0</v>
      </c>
      <c r="AG1566" s="332">
        <f>'4.  2011-2014 LRAM'!AO420*AG1563</f>
        <v>0</v>
      </c>
      <c r="AH1566" s="332">
        <f>'4.  2011-2014 LRAM'!AP420*AH1563</f>
        <v>0</v>
      </c>
      <c r="AI1566" s="332">
        <f>'4.  2011-2014 LRAM'!AQ420*AI1563</f>
        <v>0</v>
      </c>
      <c r="AJ1566" s="332">
        <f>'4.  2011-2014 LRAM'!AR420*AJ1563</f>
        <v>0</v>
      </c>
      <c r="AK1566" s="332">
        <f>'4.  2011-2014 LRAM'!AS420*AK1563</f>
        <v>0</v>
      </c>
      <c r="AL1566" s="332">
        <f>'4.  2011-2014 LRAM'!AT420*AL1563</f>
        <v>0</v>
      </c>
      <c r="AM1566" s="332">
        <f>'4.  2011-2014 LRAM'!AU420*AM1563</f>
        <v>0</v>
      </c>
      <c r="AN1566" s="332">
        <f>'4.  2011-2014 LRAM'!AV420*AN1563</f>
        <v>0</v>
      </c>
      <c r="AO1566" s="332">
        <f>'4.  2011-2014 LRAM'!AW420*AO1563</f>
        <v>0</v>
      </c>
      <c r="AP1566" s="332">
        <f>'4.  2011-2014 LRAM'!AX420*AP1563</f>
        <v>0</v>
      </c>
      <c r="AQ1566" s="332">
        <f>'4.  2011-2014 LRAM'!AY420*AQ1563</f>
        <v>0</v>
      </c>
      <c r="AR1566" s="332">
        <f>'4.  2011-2014 LRAM'!AZ420*AR1563</f>
        <v>0</v>
      </c>
      <c r="AS1566" s="544">
        <f>SUM(AE1566:AR1566)</f>
        <v>0</v>
      </c>
    </row>
    <row r="1567" spans="1:45">
      <c r="B1567" s="284" t="s">
        <v>728</v>
      </c>
      <c r="C1567" s="302"/>
      <c r="D1567" s="244"/>
      <c r="E1567" s="241"/>
      <c r="F1567" s="241"/>
      <c r="G1567" s="241"/>
      <c r="H1567" s="241"/>
      <c r="I1567" s="241"/>
      <c r="J1567" s="241"/>
      <c r="K1567" s="241"/>
      <c r="L1567" s="241"/>
      <c r="M1567" s="241"/>
      <c r="N1567" s="241"/>
      <c r="O1567" s="241"/>
      <c r="P1567" s="241"/>
      <c r="Q1567" s="241"/>
      <c r="R1567" s="252"/>
      <c r="S1567" s="241"/>
      <c r="T1567" s="241"/>
      <c r="U1567" s="241"/>
      <c r="V1567" s="244"/>
      <c r="W1567" s="244"/>
      <c r="X1567" s="244"/>
      <c r="Y1567" s="244"/>
      <c r="Z1567" s="241"/>
      <c r="AA1567" s="241"/>
      <c r="AB1567" s="241"/>
      <c r="AC1567" s="241"/>
      <c r="AD1567" s="241"/>
      <c r="AE1567" s="332">
        <f>'4.  2011-2014 LRAM'!AM557*AE1563</f>
        <v>0</v>
      </c>
      <c r="AF1567" s="332">
        <f>'4.  2011-2014 LRAM'!AN557*AF1563</f>
        <v>0</v>
      </c>
      <c r="AG1567" s="332">
        <f>'4.  2011-2014 LRAM'!AO557*AG1563</f>
        <v>0</v>
      </c>
      <c r="AH1567" s="332">
        <f>'4.  2011-2014 LRAM'!AP557*AH1563</f>
        <v>0</v>
      </c>
      <c r="AI1567" s="332">
        <f>'4.  2011-2014 LRAM'!AQ557*AI1563</f>
        <v>0</v>
      </c>
      <c r="AJ1567" s="332">
        <f>'4.  2011-2014 LRAM'!AR557*AJ1563</f>
        <v>0</v>
      </c>
      <c r="AK1567" s="332">
        <f>'4.  2011-2014 LRAM'!AS557*AK1563</f>
        <v>0</v>
      </c>
      <c r="AL1567" s="332">
        <f>'4.  2011-2014 LRAM'!AT557*AL1563</f>
        <v>0</v>
      </c>
      <c r="AM1567" s="332">
        <f>'4.  2011-2014 LRAM'!AU557*AM1563</f>
        <v>0</v>
      </c>
      <c r="AN1567" s="332">
        <f>'4.  2011-2014 LRAM'!AV557*AN1563</f>
        <v>0</v>
      </c>
      <c r="AO1567" s="332">
        <f>'4.  2011-2014 LRAM'!AW557*AO1563</f>
        <v>0</v>
      </c>
      <c r="AP1567" s="332">
        <f>'4.  2011-2014 LRAM'!AX557*AP1563</f>
        <v>0</v>
      </c>
      <c r="AQ1567" s="332">
        <f>'4.  2011-2014 LRAM'!AY557*AQ1563</f>
        <v>0</v>
      </c>
      <c r="AR1567" s="332">
        <f>'4.  2011-2014 LRAM'!AZ557*AR1563</f>
        <v>0</v>
      </c>
      <c r="AS1567" s="544">
        <f>SUM(AE1567:AR1567)</f>
        <v>0</v>
      </c>
    </row>
    <row r="1568" spans="1:45">
      <c r="B1568" s="284" t="s">
        <v>729</v>
      </c>
      <c r="C1568" s="302"/>
      <c r="D1568" s="244"/>
      <c r="E1568" s="241"/>
      <c r="F1568" s="241"/>
      <c r="G1568" s="241"/>
      <c r="H1568" s="241"/>
      <c r="I1568" s="241"/>
      <c r="J1568" s="241"/>
      <c r="K1568" s="241"/>
      <c r="L1568" s="241"/>
      <c r="M1568" s="241"/>
      <c r="N1568" s="241"/>
      <c r="O1568" s="241"/>
      <c r="P1568" s="241"/>
      <c r="Q1568" s="241"/>
      <c r="R1568" s="252"/>
      <c r="S1568" s="241"/>
      <c r="T1568" s="241"/>
      <c r="U1568" s="241"/>
      <c r="V1568" s="244"/>
      <c r="W1568" s="244"/>
      <c r="X1568" s="244"/>
      <c r="Y1568" s="244"/>
      <c r="Z1568" s="241"/>
      <c r="AA1568" s="241"/>
      <c r="AB1568" s="241"/>
      <c r="AC1568" s="241"/>
      <c r="AD1568" s="241"/>
      <c r="AE1568" s="332">
        <f>AE217*AE1563</f>
        <v>0</v>
      </c>
      <c r="AF1568" s="332">
        <f t="shared" ref="AF1568:AR1568" si="3642">AF217*AF1563</f>
        <v>0</v>
      </c>
      <c r="AG1568" s="332">
        <f t="shared" si="3642"/>
        <v>0</v>
      </c>
      <c r="AH1568" s="332">
        <f t="shared" si="3642"/>
        <v>0</v>
      </c>
      <c r="AI1568" s="332">
        <f t="shared" si="3642"/>
        <v>0</v>
      </c>
      <c r="AJ1568" s="332">
        <f t="shared" si="3642"/>
        <v>0</v>
      </c>
      <c r="AK1568" s="332">
        <f t="shared" si="3642"/>
        <v>0</v>
      </c>
      <c r="AL1568" s="332">
        <f t="shared" si="3642"/>
        <v>0</v>
      </c>
      <c r="AM1568" s="332">
        <f t="shared" si="3642"/>
        <v>0</v>
      </c>
      <c r="AN1568" s="332">
        <f t="shared" si="3642"/>
        <v>0</v>
      </c>
      <c r="AO1568" s="332">
        <f t="shared" si="3642"/>
        <v>0</v>
      </c>
      <c r="AP1568" s="332">
        <f t="shared" si="3642"/>
        <v>0</v>
      </c>
      <c r="AQ1568" s="332">
        <f t="shared" si="3642"/>
        <v>0</v>
      </c>
      <c r="AR1568" s="332">
        <f t="shared" si="3642"/>
        <v>0</v>
      </c>
      <c r="AS1568" s="544">
        <f t="shared" ref="AS1568" si="3643">SUM(AE1568:AR1568)</f>
        <v>0</v>
      </c>
    </row>
    <row r="1569" spans="2:45">
      <c r="B1569" s="284" t="s">
        <v>730</v>
      </c>
      <c r="C1569" s="302"/>
      <c r="D1569" s="244"/>
      <c r="E1569" s="241"/>
      <c r="F1569" s="241"/>
      <c r="G1569" s="241"/>
      <c r="H1569" s="241"/>
      <c r="I1569" s="241"/>
      <c r="J1569" s="241"/>
      <c r="K1569" s="241"/>
      <c r="L1569" s="241"/>
      <c r="M1569" s="241"/>
      <c r="N1569" s="241"/>
      <c r="O1569" s="241"/>
      <c r="P1569" s="241"/>
      <c r="Q1569" s="241"/>
      <c r="R1569" s="252"/>
      <c r="S1569" s="241"/>
      <c r="T1569" s="241"/>
      <c r="U1569" s="241"/>
      <c r="V1569" s="244"/>
      <c r="W1569" s="244"/>
      <c r="X1569" s="244"/>
      <c r="Y1569" s="244"/>
      <c r="Z1569" s="241"/>
      <c r="AA1569" s="241"/>
      <c r="AB1569" s="241"/>
      <c r="AC1569" s="241"/>
      <c r="AD1569" s="241"/>
      <c r="AE1569" s="332">
        <f>AE408*AE1563</f>
        <v>0</v>
      </c>
      <c r="AF1569" s="332">
        <f t="shared" ref="AF1569:AR1569" si="3644">AF408*AF1563</f>
        <v>0</v>
      </c>
      <c r="AG1569" s="332">
        <f t="shared" si="3644"/>
        <v>0</v>
      </c>
      <c r="AH1569" s="332">
        <f t="shared" si="3644"/>
        <v>0</v>
      </c>
      <c r="AI1569" s="332">
        <f t="shared" si="3644"/>
        <v>0</v>
      </c>
      <c r="AJ1569" s="332">
        <f t="shared" si="3644"/>
        <v>0</v>
      </c>
      <c r="AK1569" s="332">
        <f t="shared" si="3644"/>
        <v>0</v>
      </c>
      <c r="AL1569" s="332">
        <f t="shared" si="3644"/>
        <v>0</v>
      </c>
      <c r="AM1569" s="332">
        <f t="shared" si="3644"/>
        <v>0</v>
      </c>
      <c r="AN1569" s="332">
        <f t="shared" si="3644"/>
        <v>0</v>
      </c>
      <c r="AO1569" s="332">
        <f t="shared" si="3644"/>
        <v>0</v>
      </c>
      <c r="AP1569" s="332">
        <f t="shared" si="3644"/>
        <v>0</v>
      </c>
      <c r="AQ1569" s="332">
        <f t="shared" si="3644"/>
        <v>0</v>
      </c>
      <c r="AR1569" s="332">
        <f t="shared" si="3644"/>
        <v>0</v>
      </c>
      <c r="AS1569" s="544">
        <f t="shared" si="3641"/>
        <v>0</v>
      </c>
    </row>
    <row r="1570" spans="2:45">
      <c r="B1570" s="284" t="s">
        <v>731</v>
      </c>
      <c r="C1570" s="302"/>
      <c r="D1570" s="244"/>
      <c r="E1570" s="241"/>
      <c r="F1570" s="241"/>
      <c r="G1570" s="241"/>
      <c r="H1570" s="241"/>
      <c r="I1570" s="241"/>
      <c r="J1570" s="241"/>
      <c r="K1570" s="241"/>
      <c r="L1570" s="241"/>
      <c r="M1570" s="241"/>
      <c r="N1570" s="241"/>
      <c r="O1570" s="241"/>
      <c r="P1570" s="241"/>
      <c r="Q1570" s="241"/>
      <c r="R1570" s="252"/>
      <c r="S1570" s="241"/>
      <c r="T1570" s="241"/>
      <c r="U1570" s="241"/>
      <c r="V1570" s="244"/>
      <c r="W1570" s="244"/>
      <c r="X1570" s="244"/>
      <c r="Y1570" s="244"/>
      <c r="Z1570" s="241"/>
      <c r="AA1570" s="241"/>
      <c r="AB1570" s="241"/>
      <c r="AC1570" s="241"/>
      <c r="AD1570" s="241"/>
      <c r="AE1570" s="332">
        <f>AE607*AE1563</f>
        <v>0</v>
      </c>
      <c r="AF1570" s="332">
        <f t="shared" ref="AF1570:AR1570" si="3645">AF607*AF1563</f>
        <v>0</v>
      </c>
      <c r="AG1570" s="332">
        <f t="shared" si="3645"/>
        <v>0</v>
      </c>
      <c r="AH1570" s="332">
        <f t="shared" si="3645"/>
        <v>0</v>
      </c>
      <c r="AI1570" s="332">
        <f t="shared" si="3645"/>
        <v>0</v>
      </c>
      <c r="AJ1570" s="332">
        <f t="shared" si="3645"/>
        <v>0</v>
      </c>
      <c r="AK1570" s="332">
        <f t="shared" si="3645"/>
        <v>0</v>
      </c>
      <c r="AL1570" s="332">
        <f t="shared" si="3645"/>
        <v>0</v>
      </c>
      <c r="AM1570" s="332">
        <f t="shared" si="3645"/>
        <v>0</v>
      </c>
      <c r="AN1570" s="332">
        <f t="shared" si="3645"/>
        <v>0</v>
      </c>
      <c r="AO1570" s="332">
        <f t="shared" si="3645"/>
        <v>0</v>
      </c>
      <c r="AP1570" s="332">
        <f t="shared" si="3645"/>
        <v>0</v>
      </c>
      <c r="AQ1570" s="332">
        <f t="shared" si="3645"/>
        <v>0</v>
      </c>
      <c r="AR1570" s="332">
        <f t="shared" si="3645"/>
        <v>0</v>
      </c>
      <c r="AS1570" s="544">
        <f t="shared" si="3641"/>
        <v>0</v>
      </c>
    </row>
    <row r="1571" spans="2:45">
      <c r="B1571" s="284" t="s">
        <v>732</v>
      </c>
      <c r="C1571" s="302"/>
      <c r="D1571" s="244"/>
      <c r="E1571" s="241"/>
      <c r="F1571" s="241"/>
      <c r="G1571" s="241"/>
      <c r="H1571" s="241"/>
      <c r="I1571" s="241"/>
      <c r="J1571" s="241"/>
      <c r="K1571" s="241"/>
      <c r="L1571" s="241"/>
      <c r="M1571" s="241"/>
      <c r="N1571" s="241"/>
      <c r="O1571" s="241"/>
      <c r="P1571" s="241"/>
      <c r="Q1571" s="241"/>
      <c r="R1571" s="252"/>
      <c r="S1571" s="241"/>
      <c r="T1571" s="241"/>
      <c r="U1571" s="241"/>
      <c r="V1571" s="244"/>
      <c r="W1571" s="244"/>
      <c r="X1571" s="244"/>
      <c r="Y1571" s="244"/>
      <c r="Z1571" s="241"/>
      <c r="AA1571" s="241"/>
      <c r="AB1571" s="241"/>
      <c r="AC1571" s="241"/>
      <c r="AD1571" s="241"/>
      <c r="AE1571" s="332">
        <f>AE800*AE1563</f>
        <v>0</v>
      </c>
      <c r="AF1571" s="332">
        <f t="shared" ref="AF1571:AR1571" si="3646">AF800*AF1563</f>
        <v>0</v>
      </c>
      <c r="AG1571" s="332">
        <f t="shared" si="3646"/>
        <v>0</v>
      </c>
      <c r="AH1571" s="332">
        <f t="shared" si="3646"/>
        <v>0</v>
      </c>
      <c r="AI1571" s="332">
        <f t="shared" si="3646"/>
        <v>0</v>
      </c>
      <c r="AJ1571" s="332">
        <f t="shared" si="3646"/>
        <v>0</v>
      </c>
      <c r="AK1571" s="332">
        <f t="shared" si="3646"/>
        <v>0</v>
      </c>
      <c r="AL1571" s="332">
        <f t="shared" si="3646"/>
        <v>0</v>
      </c>
      <c r="AM1571" s="332">
        <f t="shared" si="3646"/>
        <v>0</v>
      </c>
      <c r="AN1571" s="332">
        <f t="shared" si="3646"/>
        <v>0</v>
      </c>
      <c r="AO1571" s="332">
        <f t="shared" si="3646"/>
        <v>0</v>
      </c>
      <c r="AP1571" s="332">
        <f t="shared" si="3646"/>
        <v>0</v>
      </c>
      <c r="AQ1571" s="332">
        <f t="shared" si="3646"/>
        <v>0</v>
      </c>
      <c r="AR1571" s="332">
        <f t="shared" si="3646"/>
        <v>0</v>
      </c>
      <c r="AS1571" s="544">
        <f>SUM(AE1571:AR1571)</f>
        <v>0</v>
      </c>
    </row>
    <row r="1572" spans="2:45">
      <c r="B1572" s="284" t="s">
        <v>733</v>
      </c>
      <c r="C1572" s="302"/>
      <c r="D1572" s="244"/>
      <c r="E1572" s="241"/>
      <c r="F1572" s="241"/>
      <c r="G1572" s="241"/>
      <c r="H1572" s="241"/>
      <c r="I1572" s="241"/>
      <c r="J1572" s="241"/>
      <c r="K1572" s="241"/>
      <c r="L1572" s="241"/>
      <c r="M1572" s="241"/>
      <c r="N1572" s="241"/>
      <c r="O1572" s="241"/>
      <c r="P1572" s="241"/>
      <c r="Q1572" s="241"/>
      <c r="R1572" s="252"/>
      <c r="S1572" s="241"/>
      <c r="T1572" s="241"/>
      <c r="U1572" s="241"/>
      <c r="V1572" s="244"/>
      <c r="W1572" s="244"/>
      <c r="X1572" s="244"/>
      <c r="Y1572" s="244"/>
      <c r="Z1572" s="241"/>
      <c r="AA1572" s="241"/>
      <c r="AB1572" s="241"/>
      <c r="AC1572" s="241"/>
      <c r="AD1572" s="241"/>
      <c r="AE1572" s="332">
        <f>AE995*AE1563</f>
        <v>0</v>
      </c>
      <c r="AF1572" s="332">
        <f t="shared" ref="AF1572:AR1572" si="3647">AF995*AF1563</f>
        <v>0</v>
      </c>
      <c r="AG1572" s="332">
        <f t="shared" si="3647"/>
        <v>0</v>
      </c>
      <c r="AH1572" s="332">
        <f t="shared" si="3647"/>
        <v>0</v>
      </c>
      <c r="AI1572" s="332">
        <f t="shared" si="3647"/>
        <v>0</v>
      </c>
      <c r="AJ1572" s="332">
        <f t="shared" si="3647"/>
        <v>0</v>
      </c>
      <c r="AK1572" s="332">
        <f t="shared" si="3647"/>
        <v>0</v>
      </c>
      <c r="AL1572" s="332">
        <f t="shared" si="3647"/>
        <v>0</v>
      </c>
      <c r="AM1572" s="332">
        <f t="shared" si="3647"/>
        <v>0</v>
      </c>
      <c r="AN1572" s="332">
        <f t="shared" si="3647"/>
        <v>0</v>
      </c>
      <c r="AO1572" s="332">
        <f t="shared" si="3647"/>
        <v>0</v>
      </c>
      <c r="AP1572" s="332">
        <f t="shared" si="3647"/>
        <v>0</v>
      </c>
      <c r="AQ1572" s="332">
        <f t="shared" si="3647"/>
        <v>0</v>
      </c>
      <c r="AR1572" s="332">
        <f t="shared" si="3647"/>
        <v>0</v>
      </c>
      <c r="AS1572" s="544">
        <f t="shared" si="3641"/>
        <v>0</v>
      </c>
    </row>
    <row r="1573" spans="2:45">
      <c r="B1573" s="284" t="s">
        <v>738</v>
      </c>
      <c r="C1573" s="302"/>
      <c r="D1573" s="244"/>
      <c r="E1573" s="241"/>
      <c r="F1573" s="241"/>
      <c r="G1573" s="241"/>
      <c r="H1573" s="241"/>
      <c r="I1573" s="241"/>
      <c r="J1573" s="241"/>
      <c r="K1573" s="241"/>
      <c r="L1573" s="241"/>
      <c r="M1573" s="241"/>
      <c r="N1573" s="241"/>
      <c r="O1573" s="241"/>
      <c r="P1573" s="241"/>
      <c r="Q1573" s="241"/>
      <c r="R1573" s="252"/>
      <c r="S1573" s="241"/>
      <c r="T1573" s="241"/>
      <c r="U1573" s="241"/>
      <c r="V1573" s="244"/>
      <c r="W1573" s="244"/>
      <c r="X1573" s="244"/>
      <c r="Y1573" s="244"/>
      <c r="Z1573" s="241"/>
      <c r="AA1573" s="241"/>
      <c r="AB1573" s="241"/>
      <c r="AC1573" s="241"/>
      <c r="AD1573" s="241"/>
      <c r="AE1573" s="332">
        <f t="shared" ref="AE1573:AK1573" si="3648">AE1190*AE1563</f>
        <v>0</v>
      </c>
      <c r="AF1573" s="332">
        <f t="shared" si="3648"/>
        <v>0</v>
      </c>
      <c r="AG1573" s="332">
        <f t="shared" si="3648"/>
        <v>0</v>
      </c>
      <c r="AH1573" s="332">
        <f t="shared" si="3648"/>
        <v>0</v>
      </c>
      <c r="AI1573" s="764">
        <f t="shared" si="3648"/>
        <v>0</v>
      </c>
      <c r="AJ1573" s="764">
        <f t="shared" si="3648"/>
        <v>0</v>
      </c>
      <c r="AK1573" s="764">
        <f t="shared" si="3648"/>
        <v>0</v>
      </c>
      <c r="AL1573" s="764">
        <f t="shared" ref="AL1573:AR1573" si="3649">AL1190*AL1563</f>
        <v>0</v>
      </c>
      <c r="AM1573" s="764">
        <f t="shared" si="3649"/>
        <v>0</v>
      </c>
      <c r="AN1573" s="764">
        <f t="shared" si="3649"/>
        <v>0</v>
      </c>
      <c r="AO1573" s="764">
        <f t="shared" si="3649"/>
        <v>0</v>
      </c>
      <c r="AP1573" s="764">
        <f t="shared" si="3649"/>
        <v>0</v>
      </c>
      <c r="AQ1573" s="764">
        <f t="shared" si="3649"/>
        <v>0</v>
      </c>
      <c r="AR1573" s="764">
        <f t="shared" si="3649"/>
        <v>0</v>
      </c>
      <c r="AS1573" s="544">
        <f t="shared" si="3641"/>
        <v>0</v>
      </c>
    </row>
    <row r="1574" spans="2:45">
      <c r="B1574" s="284" t="s">
        <v>739</v>
      </c>
      <c r="C1574" s="302"/>
      <c r="D1574" s="244"/>
      <c r="E1574" s="241"/>
      <c r="F1574" s="241"/>
      <c r="G1574" s="241"/>
      <c r="H1574" s="241"/>
      <c r="I1574" s="241"/>
      <c r="J1574" s="241"/>
      <c r="K1574" s="241"/>
      <c r="L1574" s="241"/>
      <c r="M1574" s="241"/>
      <c r="N1574" s="241"/>
      <c r="O1574" s="241"/>
      <c r="P1574" s="241"/>
      <c r="Q1574" s="241"/>
      <c r="R1574" s="252"/>
      <c r="S1574" s="241"/>
      <c r="T1574" s="241"/>
      <c r="U1574" s="241"/>
      <c r="V1574" s="244"/>
      <c r="W1574" s="244"/>
      <c r="X1574" s="244"/>
      <c r="Y1574" s="244"/>
      <c r="Z1574" s="241"/>
      <c r="AA1574" s="241"/>
      <c r="AB1574" s="241"/>
      <c r="AC1574" s="241"/>
      <c r="AD1574" s="241"/>
      <c r="AE1574" s="332">
        <f>AE1563*AE1385</f>
        <v>0</v>
      </c>
      <c r="AF1574" s="332">
        <f t="shared" ref="AF1574:AR1574" si="3650">AF1563*AF1385</f>
        <v>0</v>
      </c>
      <c r="AG1574" s="332">
        <f t="shared" si="3650"/>
        <v>0</v>
      </c>
      <c r="AH1574" s="332">
        <f t="shared" si="3650"/>
        <v>0</v>
      </c>
      <c r="AI1574" s="332">
        <f t="shared" si="3650"/>
        <v>0</v>
      </c>
      <c r="AJ1574" s="332">
        <f t="shared" si="3650"/>
        <v>0</v>
      </c>
      <c r="AK1574" s="332">
        <f t="shared" si="3650"/>
        <v>0</v>
      </c>
      <c r="AL1574" s="332">
        <f t="shared" si="3650"/>
        <v>0</v>
      </c>
      <c r="AM1574" s="332">
        <f t="shared" si="3650"/>
        <v>0</v>
      </c>
      <c r="AN1574" s="332">
        <f t="shared" si="3650"/>
        <v>0</v>
      </c>
      <c r="AO1574" s="332">
        <f t="shared" si="3650"/>
        <v>0</v>
      </c>
      <c r="AP1574" s="332">
        <f t="shared" si="3650"/>
        <v>0</v>
      </c>
      <c r="AQ1574" s="332">
        <f t="shared" si="3650"/>
        <v>0</v>
      </c>
      <c r="AR1574" s="332">
        <f t="shared" si="3650"/>
        <v>0</v>
      </c>
      <c r="AS1574" s="544">
        <f t="shared" si="3641"/>
        <v>0</v>
      </c>
    </row>
    <row r="1575" spans="2:45">
      <c r="B1575" s="284" t="s">
        <v>734</v>
      </c>
      <c r="C1575" s="302"/>
      <c r="D1575" s="244"/>
      <c r="E1575" s="241"/>
      <c r="F1575" s="241"/>
      <c r="G1575" s="241"/>
      <c r="H1575" s="241"/>
      <c r="I1575" s="241"/>
      <c r="J1575" s="241"/>
      <c r="K1575" s="241"/>
      <c r="L1575" s="241"/>
      <c r="M1575" s="241"/>
      <c r="N1575" s="241"/>
      <c r="O1575" s="241"/>
      <c r="P1575" s="241"/>
      <c r="Q1575" s="241"/>
      <c r="R1575" s="252"/>
      <c r="S1575" s="241"/>
      <c r="T1575" s="241"/>
      <c r="U1575" s="241"/>
      <c r="V1575" s="244"/>
      <c r="W1575" s="244"/>
      <c r="X1575" s="244"/>
      <c r="Y1575" s="244"/>
      <c r="Z1575" s="241"/>
      <c r="AA1575" s="241"/>
      <c r="AB1575" s="241"/>
      <c r="AC1575" s="241"/>
      <c r="AD1575" s="241"/>
      <c r="AE1575" s="332">
        <f>AE1560*AE1563</f>
        <v>0</v>
      </c>
      <c r="AF1575" s="332">
        <f t="shared" ref="AF1575:AR1575" si="3651">AF1560*AF1563</f>
        <v>0</v>
      </c>
      <c r="AG1575" s="332">
        <f t="shared" si="3651"/>
        <v>0</v>
      </c>
      <c r="AH1575" s="332">
        <f t="shared" si="3651"/>
        <v>0</v>
      </c>
      <c r="AI1575" s="332">
        <f t="shared" si="3651"/>
        <v>0</v>
      </c>
      <c r="AJ1575" s="332">
        <f t="shared" si="3651"/>
        <v>0</v>
      </c>
      <c r="AK1575" s="332">
        <f t="shared" si="3651"/>
        <v>0</v>
      </c>
      <c r="AL1575" s="332">
        <f t="shared" si="3651"/>
        <v>0</v>
      </c>
      <c r="AM1575" s="332">
        <f t="shared" si="3651"/>
        <v>0</v>
      </c>
      <c r="AN1575" s="332">
        <f t="shared" si="3651"/>
        <v>0</v>
      </c>
      <c r="AO1575" s="332">
        <f t="shared" si="3651"/>
        <v>0</v>
      </c>
      <c r="AP1575" s="332">
        <f t="shared" si="3651"/>
        <v>0</v>
      </c>
      <c r="AQ1575" s="332">
        <f t="shared" si="3651"/>
        <v>0</v>
      </c>
      <c r="AR1575" s="332">
        <f t="shared" si="3651"/>
        <v>0</v>
      </c>
      <c r="AS1575" s="544">
        <f>SUM(AE1575:AR1575)</f>
        <v>0</v>
      </c>
    </row>
    <row r="1576" spans="2:45" ht="15.75">
      <c r="B1576" s="306" t="s">
        <v>735</v>
      </c>
      <c r="C1576" s="302"/>
      <c r="D1576" s="264"/>
      <c r="E1576" s="294"/>
      <c r="F1576" s="294"/>
      <c r="G1576" s="294"/>
      <c r="H1576" s="294"/>
      <c r="I1576" s="294"/>
      <c r="J1576" s="294"/>
      <c r="K1576" s="294"/>
      <c r="L1576" s="294"/>
      <c r="M1576" s="294"/>
      <c r="N1576" s="294"/>
      <c r="O1576" s="294"/>
      <c r="P1576" s="294"/>
      <c r="Q1576" s="294"/>
      <c r="R1576" s="261"/>
      <c r="S1576" s="294"/>
      <c r="T1576" s="294"/>
      <c r="U1576" s="294"/>
      <c r="V1576" s="264"/>
      <c r="W1576" s="264"/>
      <c r="X1576" s="264"/>
      <c r="Y1576" s="264"/>
      <c r="Z1576" s="294"/>
      <c r="AA1576" s="294"/>
      <c r="AB1576" s="294"/>
      <c r="AC1576" s="294"/>
      <c r="AD1576" s="294"/>
      <c r="AE1576" s="303">
        <f>SUM(AE1564:AE1575)</f>
        <v>0</v>
      </c>
      <c r="AF1576" s="837">
        <f>SUM(AF1573:AF1575)</f>
        <v>0</v>
      </c>
      <c r="AG1576" s="837">
        <f t="shared" ref="AG1576:AI1576" si="3652">SUM(AG1573:AG1575)</f>
        <v>0</v>
      </c>
      <c r="AH1576" s="837">
        <f t="shared" si="3652"/>
        <v>0</v>
      </c>
      <c r="AI1576" s="837">
        <f t="shared" si="3652"/>
        <v>0</v>
      </c>
      <c r="AJ1576" s="303">
        <f t="shared" ref="AJ1576:AR1576" si="3653">SUM(AJ1564:AJ1575)</f>
        <v>0</v>
      </c>
      <c r="AK1576" s="303">
        <f t="shared" si="3653"/>
        <v>0</v>
      </c>
      <c r="AL1576" s="303">
        <f t="shared" si="3653"/>
        <v>0</v>
      </c>
      <c r="AM1576" s="303">
        <f t="shared" si="3653"/>
        <v>0</v>
      </c>
      <c r="AN1576" s="303">
        <f t="shared" si="3653"/>
        <v>0</v>
      </c>
      <c r="AO1576" s="303">
        <f t="shared" si="3653"/>
        <v>0</v>
      </c>
      <c r="AP1576" s="303">
        <f t="shared" si="3653"/>
        <v>0</v>
      </c>
      <c r="AQ1576" s="303">
        <f t="shared" si="3653"/>
        <v>0</v>
      </c>
      <c r="AR1576" s="303">
        <f t="shared" si="3653"/>
        <v>0</v>
      </c>
      <c r="AS1576" s="692">
        <f>SUM(AS1564:AS1575)</f>
        <v>0</v>
      </c>
    </row>
    <row r="1577" spans="2:45" ht="15.75">
      <c r="B1577" s="306" t="s">
        <v>736</v>
      </c>
      <c r="C1577" s="302"/>
      <c r="D1577" s="307"/>
      <c r="E1577" s="294"/>
      <c r="F1577" s="294"/>
      <c r="G1577" s="294"/>
      <c r="H1577" s="294"/>
      <c r="I1577" s="294"/>
      <c r="J1577" s="294"/>
      <c r="K1577" s="294"/>
      <c r="L1577" s="294"/>
      <c r="M1577" s="294"/>
      <c r="N1577" s="294"/>
      <c r="O1577" s="294"/>
      <c r="P1577" s="294"/>
      <c r="Q1577" s="294"/>
      <c r="R1577" s="261"/>
      <c r="S1577" s="294"/>
      <c r="T1577" s="294"/>
      <c r="U1577" s="294"/>
      <c r="V1577" s="264"/>
      <c r="W1577" s="264"/>
      <c r="X1577" s="264"/>
      <c r="Y1577" s="264"/>
      <c r="Z1577" s="294"/>
      <c r="AA1577" s="294"/>
      <c r="AB1577" s="294"/>
      <c r="AC1577" s="294"/>
      <c r="AD1577" s="294"/>
      <c r="AE1577" s="304">
        <f>AE1561*AE1563</f>
        <v>0</v>
      </c>
      <c r="AF1577" s="304">
        <f t="shared" ref="AF1577:AR1577" si="3654">AF1561*AF1563</f>
        <v>0</v>
      </c>
      <c r="AG1577" s="304">
        <f t="shared" si="3654"/>
        <v>0</v>
      </c>
      <c r="AH1577" s="304">
        <f t="shared" si="3654"/>
        <v>0</v>
      </c>
      <c r="AI1577" s="304">
        <f t="shared" si="3654"/>
        <v>0</v>
      </c>
      <c r="AJ1577" s="304">
        <f t="shared" si="3654"/>
        <v>0</v>
      </c>
      <c r="AK1577" s="304">
        <f t="shared" si="3654"/>
        <v>0</v>
      </c>
      <c r="AL1577" s="304">
        <f t="shared" si="3654"/>
        <v>0</v>
      </c>
      <c r="AM1577" s="304">
        <f t="shared" si="3654"/>
        <v>0</v>
      </c>
      <c r="AN1577" s="304">
        <f t="shared" si="3654"/>
        <v>0</v>
      </c>
      <c r="AO1577" s="304">
        <f t="shared" si="3654"/>
        <v>0</v>
      </c>
      <c r="AP1577" s="304">
        <f t="shared" si="3654"/>
        <v>0</v>
      </c>
      <c r="AQ1577" s="304">
        <f t="shared" si="3654"/>
        <v>0</v>
      </c>
      <c r="AR1577" s="304">
        <f t="shared" si="3654"/>
        <v>0</v>
      </c>
      <c r="AS1577" s="693">
        <f>SUM(AE1577:AR1577)</f>
        <v>0</v>
      </c>
    </row>
    <row r="1578" spans="2:45" ht="15.75">
      <c r="B1578" s="306" t="s">
        <v>737</v>
      </c>
      <c r="C1578" s="302"/>
      <c r="D1578" s="307"/>
      <c r="E1578" s="294"/>
      <c r="F1578" s="294"/>
      <c r="G1578" s="294"/>
      <c r="H1578" s="294"/>
      <c r="I1578" s="294"/>
      <c r="J1578" s="294"/>
      <c r="K1578" s="294"/>
      <c r="L1578" s="294"/>
      <c r="M1578" s="294"/>
      <c r="N1578" s="294"/>
      <c r="O1578" s="294"/>
      <c r="P1578" s="294"/>
      <c r="Q1578" s="294"/>
      <c r="R1578" s="261"/>
      <c r="S1578" s="294"/>
      <c r="T1578" s="294"/>
      <c r="U1578" s="294"/>
      <c r="V1578" s="307"/>
      <c r="W1578" s="307"/>
      <c r="X1578" s="307"/>
      <c r="Y1578" s="307"/>
      <c r="Z1578" s="294"/>
      <c r="AA1578" s="294"/>
      <c r="AB1578" s="294"/>
      <c r="AC1578" s="294"/>
      <c r="AD1578" s="294"/>
      <c r="AE1578" s="308"/>
      <c r="AF1578" s="308"/>
      <c r="AG1578" s="308"/>
      <c r="AH1578" s="308"/>
      <c r="AI1578" s="308"/>
      <c r="AJ1578" s="308"/>
      <c r="AK1578" s="308"/>
      <c r="AL1578" s="308"/>
      <c r="AM1578" s="308"/>
      <c r="AN1578" s="308"/>
      <c r="AO1578" s="308"/>
      <c r="AP1578" s="308"/>
      <c r="AQ1578" s="308"/>
      <c r="AR1578" s="308"/>
      <c r="AS1578" s="360">
        <f>AS1576-AS1577</f>
        <v>0</v>
      </c>
    </row>
    <row r="1579" spans="2:45" ht="15.75">
      <c r="B1579" s="306"/>
      <c r="C1579" s="302"/>
      <c r="D1579" s="307"/>
      <c r="E1579" s="294"/>
      <c r="F1579" s="294"/>
      <c r="G1579" s="294"/>
      <c r="H1579" s="294"/>
      <c r="I1579" s="294"/>
      <c r="J1579" s="294"/>
      <c r="K1579" s="294"/>
      <c r="L1579" s="294"/>
      <c r="M1579" s="294"/>
      <c r="N1579" s="294"/>
      <c r="O1579" s="294"/>
      <c r="P1579" s="294"/>
      <c r="Q1579" s="294"/>
      <c r="R1579" s="261"/>
      <c r="S1579" s="294"/>
      <c r="T1579" s="294"/>
      <c r="U1579" s="294"/>
      <c r="V1579" s="307"/>
      <c r="W1579" s="307"/>
      <c r="X1579" s="307"/>
      <c r="Y1579" s="307"/>
      <c r="Z1579" s="294"/>
      <c r="AA1579" s="294"/>
      <c r="AB1579" s="294"/>
      <c r="AC1579" s="294"/>
      <c r="AD1579" s="294"/>
      <c r="AE1579" s="308"/>
      <c r="AF1579" s="308"/>
      <c r="AG1579" s="308"/>
      <c r="AH1579" s="308"/>
      <c r="AI1579" s="308"/>
      <c r="AJ1579" s="308"/>
      <c r="AK1579" s="308"/>
      <c r="AL1579" s="308"/>
      <c r="AM1579" s="308"/>
      <c r="AN1579" s="308"/>
      <c r="AO1579" s="308"/>
      <c r="AP1579" s="308"/>
      <c r="AQ1579" s="308"/>
      <c r="AR1579" s="308"/>
      <c r="AS1579" s="360"/>
    </row>
    <row r="1580" spans="2:45">
      <c r="B1580" s="284" t="s">
        <v>868</v>
      </c>
      <c r="C1580" s="307"/>
      <c r="D1580" s="307"/>
      <c r="E1580" s="294"/>
      <c r="F1580" s="294"/>
      <c r="G1580" s="294"/>
      <c r="H1580" s="294"/>
      <c r="I1580" s="294"/>
      <c r="J1580" s="294"/>
      <c r="K1580" s="294"/>
      <c r="L1580" s="294"/>
      <c r="M1580" s="294"/>
      <c r="N1580" s="294"/>
      <c r="O1580" s="294"/>
      <c r="P1580" s="294"/>
      <c r="Q1580" s="294"/>
      <c r="R1580" s="261"/>
      <c r="S1580" s="294"/>
      <c r="T1580" s="294"/>
      <c r="U1580" s="294"/>
      <c r="V1580" s="307"/>
      <c r="W1580" s="302"/>
      <c r="X1580" s="307"/>
      <c r="Y1580" s="307"/>
      <c r="Z1580" s="294"/>
      <c r="AA1580" s="294"/>
      <c r="AB1580" s="294"/>
      <c r="AC1580" s="294"/>
      <c r="AD1580" s="294"/>
      <c r="AE1580" s="677">
        <f>SUMPRODUCT($E$1398:$E$1558,AE1398:AE1558)</f>
        <v>0</v>
      </c>
      <c r="AF1580" s="677">
        <f>SUMPRODUCT($E$1398:$E$1558,AF1398:AF1558)</f>
        <v>0</v>
      </c>
      <c r="AG1580" s="677">
        <f>IF(AG1396="kw",SUMPRODUCT($Q$1398:$Q$1558,$S$1398:$S$1558,AG1398:AG1558),SUMPRODUCT($E$1398:$E$1558,AG1398:AG1558))</f>
        <v>0</v>
      </c>
      <c r="AH1580" s="677">
        <f t="shared" ref="AH1580:AR1580" si="3655">IF(AH1396="kw",SUMPRODUCT($Q$1398:$Q$1558,$S$1398:$S$1558,AH1398:AH1558),SUMPRODUCT($E$1398:$E$1558,AH1398:AH1558))</f>
        <v>0</v>
      </c>
      <c r="AI1580" s="677">
        <f t="shared" si="3655"/>
        <v>0</v>
      </c>
      <c r="AJ1580" s="677">
        <f t="shared" si="3655"/>
        <v>0</v>
      </c>
      <c r="AK1580" s="677">
        <f t="shared" si="3655"/>
        <v>0</v>
      </c>
      <c r="AL1580" s="677">
        <f t="shared" si="3655"/>
        <v>0</v>
      </c>
      <c r="AM1580" s="677">
        <f t="shared" si="3655"/>
        <v>0</v>
      </c>
      <c r="AN1580" s="677">
        <f t="shared" si="3655"/>
        <v>0</v>
      </c>
      <c r="AO1580" s="677">
        <f t="shared" si="3655"/>
        <v>0</v>
      </c>
      <c r="AP1580" s="677">
        <f t="shared" si="3655"/>
        <v>0</v>
      </c>
      <c r="AQ1580" s="677">
        <f t="shared" si="3655"/>
        <v>0</v>
      </c>
      <c r="AR1580" s="677">
        <f t="shared" si="3655"/>
        <v>0</v>
      </c>
      <c r="AS1580" s="296"/>
    </row>
    <row r="1581" spans="2:45">
      <c r="B1581" s="284" t="s">
        <v>869</v>
      </c>
      <c r="C1581" s="307"/>
      <c r="D1581" s="307"/>
      <c r="E1581" s="294"/>
      <c r="F1581" s="294"/>
      <c r="G1581" s="294"/>
      <c r="H1581" s="294"/>
      <c r="I1581" s="294"/>
      <c r="J1581" s="294"/>
      <c r="K1581" s="294"/>
      <c r="L1581" s="294"/>
      <c r="M1581" s="294"/>
      <c r="N1581" s="294"/>
      <c r="O1581" s="294"/>
      <c r="P1581" s="294"/>
      <c r="Q1581" s="294"/>
      <c r="R1581" s="261"/>
      <c r="S1581" s="294"/>
      <c r="T1581" s="294"/>
      <c r="U1581" s="294"/>
      <c r="V1581" s="307"/>
      <c r="W1581" s="302"/>
      <c r="X1581" s="307"/>
      <c r="Y1581" s="307"/>
      <c r="Z1581" s="294"/>
      <c r="AA1581" s="294"/>
      <c r="AB1581" s="294"/>
      <c r="AC1581" s="294"/>
      <c r="AD1581" s="294"/>
      <c r="AE1581" s="677">
        <f>SUMPRODUCT($F$1398:$F$1558,AE1398:AE1558)</f>
        <v>0</v>
      </c>
      <c r="AF1581" s="677">
        <f>SUMPRODUCT($F$1398:$F$1558,AF1398:AF1558)</f>
        <v>0</v>
      </c>
      <c r="AG1581" s="677">
        <f>IF(AG1396="kw",SUMPRODUCT($Q$1398:$Q$1558,$T$1398:$T$1558,AG1398:AG1558),SUMPRODUCT($F$1398:$F$1558,AG1398:AG1558))</f>
        <v>0</v>
      </c>
      <c r="AH1581" s="677">
        <f t="shared" ref="AH1581:AR1581" si="3656">IF(AH1396="kw",SUMPRODUCT($Q$1398:$Q$1558,$T$1398:$T$1558,AH1398:AH1558),SUMPRODUCT($F$1398:$F$1558,AH1398:AH1558))</f>
        <v>0</v>
      </c>
      <c r="AI1581" s="677">
        <f t="shared" si="3656"/>
        <v>0</v>
      </c>
      <c r="AJ1581" s="677">
        <f t="shared" si="3656"/>
        <v>0</v>
      </c>
      <c r="AK1581" s="677">
        <f t="shared" si="3656"/>
        <v>0</v>
      </c>
      <c r="AL1581" s="677">
        <f t="shared" si="3656"/>
        <v>0</v>
      </c>
      <c r="AM1581" s="677">
        <f t="shared" si="3656"/>
        <v>0</v>
      </c>
      <c r="AN1581" s="677">
        <f t="shared" si="3656"/>
        <v>0</v>
      </c>
      <c r="AO1581" s="677">
        <f t="shared" si="3656"/>
        <v>0</v>
      </c>
      <c r="AP1581" s="677">
        <f t="shared" si="3656"/>
        <v>0</v>
      </c>
      <c r="AQ1581" s="677">
        <f t="shared" si="3656"/>
        <v>0</v>
      </c>
      <c r="AR1581" s="677">
        <f t="shared" si="3656"/>
        <v>0</v>
      </c>
      <c r="AS1581" s="296"/>
    </row>
    <row r="1582" spans="2:45">
      <c r="B1582" s="284" t="s">
        <v>870</v>
      </c>
      <c r="C1582" s="307"/>
      <c r="D1582" s="307"/>
      <c r="E1582" s="294"/>
      <c r="F1582" s="294"/>
      <c r="G1582" s="294"/>
      <c r="H1582" s="294"/>
      <c r="I1582" s="294"/>
      <c r="J1582" s="294"/>
      <c r="K1582" s="294"/>
      <c r="L1582" s="294"/>
      <c r="M1582" s="294"/>
      <c r="N1582" s="294"/>
      <c r="O1582" s="294"/>
      <c r="P1582" s="294"/>
      <c r="Q1582" s="294"/>
      <c r="R1582" s="261"/>
      <c r="S1582" s="294"/>
      <c r="T1582" s="294"/>
      <c r="U1582" s="294"/>
      <c r="V1582" s="307"/>
      <c r="W1582" s="302"/>
      <c r="X1582" s="307"/>
      <c r="Y1582" s="307"/>
      <c r="Z1582" s="294"/>
      <c r="AA1582" s="294"/>
      <c r="AB1582" s="294"/>
      <c r="AC1582" s="294"/>
      <c r="AD1582" s="294"/>
      <c r="AE1582" s="677">
        <f>SUMPRODUCT($G$1398:$G$1558,AE1398:AE1558)</f>
        <v>0</v>
      </c>
      <c r="AF1582" s="677">
        <f>SUMPRODUCT($G$1398:$G$1558,AF1398:AF1558)</f>
        <v>0</v>
      </c>
      <c r="AG1582" s="677">
        <f>IF(AG1396="kw",SUMPRODUCT($Q$1398:$Q$1558,$U$1398:$U$1558,AG1398:AG1558),SUMPRODUCT($G$1398:$G$1558,AG1398:AG1558))</f>
        <v>0</v>
      </c>
      <c r="AH1582" s="677">
        <f t="shared" ref="AH1582:AR1582" si="3657">IF(AH1396="kw",SUMPRODUCT($Q$1398:$Q$1558,$U$1398:$U$1558,AH1398:AH1558),SUMPRODUCT($G$1398:$G$1558,AH1398:AH1558))</f>
        <v>0</v>
      </c>
      <c r="AI1582" s="677">
        <f t="shared" si="3657"/>
        <v>0</v>
      </c>
      <c r="AJ1582" s="677">
        <f t="shared" si="3657"/>
        <v>0</v>
      </c>
      <c r="AK1582" s="677">
        <f t="shared" si="3657"/>
        <v>0</v>
      </c>
      <c r="AL1582" s="677">
        <f t="shared" si="3657"/>
        <v>0</v>
      </c>
      <c r="AM1582" s="677">
        <f t="shared" si="3657"/>
        <v>0</v>
      </c>
      <c r="AN1582" s="677">
        <f t="shared" si="3657"/>
        <v>0</v>
      </c>
      <c r="AO1582" s="677">
        <f t="shared" si="3657"/>
        <v>0</v>
      </c>
      <c r="AP1582" s="677">
        <f t="shared" si="3657"/>
        <v>0</v>
      </c>
      <c r="AQ1582" s="677">
        <f t="shared" si="3657"/>
        <v>0</v>
      </c>
      <c r="AR1582" s="677">
        <f t="shared" si="3657"/>
        <v>0</v>
      </c>
      <c r="AS1582" s="296"/>
    </row>
    <row r="1583" spans="2:45">
      <c r="B1583" s="284" t="s">
        <v>871</v>
      </c>
      <c r="C1583" s="307"/>
      <c r="D1583" s="307"/>
      <c r="E1583" s="294"/>
      <c r="F1583" s="294"/>
      <c r="G1583" s="294"/>
      <c r="H1583" s="294"/>
      <c r="I1583" s="294"/>
      <c r="J1583" s="294"/>
      <c r="K1583" s="294"/>
      <c r="L1583" s="294"/>
      <c r="M1583" s="294"/>
      <c r="N1583" s="294"/>
      <c r="O1583" s="294"/>
      <c r="P1583" s="294"/>
      <c r="Q1583" s="294"/>
      <c r="R1583" s="261"/>
      <c r="S1583" s="294"/>
      <c r="T1583" s="294"/>
      <c r="U1583" s="294"/>
      <c r="V1583" s="307"/>
      <c r="W1583" s="302"/>
      <c r="X1583" s="307"/>
      <c r="Y1583" s="307"/>
      <c r="Z1583" s="294"/>
      <c r="AA1583" s="294"/>
      <c r="AB1583" s="294"/>
      <c r="AC1583" s="294"/>
      <c r="AD1583" s="294"/>
      <c r="AE1583" s="677">
        <f>SUMPRODUCT($H$1398:$H$1558,AE1398:AE1558)</f>
        <v>0</v>
      </c>
      <c r="AF1583" s="677">
        <f>SUMPRODUCT($H$1398:$H$1558,AF1398:AF1558)</f>
        <v>0</v>
      </c>
      <c r="AG1583" s="677">
        <f>IF(AG1396="kw",SUMPRODUCT($Q$1398:$Q$1558,$V$1398:$V$1558,AG1398:AG1558),SUMPRODUCT($H$1398:$H$1558,AG1398:AG1558))</f>
        <v>0</v>
      </c>
      <c r="AH1583" s="677">
        <f t="shared" ref="AH1583:AR1583" si="3658">IF(AH1396="kw",SUMPRODUCT($Q$1398:$Q$1558,$V$1398:$V$1558,AH1398:AH1558),SUMPRODUCT($H$1398:$H$1558,AH1398:AH1558))</f>
        <v>0</v>
      </c>
      <c r="AI1583" s="677">
        <f t="shared" si="3658"/>
        <v>0</v>
      </c>
      <c r="AJ1583" s="677">
        <f t="shared" si="3658"/>
        <v>0</v>
      </c>
      <c r="AK1583" s="677">
        <f t="shared" si="3658"/>
        <v>0</v>
      </c>
      <c r="AL1583" s="677">
        <f t="shared" si="3658"/>
        <v>0</v>
      </c>
      <c r="AM1583" s="677">
        <f t="shared" si="3658"/>
        <v>0</v>
      </c>
      <c r="AN1583" s="677">
        <f t="shared" si="3658"/>
        <v>0</v>
      </c>
      <c r="AO1583" s="677">
        <f t="shared" si="3658"/>
        <v>0</v>
      </c>
      <c r="AP1583" s="677">
        <f t="shared" si="3658"/>
        <v>0</v>
      </c>
      <c r="AQ1583" s="677">
        <f t="shared" si="3658"/>
        <v>0</v>
      </c>
      <c r="AR1583" s="677">
        <f t="shared" si="3658"/>
        <v>0</v>
      </c>
      <c r="AS1583" s="296"/>
    </row>
    <row r="1584" spans="2:45">
      <c r="B1584" s="335" t="s">
        <v>872</v>
      </c>
      <c r="C1584" s="397"/>
      <c r="D1584" s="397"/>
      <c r="E1584" s="398"/>
      <c r="F1584" s="398"/>
      <c r="G1584" s="398"/>
      <c r="H1584" s="398"/>
      <c r="I1584" s="398"/>
      <c r="J1584" s="398"/>
      <c r="K1584" s="398"/>
      <c r="L1584" s="398"/>
      <c r="M1584" s="398"/>
      <c r="N1584" s="398"/>
      <c r="O1584" s="398"/>
      <c r="P1584" s="398"/>
      <c r="Q1584" s="398"/>
      <c r="R1584" s="399"/>
      <c r="S1584" s="398"/>
      <c r="T1584" s="398"/>
      <c r="U1584" s="398"/>
      <c r="V1584" s="397"/>
      <c r="W1584" s="400"/>
      <c r="X1584" s="397"/>
      <c r="Y1584" s="397"/>
      <c r="Z1584" s="398"/>
      <c r="AA1584" s="398"/>
      <c r="AB1584" s="398"/>
      <c r="AC1584" s="398"/>
      <c r="AD1584" s="398"/>
      <c r="AE1584" s="678">
        <f>SUMPRODUCT($I$1398:$I$1558,AE1398:AE1558)</f>
        <v>0</v>
      </c>
      <c r="AF1584" s="678">
        <f>SUMPRODUCT($I$1398:$I$1558,AF1398:AF1558)</f>
        <v>0</v>
      </c>
      <c r="AG1584" s="678">
        <f>IF(AG1396="kw",SUMPRODUCT($Q$1398:$Q$1558,$W$1398:$W$1558,AG1398:AG1558),SUMPRODUCT($I$1398:$I$1558,AG1398:AG1558))</f>
        <v>0</v>
      </c>
      <c r="AH1584" s="678">
        <f t="shared" ref="AH1584:AR1584" si="3659">IF(AH1396="kw",SUMPRODUCT($Q$1398:$Q$1558,$W$1398:$W$1558,AH1398:AH1558),SUMPRODUCT($I$1398:$I$1558,AH1398:AH1558))</f>
        <v>0</v>
      </c>
      <c r="AI1584" s="678">
        <f t="shared" si="3659"/>
        <v>0</v>
      </c>
      <c r="AJ1584" s="678">
        <f t="shared" si="3659"/>
        <v>0</v>
      </c>
      <c r="AK1584" s="678">
        <f t="shared" si="3659"/>
        <v>0</v>
      </c>
      <c r="AL1584" s="678">
        <f t="shared" si="3659"/>
        <v>0</v>
      </c>
      <c r="AM1584" s="678">
        <f t="shared" si="3659"/>
        <v>0</v>
      </c>
      <c r="AN1584" s="678">
        <f t="shared" si="3659"/>
        <v>0</v>
      </c>
      <c r="AO1584" s="678">
        <f t="shared" si="3659"/>
        <v>0</v>
      </c>
      <c r="AP1584" s="678">
        <f t="shared" si="3659"/>
        <v>0</v>
      </c>
      <c r="AQ1584" s="678">
        <f t="shared" si="3659"/>
        <v>0</v>
      </c>
      <c r="AR1584" s="678">
        <f t="shared" si="3659"/>
        <v>0</v>
      </c>
      <c r="AS1584" s="340"/>
    </row>
    <row r="1585" spans="2:45" ht="19.5" customHeight="1">
      <c r="B1585" s="838" t="s">
        <v>1182</v>
      </c>
      <c r="C1585" s="341"/>
      <c r="D1585" s="342"/>
      <c r="E1585" s="342"/>
      <c r="F1585" s="342"/>
      <c r="G1585" s="342"/>
      <c r="H1585" s="342"/>
      <c r="I1585" s="342"/>
      <c r="J1585" s="342"/>
      <c r="K1585" s="342"/>
      <c r="L1585" s="342"/>
      <c r="M1585" s="342"/>
      <c r="N1585" s="342"/>
      <c r="O1585" s="342"/>
      <c r="P1585" s="342"/>
      <c r="Q1585" s="342"/>
      <c r="R1585" s="342"/>
      <c r="S1585" s="342"/>
      <c r="T1585" s="342"/>
      <c r="U1585" s="342"/>
      <c r="V1585" s="326"/>
      <c r="W1585" s="327"/>
      <c r="X1585" s="342"/>
      <c r="Y1585" s="342"/>
      <c r="Z1585" s="342"/>
      <c r="AA1585" s="342"/>
      <c r="AB1585" s="342"/>
      <c r="AC1585" s="342"/>
      <c r="AD1585" s="342"/>
      <c r="AE1585" s="343"/>
      <c r="AF1585" s="343"/>
      <c r="AG1585" s="343"/>
      <c r="AH1585" s="343"/>
      <c r="AI1585" s="343"/>
      <c r="AJ1585" s="343"/>
      <c r="AK1585" s="343"/>
      <c r="AL1585" s="343"/>
      <c r="AM1585" s="343"/>
      <c r="AN1585" s="343"/>
      <c r="AO1585" s="343"/>
      <c r="AP1585" s="343"/>
      <c r="AQ1585" s="343"/>
      <c r="AR1585" s="343"/>
      <c r="AS1585" s="343"/>
    </row>
    <row r="1586" spans="2:45" ht="19.5" customHeight="1" thickBot="1">
      <c r="B1586" s="667"/>
      <c r="C1586" s="668"/>
      <c r="D1586" s="649"/>
      <c r="E1586" s="649"/>
      <c r="F1586" s="649"/>
      <c r="G1586" s="649"/>
      <c r="H1586" s="649"/>
      <c r="I1586" s="649"/>
      <c r="J1586" s="649"/>
      <c r="K1586" s="649"/>
      <c r="L1586" s="649"/>
      <c r="M1586" s="649"/>
      <c r="N1586" s="649"/>
      <c r="O1586" s="649"/>
      <c r="P1586" s="649"/>
      <c r="Q1586" s="649"/>
      <c r="R1586" s="649"/>
      <c r="S1586" s="649"/>
      <c r="T1586" s="649"/>
      <c r="U1586" s="649"/>
      <c r="V1586" s="265"/>
      <c r="W1586" s="669"/>
      <c r="X1586" s="649"/>
      <c r="Y1586" s="649"/>
      <c r="Z1586" s="649"/>
      <c r="AA1586" s="649"/>
      <c r="AB1586" s="649"/>
      <c r="AC1586" s="649"/>
      <c r="AD1586" s="649"/>
      <c r="AE1586" s="220"/>
      <c r="AF1586" s="220"/>
      <c r="AG1586" s="220"/>
      <c r="AH1586" s="220"/>
      <c r="AI1586" s="220"/>
      <c r="AJ1586" s="220"/>
      <c r="AK1586" s="220"/>
      <c r="AL1586" s="220"/>
      <c r="AM1586" s="220"/>
      <c r="AN1586" s="220"/>
      <c r="AO1586" s="220"/>
      <c r="AP1586" s="220"/>
      <c r="AQ1586" s="220"/>
      <c r="AR1586" s="220"/>
      <c r="AS1586" s="220"/>
    </row>
    <row r="1587" spans="2:45" ht="48" customHeight="1" thickBot="1">
      <c r="B1587" s="695" t="s">
        <v>925</v>
      </c>
      <c r="C1587" s="696"/>
      <c r="D1587" s="697"/>
      <c r="E1587" s="697"/>
      <c r="F1587" s="697"/>
      <c r="G1587" s="697"/>
      <c r="H1587" s="697"/>
      <c r="I1587" s="697"/>
      <c r="J1587" s="697"/>
      <c r="K1587" s="697"/>
      <c r="L1587" s="697"/>
      <c r="M1587" s="697"/>
      <c r="N1587" s="697"/>
      <c r="O1587" s="697"/>
      <c r="P1587" s="697"/>
      <c r="Q1587" s="697"/>
      <c r="R1587" s="697"/>
      <c r="S1587" s="697"/>
      <c r="T1587" s="697"/>
      <c r="U1587" s="697"/>
      <c r="V1587" s="698"/>
      <c r="W1587" s="699"/>
      <c r="X1587" s="697"/>
      <c r="Y1587" s="697"/>
      <c r="Z1587" s="697"/>
      <c r="AA1587" s="697"/>
      <c r="AB1587" s="697"/>
      <c r="AC1587" s="697"/>
      <c r="AD1587" s="697"/>
      <c r="AE1587" s="700"/>
      <c r="AF1587" s="700"/>
      <c r="AG1587" s="700"/>
      <c r="AH1587" s="700"/>
      <c r="AI1587" s="700"/>
      <c r="AJ1587" s="700"/>
      <c r="AK1587" s="700"/>
      <c r="AL1587" s="700"/>
      <c r="AM1587" s="700"/>
      <c r="AN1587" s="700"/>
      <c r="AO1587" s="700"/>
      <c r="AP1587" s="700"/>
      <c r="AQ1587" s="700"/>
      <c r="AR1587" s="700"/>
      <c r="AS1587" s="701"/>
    </row>
    <row r="1588" spans="2:45" ht="296.45" customHeight="1">
      <c r="B1588" s="720" t="s">
        <v>501</v>
      </c>
      <c r="C1588" s="959" t="s">
        <v>934</v>
      </c>
      <c r="D1588" s="960"/>
      <c r="E1588" s="960"/>
      <c r="F1588" s="960"/>
      <c r="G1588" s="960"/>
      <c r="H1588" s="960"/>
      <c r="I1588" s="960"/>
      <c r="J1588" s="960"/>
      <c r="K1588" s="960"/>
      <c r="L1588" s="960"/>
      <c r="M1588" s="960"/>
      <c r="N1588" s="960"/>
      <c r="O1588" s="960"/>
      <c r="P1588" s="960"/>
      <c r="Q1588" s="960"/>
      <c r="R1588" s="960"/>
      <c r="S1588" s="960"/>
      <c r="T1588" s="960"/>
      <c r="U1588" s="960"/>
      <c r="V1588" s="960"/>
      <c r="W1588" s="960"/>
      <c r="X1588" s="960"/>
      <c r="Y1588" s="960"/>
      <c r="Z1588" s="960"/>
      <c r="AA1588" s="960"/>
      <c r="AB1588" s="960"/>
      <c r="AC1588" s="960"/>
      <c r="AD1588" s="960"/>
      <c r="AE1588" s="220"/>
      <c r="AF1588" s="220"/>
      <c r="AG1588" s="220"/>
      <c r="AH1588" s="220"/>
      <c r="AI1588" s="220"/>
      <c r="AJ1588" s="220"/>
      <c r="AK1588" s="220"/>
      <c r="AL1588" s="220"/>
      <c r="AM1588" s="220"/>
      <c r="AN1588" s="220"/>
      <c r="AO1588" s="220"/>
      <c r="AP1588" s="220"/>
      <c r="AQ1588" s="220"/>
      <c r="AR1588" s="220"/>
      <c r="AS1588" s="220"/>
    </row>
    <row r="1589" spans="2:45" ht="14.1" customHeight="1">
      <c r="B1589" s="721"/>
      <c r="C1589" s="722"/>
      <c r="D1589" s="723"/>
      <c r="E1589" s="723"/>
      <c r="F1589" s="723"/>
      <c r="G1589" s="723"/>
      <c r="H1589" s="723"/>
      <c r="I1589" s="723"/>
      <c r="J1589" s="723"/>
      <c r="K1589" s="723"/>
      <c r="L1589" s="723"/>
      <c r="M1589" s="723"/>
      <c r="N1589" s="723"/>
      <c r="O1589" s="723"/>
      <c r="P1589" s="723"/>
      <c r="Q1589" s="723"/>
      <c r="R1589" s="723"/>
      <c r="S1589" s="723"/>
      <c r="T1589" s="723"/>
      <c r="U1589" s="723"/>
      <c r="V1589" s="723"/>
      <c r="W1589" s="723"/>
      <c r="X1589" s="723"/>
      <c r="Y1589" s="723"/>
      <c r="Z1589" s="723"/>
      <c r="AA1589" s="723"/>
      <c r="AB1589" s="723"/>
      <c r="AC1589" s="723"/>
      <c r="AD1589" s="723"/>
      <c r="AE1589" s="220"/>
      <c r="AF1589" s="220"/>
      <c r="AG1589" s="220"/>
      <c r="AH1589" s="220"/>
      <c r="AI1589" s="220"/>
      <c r="AJ1589" s="220"/>
      <c r="AK1589" s="220"/>
      <c r="AL1589" s="220"/>
      <c r="AM1589" s="220"/>
      <c r="AN1589" s="220"/>
      <c r="AO1589" s="220"/>
      <c r="AP1589" s="220"/>
      <c r="AQ1589" s="220"/>
      <c r="AR1589" s="220"/>
      <c r="AS1589" s="220"/>
    </row>
    <row r="1590" spans="2:45" ht="15.75">
      <c r="B1590" s="242" t="s">
        <v>794</v>
      </c>
      <c r="C1590" s="243"/>
      <c r="D1590" s="512" t="s">
        <v>522</v>
      </c>
      <c r="E1590" s="218"/>
      <c r="F1590" s="512"/>
      <c r="G1590" s="218"/>
      <c r="H1590" s="218"/>
      <c r="I1590" s="218"/>
      <c r="J1590" s="218"/>
      <c r="K1590" s="218"/>
      <c r="L1590" s="218"/>
      <c r="M1590" s="218"/>
      <c r="N1590" s="218"/>
      <c r="O1590" s="218"/>
      <c r="P1590" s="218"/>
      <c r="Q1590" s="218"/>
      <c r="R1590" s="243"/>
      <c r="S1590" s="218"/>
      <c r="T1590" s="218"/>
      <c r="U1590" s="218"/>
      <c r="V1590" s="218"/>
      <c r="W1590" s="218"/>
      <c r="X1590" s="218"/>
      <c r="Y1590" s="218"/>
      <c r="Z1590" s="218"/>
      <c r="AA1590" s="218"/>
      <c r="AB1590" s="218"/>
      <c r="AC1590" s="218"/>
      <c r="AD1590" s="218"/>
      <c r="AE1590" s="232"/>
      <c r="AF1590" s="230"/>
      <c r="AG1590" s="230"/>
      <c r="AH1590" s="230"/>
      <c r="AI1590" s="230"/>
      <c r="AJ1590" s="230"/>
      <c r="AK1590" s="230"/>
      <c r="AL1590" s="230"/>
      <c r="AM1590" s="230"/>
      <c r="AN1590" s="230"/>
      <c r="AO1590" s="230"/>
      <c r="AP1590" s="230"/>
      <c r="AQ1590" s="230"/>
      <c r="AR1590" s="230"/>
    </row>
    <row r="1591" spans="2:45" ht="39.75" customHeight="1">
      <c r="B1591" s="941" t="s">
        <v>211</v>
      </c>
      <c r="C1591" s="950" t="s">
        <v>33</v>
      </c>
      <c r="D1591" s="245" t="s">
        <v>420</v>
      </c>
      <c r="E1591" s="952" t="s">
        <v>209</v>
      </c>
      <c r="F1591" s="953"/>
      <c r="G1591" s="953"/>
      <c r="H1591" s="953"/>
      <c r="I1591" s="953"/>
      <c r="J1591" s="953"/>
      <c r="K1591" s="953"/>
      <c r="L1591" s="953"/>
      <c r="M1591" s="953"/>
      <c r="N1591" s="953"/>
      <c r="O1591" s="953"/>
      <c r="P1591" s="954"/>
      <c r="Q1591" s="950" t="s">
        <v>213</v>
      </c>
      <c r="R1591" s="245" t="s">
        <v>421</v>
      </c>
      <c r="S1591" s="947" t="s">
        <v>212</v>
      </c>
      <c r="T1591" s="948"/>
      <c r="U1591" s="948"/>
      <c r="V1591" s="948"/>
      <c r="W1591" s="948"/>
      <c r="X1591" s="948"/>
      <c r="Y1591" s="948"/>
      <c r="Z1591" s="948"/>
      <c r="AA1591" s="948"/>
      <c r="AB1591" s="948"/>
      <c r="AC1591" s="948"/>
      <c r="AD1591" s="955"/>
      <c r="AE1591" s="947" t="s">
        <v>242</v>
      </c>
      <c r="AF1591" s="948"/>
      <c r="AG1591" s="948"/>
      <c r="AH1591" s="948"/>
      <c r="AI1591" s="948"/>
      <c r="AJ1591" s="948"/>
      <c r="AK1591" s="948"/>
      <c r="AL1591" s="948"/>
      <c r="AM1591" s="948"/>
      <c r="AN1591" s="948"/>
      <c r="AO1591" s="948"/>
      <c r="AP1591" s="948"/>
      <c r="AQ1591" s="948"/>
      <c r="AR1591" s="948"/>
      <c r="AS1591" s="949"/>
    </row>
    <row r="1592" spans="2:45" ht="65.25" customHeight="1">
      <c r="B1592" s="942"/>
      <c r="C1592" s="951"/>
      <c r="D1592" s="246">
        <v>2023</v>
      </c>
      <c r="E1592" s="246">
        <v>2024</v>
      </c>
      <c r="F1592" s="246">
        <v>2025</v>
      </c>
      <c r="G1592" s="246">
        <v>2026</v>
      </c>
      <c r="H1592" s="246">
        <v>2027</v>
      </c>
      <c r="I1592" s="246">
        <v>2028</v>
      </c>
      <c r="J1592" s="246">
        <v>2029</v>
      </c>
      <c r="K1592" s="246">
        <v>2030</v>
      </c>
      <c r="L1592" s="246">
        <v>2031</v>
      </c>
      <c r="M1592" s="246">
        <v>2032</v>
      </c>
      <c r="N1592" s="246">
        <v>2033</v>
      </c>
      <c r="O1592" s="246">
        <v>2034</v>
      </c>
      <c r="P1592" s="246">
        <v>2035</v>
      </c>
      <c r="Q1592" s="951"/>
      <c r="R1592" s="246">
        <v>2023</v>
      </c>
      <c r="S1592" s="246">
        <v>2024</v>
      </c>
      <c r="T1592" s="246">
        <v>2025</v>
      </c>
      <c r="U1592" s="246">
        <v>2026</v>
      </c>
      <c r="V1592" s="246">
        <v>2027</v>
      </c>
      <c r="W1592" s="246">
        <v>2028</v>
      </c>
      <c r="X1592" s="246">
        <v>2029</v>
      </c>
      <c r="Y1592" s="246">
        <v>2030</v>
      </c>
      <c r="Z1592" s="246">
        <v>2031</v>
      </c>
      <c r="AA1592" s="246">
        <v>2032</v>
      </c>
      <c r="AB1592" s="246">
        <v>2033</v>
      </c>
      <c r="AC1592" s="246">
        <v>2034</v>
      </c>
      <c r="AD1592" s="246">
        <v>2035</v>
      </c>
      <c r="AE1592" s="246" t="str">
        <f>'1.  LRAMVA Summary'!$D$53</f>
        <v>Residential</v>
      </c>
      <c r="AF1592" s="246" t="str">
        <f>'1.  LRAMVA Summary'!$E$53</f>
        <v>GS&lt;50 kW</v>
      </c>
      <c r="AG1592" s="246" t="str">
        <f>'1.  LRAMVA Summary'!$F$53</f>
        <v>GS&gt;50 kW</v>
      </c>
      <c r="AH1592" s="246" t="str">
        <f>'1.  LRAMVA Summary'!$G$53</f>
        <v>Unmetered Scattered Load</v>
      </c>
      <c r="AI1592" s="246" t="str">
        <f>'1.  LRAMVA Summary'!$H$53</f>
        <v>Streetlighting</v>
      </c>
      <c r="AJ1592" s="246" t="str">
        <f>'1.  LRAMVA Summary'!$I$53</f>
        <v/>
      </c>
      <c r="AK1592" s="246" t="str">
        <f>'1.  LRAMVA Summary'!$J$53</f>
        <v/>
      </c>
      <c r="AL1592" s="246" t="str">
        <f>'1.  LRAMVA Summary'!$K$53</f>
        <v/>
      </c>
      <c r="AM1592" s="246" t="str">
        <f>'1.  LRAMVA Summary'!$L$53</f>
        <v/>
      </c>
      <c r="AN1592" s="246" t="str">
        <f>'1.  LRAMVA Summary'!$M$53</f>
        <v/>
      </c>
      <c r="AO1592" s="246" t="str">
        <f>'1.  LRAMVA Summary'!$N$53</f>
        <v/>
      </c>
      <c r="AP1592" s="246" t="str">
        <f>'1.  LRAMVA Summary'!$O$53</f>
        <v/>
      </c>
      <c r="AQ1592" s="246" t="str">
        <f>'1.  LRAMVA Summary'!$P$53</f>
        <v/>
      </c>
      <c r="AR1592" s="246" t="str">
        <f>'1.  LRAMVA Summary'!$Q$53</f>
        <v/>
      </c>
      <c r="AS1592" s="248" t="str">
        <f>'1.  LRAMVA Summary'!$R$53</f>
        <v>Total</v>
      </c>
    </row>
    <row r="1593" spans="2:45" ht="15.75">
      <c r="B1593" s="734"/>
      <c r="C1593" s="295"/>
      <c r="D1593" s="295"/>
      <c r="E1593" s="295"/>
      <c r="F1593" s="295"/>
      <c r="G1593" s="295"/>
      <c r="H1593" s="295"/>
      <c r="I1593" s="295"/>
      <c r="J1593" s="295"/>
      <c r="K1593" s="295"/>
      <c r="L1593" s="295"/>
      <c r="M1593" s="295"/>
      <c r="N1593" s="295"/>
      <c r="O1593" s="295"/>
      <c r="P1593" s="295"/>
      <c r="Q1593" s="295"/>
      <c r="R1593" s="295"/>
      <c r="S1593" s="295"/>
      <c r="T1593" s="295"/>
      <c r="U1593" s="295"/>
      <c r="V1593" s="295"/>
      <c r="W1593" s="295"/>
      <c r="X1593" s="295"/>
      <c r="Y1593" s="295"/>
      <c r="Z1593" s="295"/>
      <c r="AA1593" s="295"/>
      <c r="AB1593" s="295"/>
      <c r="AC1593" s="295"/>
      <c r="AD1593" s="739"/>
      <c r="AE1593" s="252" t="str">
        <f>'1.  LRAMVA Summary'!$D$54</f>
        <v>kWh</v>
      </c>
      <c r="AF1593" s="252" t="str">
        <f>'1.  LRAMVA Summary'!$E$54</f>
        <v>kWh</v>
      </c>
      <c r="AG1593" s="252" t="str">
        <f>'1.  LRAMVA Summary'!$F$54</f>
        <v>kW</v>
      </c>
      <c r="AH1593" s="252" t="str">
        <f>'1.  LRAMVA Summary'!$G$54</f>
        <v>kWh</v>
      </c>
      <c r="AI1593" s="252" t="str">
        <f>'1.  LRAMVA Summary'!$H$54</f>
        <v>kW</v>
      </c>
      <c r="AJ1593" s="252">
        <f>'1.  LRAMVA Summary'!$I$54</f>
        <v>0</v>
      </c>
      <c r="AK1593" s="252">
        <f>'1.  LRAMVA Summary'!$J$54</f>
        <v>0</v>
      </c>
      <c r="AL1593" s="252">
        <f>'1.  LRAMVA Summary'!$K$54</f>
        <v>0</v>
      </c>
      <c r="AM1593" s="252">
        <f>'1.  LRAMVA Summary'!$L$54</f>
        <v>0</v>
      </c>
      <c r="AN1593" s="252">
        <f>'1.  LRAMVA Summary'!$M$54</f>
        <v>0</v>
      </c>
      <c r="AO1593" s="252">
        <f>'1.  LRAMVA Summary'!$N$54</f>
        <v>0</v>
      </c>
      <c r="AP1593" s="252">
        <f>'1.  LRAMVA Summary'!$O$54</f>
        <v>0</v>
      </c>
      <c r="AQ1593" s="252">
        <f>'1.  LRAMVA Summary'!$P$54</f>
        <v>0</v>
      </c>
      <c r="AR1593" s="252">
        <f>'1.  LRAMVA Summary'!$Q$54</f>
        <v>0</v>
      </c>
      <c r="AS1593" s="253"/>
    </row>
    <row r="1594" spans="2:45" ht="15.75">
      <c r="B1594" s="735" t="s">
        <v>940</v>
      </c>
      <c r="C1594" s="295"/>
      <c r="D1594" s="295"/>
      <c r="E1594" s="295"/>
      <c r="F1594" s="295"/>
      <c r="G1594" s="295"/>
      <c r="H1594" s="295"/>
      <c r="I1594" s="295"/>
      <c r="J1594" s="295"/>
      <c r="K1594" s="295"/>
      <c r="L1594" s="295"/>
      <c r="M1594" s="295"/>
      <c r="N1594" s="295"/>
      <c r="O1594" s="295"/>
      <c r="P1594" s="295"/>
      <c r="Q1594" s="295"/>
      <c r="R1594" s="295"/>
      <c r="S1594" s="295"/>
      <c r="T1594" s="295"/>
      <c r="U1594" s="295"/>
      <c r="V1594" s="295"/>
      <c r="W1594" s="295"/>
      <c r="X1594" s="295"/>
      <c r="Y1594" s="295"/>
      <c r="Z1594" s="295"/>
      <c r="AA1594" s="295"/>
      <c r="AB1594" s="295"/>
      <c r="AC1594" s="295"/>
      <c r="AD1594" s="739"/>
      <c r="AE1594" s="737">
        <v>0</v>
      </c>
      <c r="AF1594" s="732">
        <v>0</v>
      </c>
      <c r="AG1594" s="732">
        <v>0</v>
      </c>
      <c r="AH1594" s="732">
        <v>0</v>
      </c>
      <c r="AI1594" s="732">
        <v>0</v>
      </c>
      <c r="AJ1594" s="732">
        <v>0</v>
      </c>
      <c r="AK1594" s="732">
        <v>0</v>
      </c>
      <c r="AL1594" s="732">
        <v>0</v>
      </c>
      <c r="AM1594" s="732">
        <v>0</v>
      </c>
      <c r="AN1594" s="732">
        <v>0</v>
      </c>
      <c r="AO1594" s="732">
        <v>0</v>
      </c>
      <c r="AP1594" s="732">
        <v>0</v>
      </c>
      <c r="AQ1594" s="732">
        <v>0</v>
      </c>
      <c r="AR1594" s="732">
        <v>0</v>
      </c>
      <c r="AS1594" s="253"/>
    </row>
    <row r="1595" spans="2:45" ht="15.75">
      <c r="B1595" s="736" t="s">
        <v>740</v>
      </c>
      <c r="C1595" s="356"/>
      <c r="D1595" s="356"/>
      <c r="E1595" s="356"/>
      <c r="F1595" s="356"/>
      <c r="G1595" s="356"/>
      <c r="H1595" s="356"/>
      <c r="I1595" s="356"/>
      <c r="J1595" s="356"/>
      <c r="K1595" s="356"/>
      <c r="L1595" s="356"/>
      <c r="M1595" s="356"/>
      <c r="N1595" s="356"/>
      <c r="O1595" s="356"/>
      <c r="P1595" s="356"/>
      <c r="Q1595" s="356"/>
      <c r="R1595" s="356"/>
      <c r="S1595" s="356"/>
      <c r="T1595" s="356"/>
      <c r="U1595" s="356"/>
      <c r="V1595" s="356"/>
      <c r="W1595" s="356"/>
      <c r="X1595" s="356"/>
      <c r="Y1595" s="356"/>
      <c r="Z1595" s="356"/>
      <c r="AA1595" s="356"/>
      <c r="AB1595" s="356"/>
      <c r="AC1595" s="356"/>
      <c r="AD1595" s="740"/>
      <c r="AE1595" s="738">
        <f>HLOOKUP(AE1592,'2. LRAMVA Threshold'!$B$42:$Q$60,15,FALSE)</f>
        <v>0</v>
      </c>
      <c r="AF1595" s="345">
        <f>HLOOKUP(AF1592,'2. LRAMVA Threshold'!$B$42:$Q$60,15,FALSE)</f>
        <v>0</v>
      </c>
      <c r="AG1595" s="345">
        <f>HLOOKUP(AG1592,'2. LRAMVA Threshold'!$B$42:$Q$60,15,FALSE)</f>
        <v>0</v>
      </c>
      <c r="AH1595" s="345">
        <f>HLOOKUP(AH1592,'2. LRAMVA Threshold'!$B$42:$Q$60,15,FALSE)</f>
        <v>0</v>
      </c>
      <c r="AI1595" s="345">
        <f>HLOOKUP(AI1592,'2. LRAMVA Threshold'!$B$42:$Q$60,15,FALSE)</f>
        <v>0</v>
      </c>
      <c r="AJ1595" s="345">
        <f>HLOOKUP(AJ1592,'2. LRAMVA Threshold'!$B$42:$Q$60,15,FALSE)</f>
        <v>0</v>
      </c>
      <c r="AK1595" s="345">
        <f>HLOOKUP(AK1592,'2. LRAMVA Threshold'!$B$42:$Q$60,15,FALSE)</f>
        <v>0</v>
      </c>
      <c r="AL1595" s="345">
        <f>HLOOKUP(AL1592,'2. LRAMVA Threshold'!$B$42:$Q$60,15,FALSE)</f>
        <v>0</v>
      </c>
      <c r="AM1595" s="345">
        <f>HLOOKUP(AM1592,'2. LRAMVA Threshold'!$B$42:$Q$60,15,FALSE)</f>
        <v>0</v>
      </c>
      <c r="AN1595" s="345">
        <f>HLOOKUP(AN1592,'2. LRAMVA Threshold'!$B$42:$Q$60,15,FALSE)</f>
        <v>0</v>
      </c>
      <c r="AO1595" s="345">
        <f>HLOOKUP(AO1592,'2. LRAMVA Threshold'!$B$42:$Q$60,15,FALSE)</f>
        <v>0</v>
      </c>
      <c r="AP1595" s="345">
        <f>HLOOKUP(AP1592,'2. LRAMVA Threshold'!$B$42:$Q$60,15,FALSE)</f>
        <v>0</v>
      </c>
      <c r="AQ1595" s="345">
        <f>HLOOKUP(AQ1592,'2. LRAMVA Threshold'!$B$42:$Q$60,15,FALSE)</f>
        <v>0</v>
      </c>
      <c r="AR1595" s="345">
        <f>HLOOKUP(AR1592,'2. LRAMVA Threshold'!$B$42:$Q$60,15,FALSE)</f>
        <v>0</v>
      </c>
      <c r="AS1595" s="394"/>
    </row>
    <row r="1596" spans="2:45">
      <c r="B1596" s="347"/>
      <c r="C1596" s="293"/>
      <c r="D1596" s="294"/>
      <c r="E1596" s="294"/>
      <c r="F1596" s="294"/>
      <c r="G1596" s="294"/>
      <c r="H1596" s="294"/>
      <c r="I1596" s="294"/>
      <c r="J1596" s="294"/>
      <c r="K1596" s="294"/>
      <c r="L1596" s="294"/>
      <c r="M1596" s="294"/>
      <c r="N1596" s="294"/>
      <c r="O1596" s="294"/>
      <c r="P1596" s="294"/>
      <c r="Q1596" s="294"/>
      <c r="R1596" s="295"/>
      <c r="S1596" s="294"/>
      <c r="T1596" s="294"/>
      <c r="U1596" s="294"/>
      <c r="V1596" s="264"/>
      <c r="W1596" s="264"/>
      <c r="X1596" s="264"/>
      <c r="Y1596" s="264"/>
      <c r="Z1596" s="294"/>
      <c r="AA1596" s="294"/>
      <c r="AB1596" s="294"/>
      <c r="AC1596" s="294"/>
      <c r="AD1596" s="294"/>
      <c r="AE1596" s="388"/>
      <c r="AF1596" s="388"/>
      <c r="AG1596" s="388"/>
      <c r="AH1596" s="388"/>
      <c r="AI1596" s="388"/>
      <c r="AJ1596" s="388"/>
      <c r="AK1596" s="388"/>
      <c r="AL1596" s="352"/>
      <c r="AM1596" s="352"/>
      <c r="AN1596" s="352"/>
      <c r="AO1596" s="352"/>
      <c r="AP1596" s="352"/>
      <c r="AQ1596" s="352"/>
      <c r="AR1596" s="352"/>
      <c r="AS1596" s="353"/>
    </row>
    <row r="1597" spans="2:45">
      <c r="B1597" s="284" t="s">
        <v>724</v>
      </c>
      <c r="C1597" s="297"/>
      <c r="D1597" s="297"/>
      <c r="E1597" s="330"/>
      <c r="F1597" s="330"/>
      <c r="G1597" s="330"/>
      <c r="H1597" s="330"/>
      <c r="I1597" s="330"/>
      <c r="J1597" s="330"/>
      <c r="K1597" s="330"/>
      <c r="L1597" s="330"/>
      <c r="M1597" s="330"/>
      <c r="N1597" s="330"/>
      <c r="O1597" s="330"/>
      <c r="P1597" s="330"/>
      <c r="Q1597" s="330"/>
      <c r="R1597" s="252"/>
      <c r="S1597" s="299"/>
      <c r="T1597" s="299"/>
      <c r="U1597" s="299"/>
      <c r="V1597" s="298"/>
      <c r="W1597" s="298"/>
      <c r="X1597" s="298"/>
      <c r="Y1597" s="298"/>
      <c r="Z1597" s="299"/>
      <c r="AA1597" s="299"/>
      <c r="AB1597" s="299"/>
      <c r="AC1597" s="299"/>
      <c r="AD1597" s="299"/>
      <c r="AE1597" s="730">
        <f>HLOOKUP(AE35,'3.  Distribution Rates'!$C$122:$P$135,14,FALSE)</f>
        <v>0</v>
      </c>
      <c r="AF1597" s="730">
        <f>HLOOKUP(AF35,'3.  Distribution Rates'!$C$122:$P$135,14,FALSE)</f>
        <v>0</v>
      </c>
      <c r="AG1597" s="300">
        <f>HLOOKUP(AG35,'3.  Distribution Rates'!$C$122:$P$135,14,FALSE)</f>
        <v>0</v>
      </c>
      <c r="AH1597" s="300">
        <f>HLOOKUP(AH35,'3.  Distribution Rates'!$C$122:$P$135,14,FALSE)</f>
        <v>0</v>
      </c>
      <c r="AI1597" s="300">
        <f>HLOOKUP(AI35,'3.  Distribution Rates'!$C$122:$P$135,14,FALSE)</f>
        <v>0</v>
      </c>
      <c r="AJ1597" s="300">
        <f>HLOOKUP(AJ35,'3.  Distribution Rates'!$C$122:$P$135,14,FALSE)</f>
        <v>0</v>
      </c>
      <c r="AK1597" s="300">
        <f>HLOOKUP(AK35,'3.  Distribution Rates'!$C$122:$P$135,14,FALSE)</f>
        <v>0</v>
      </c>
      <c r="AL1597" s="300">
        <f>HLOOKUP(AL35,'3.  Distribution Rates'!$C$122:$P$135,14,FALSE)</f>
        <v>0</v>
      </c>
      <c r="AM1597" s="300">
        <f>HLOOKUP(AM35,'3.  Distribution Rates'!$C$122:$P$135,14,FALSE)</f>
        <v>0</v>
      </c>
      <c r="AN1597" s="300">
        <f>HLOOKUP(AN35,'3.  Distribution Rates'!$C$122:$P$135,14,FALSE)</f>
        <v>0</v>
      </c>
      <c r="AO1597" s="300">
        <f>HLOOKUP(AO35,'3.  Distribution Rates'!$C$122:$P$135,14,FALSE)</f>
        <v>0</v>
      </c>
      <c r="AP1597" s="300">
        <f>HLOOKUP(AP35,'3.  Distribution Rates'!$C$122:$P$135,14,FALSE)</f>
        <v>0</v>
      </c>
      <c r="AQ1597" s="300">
        <f>HLOOKUP(AQ35,'3.  Distribution Rates'!$C$122:$P$135,14,FALSE)</f>
        <v>0</v>
      </c>
      <c r="AR1597" s="300">
        <f>HLOOKUP(AR35,'3.  Distribution Rates'!$C$122:$P$135,14,FALSE)</f>
        <v>0</v>
      </c>
      <c r="AS1597" s="396"/>
    </row>
    <row r="1598" spans="2:45">
      <c r="B1598" s="284" t="s">
        <v>741</v>
      </c>
      <c r="C1598" s="302"/>
      <c r="D1598" s="244"/>
      <c r="E1598" s="241"/>
      <c r="F1598" s="241"/>
      <c r="G1598" s="241"/>
      <c r="H1598" s="241"/>
      <c r="I1598" s="241"/>
      <c r="J1598" s="241"/>
      <c r="K1598" s="241"/>
      <c r="L1598" s="241"/>
      <c r="M1598" s="241"/>
      <c r="N1598" s="241"/>
      <c r="O1598" s="241"/>
      <c r="P1598" s="241"/>
      <c r="Q1598" s="241"/>
      <c r="R1598" s="252"/>
      <c r="S1598" s="241"/>
      <c r="T1598" s="241"/>
      <c r="U1598" s="241"/>
      <c r="V1598" s="244"/>
      <c r="W1598" s="244"/>
      <c r="X1598" s="244"/>
      <c r="Y1598" s="244"/>
      <c r="Z1598" s="241"/>
      <c r="AA1598" s="241"/>
      <c r="AB1598" s="241"/>
      <c r="AC1598" s="241"/>
      <c r="AD1598" s="241"/>
      <c r="AE1598" s="332">
        <f>'4.  2011-2014 LRAM'!AM146*AE1597</f>
        <v>0</v>
      </c>
      <c r="AF1598" s="332">
        <f>'4.  2011-2014 LRAM'!AN146*AF1597</f>
        <v>0</v>
      </c>
      <c r="AG1598" s="332">
        <f>'4.  2011-2014 LRAM'!AO146*AG1597</f>
        <v>0</v>
      </c>
      <c r="AH1598" s="332">
        <f>'4.  2011-2014 LRAM'!AP146*AH1597</f>
        <v>0</v>
      </c>
      <c r="AI1598" s="332">
        <f>'4.  2011-2014 LRAM'!AQ146*AI1597</f>
        <v>0</v>
      </c>
      <c r="AJ1598" s="332">
        <f>'4.  2011-2014 LRAM'!AR146*AJ1597</f>
        <v>0</v>
      </c>
      <c r="AK1598" s="332">
        <f>'4.  2011-2014 LRAM'!AS146*AK1597</f>
        <v>0</v>
      </c>
      <c r="AL1598" s="332">
        <f>'4.  2011-2014 LRAM'!AT146*AL1597</f>
        <v>0</v>
      </c>
      <c r="AM1598" s="332">
        <f>'4.  2011-2014 LRAM'!AU146*AM1597</f>
        <v>0</v>
      </c>
      <c r="AN1598" s="332">
        <f>'4.  2011-2014 LRAM'!AV146*AN1597</f>
        <v>0</v>
      </c>
      <c r="AO1598" s="332">
        <f>'4.  2011-2014 LRAM'!AW146*AO1597</f>
        <v>0</v>
      </c>
      <c r="AP1598" s="332">
        <f>'4.  2011-2014 LRAM'!AX146*AP1597</f>
        <v>0</v>
      </c>
      <c r="AQ1598" s="332">
        <f>'4.  2011-2014 LRAM'!AY146*AQ1597</f>
        <v>0</v>
      </c>
      <c r="AR1598" s="332">
        <f>'4.  2011-2014 LRAM'!AZ146*AR1597</f>
        <v>0</v>
      </c>
      <c r="AS1598" s="544">
        <f t="shared" ref="AS1598:AS1609" si="3660">SUM(AE1598:AR1598)</f>
        <v>0</v>
      </c>
    </row>
    <row r="1599" spans="2:45" ht="15.6" customHeight="1">
      <c r="B1599" s="284" t="s">
        <v>742</v>
      </c>
      <c r="C1599" s="302"/>
      <c r="D1599" s="244"/>
      <c r="E1599" s="241"/>
      <c r="F1599" s="241"/>
      <c r="G1599" s="241"/>
      <c r="H1599" s="241"/>
      <c r="I1599" s="241"/>
      <c r="J1599" s="241"/>
      <c r="K1599" s="241"/>
      <c r="L1599" s="241"/>
      <c r="M1599" s="241"/>
      <c r="N1599" s="241"/>
      <c r="O1599" s="241"/>
      <c r="P1599" s="241"/>
      <c r="Q1599" s="241"/>
      <c r="R1599" s="252"/>
      <c r="S1599" s="241"/>
      <c r="T1599" s="241"/>
      <c r="U1599" s="241"/>
      <c r="V1599" s="244"/>
      <c r="W1599" s="244"/>
      <c r="X1599" s="244"/>
      <c r="Y1599" s="244"/>
      <c r="Z1599" s="241"/>
      <c r="AA1599" s="241"/>
      <c r="AB1599" s="241"/>
      <c r="AC1599" s="241"/>
      <c r="AD1599" s="241"/>
      <c r="AE1599" s="332">
        <f>'4.  2011-2014 LRAM'!AM285*AE1597</f>
        <v>0</v>
      </c>
      <c r="AF1599" s="332">
        <f>'4.  2011-2014 LRAM'!AN285*AF1597</f>
        <v>0</v>
      </c>
      <c r="AG1599" s="332">
        <f>'4.  2011-2014 LRAM'!AO285*AG1597</f>
        <v>0</v>
      </c>
      <c r="AH1599" s="332">
        <f>'4.  2011-2014 LRAM'!AP285*AH1597</f>
        <v>0</v>
      </c>
      <c r="AI1599" s="332">
        <f>'4.  2011-2014 LRAM'!AQ285*AI1597</f>
        <v>0</v>
      </c>
      <c r="AJ1599" s="332">
        <f>'4.  2011-2014 LRAM'!AR285*AJ1597</f>
        <v>0</v>
      </c>
      <c r="AK1599" s="332">
        <f>'4.  2011-2014 LRAM'!AS285*AK1597</f>
        <v>0</v>
      </c>
      <c r="AL1599" s="332">
        <f>'4.  2011-2014 LRAM'!AT285*AL1597</f>
        <v>0</v>
      </c>
      <c r="AM1599" s="332">
        <f>'4.  2011-2014 LRAM'!AU285*AM1597</f>
        <v>0</v>
      </c>
      <c r="AN1599" s="332">
        <f>'4.  2011-2014 LRAM'!AV285*AN1597</f>
        <v>0</v>
      </c>
      <c r="AO1599" s="332">
        <f>'4.  2011-2014 LRAM'!AW285*AO1597</f>
        <v>0</v>
      </c>
      <c r="AP1599" s="332">
        <f>'4.  2011-2014 LRAM'!AX285*AP1597</f>
        <v>0</v>
      </c>
      <c r="AQ1599" s="332">
        <f>'4.  2011-2014 LRAM'!AY285*AQ1597</f>
        <v>0</v>
      </c>
      <c r="AR1599" s="332">
        <f>'4.  2011-2014 LRAM'!AZ285*AR1597</f>
        <v>0</v>
      </c>
      <c r="AS1599" s="544">
        <f t="shared" si="3660"/>
        <v>0</v>
      </c>
    </row>
    <row r="1600" spans="2:45">
      <c r="B1600" s="284" t="s">
        <v>743</v>
      </c>
      <c r="C1600" s="302"/>
      <c r="D1600" s="244"/>
      <c r="E1600" s="241"/>
      <c r="F1600" s="241"/>
      <c r="G1600" s="241"/>
      <c r="H1600" s="241"/>
      <c r="I1600" s="241"/>
      <c r="J1600" s="241"/>
      <c r="K1600" s="241"/>
      <c r="L1600" s="241"/>
      <c r="M1600" s="241"/>
      <c r="N1600" s="241"/>
      <c r="O1600" s="241"/>
      <c r="P1600" s="241"/>
      <c r="Q1600" s="241"/>
      <c r="R1600" s="252"/>
      <c r="S1600" s="241"/>
      <c r="T1600" s="241"/>
      <c r="U1600" s="241"/>
      <c r="V1600" s="244"/>
      <c r="W1600" s="244"/>
      <c r="X1600" s="244"/>
      <c r="Y1600" s="244"/>
      <c r="Z1600" s="241"/>
      <c r="AA1600" s="241"/>
      <c r="AB1600" s="241"/>
      <c r="AC1600" s="241"/>
      <c r="AD1600" s="241"/>
      <c r="AE1600" s="332">
        <f>'4.  2011-2014 LRAM'!AM421*AE1597</f>
        <v>0</v>
      </c>
      <c r="AF1600" s="332">
        <f>'4.  2011-2014 LRAM'!AN421*AF1597</f>
        <v>0</v>
      </c>
      <c r="AG1600" s="332">
        <f>'4.  2011-2014 LRAM'!AO421*AG1597</f>
        <v>0</v>
      </c>
      <c r="AH1600" s="332">
        <f>'4.  2011-2014 LRAM'!AP421*AH1597</f>
        <v>0</v>
      </c>
      <c r="AI1600" s="332">
        <f>'4.  2011-2014 LRAM'!AQ421*AI1597</f>
        <v>0</v>
      </c>
      <c r="AJ1600" s="332">
        <f>'4.  2011-2014 LRAM'!AR421*AJ1597</f>
        <v>0</v>
      </c>
      <c r="AK1600" s="332">
        <f>'4.  2011-2014 LRAM'!AS421*AK1597</f>
        <v>0</v>
      </c>
      <c r="AL1600" s="332">
        <f>'4.  2011-2014 LRAM'!AT421*AL1597</f>
        <v>0</v>
      </c>
      <c r="AM1600" s="332">
        <f>'4.  2011-2014 LRAM'!AU421*AM1597</f>
        <v>0</v>
      </c>
      <c r="AN1600" s="332">
        <f>'4.  2011-2014 LRAM'!AV421*AN1597</f>
        <v>0</v>
      </c>
      <c r="AO1600" s="332">
        <f>'4.  2011-2014 LRAM'!AW421*AO1597</f>
        <v>0</v>
      </c>
      <c r="AP1600" s="332">
        <f>'4.  2011-2014 LRAM'!AX421*AP1597</f>
        <v>0</v>
      </c>
      <c r="AQ1600" s="332">
        <f>'4.  2011-2014 LRAM'!AY421*AQ1597</f>
        <v>0</v>
      </c>
      <c r="AR1600" s="332">
        <f>'4.  2011-2014 LRAM'!AZ421*AR1597</f>
        <v>0</v>
      </c>
      <c r="AS1600" s="544">
        <f t="shared" si="3660"/>
        <v>0</v>
      </c>
    </row>
    <row r="1601" spans="2:45">
      <c r="B1601" s="284" t="s">
        <v>744</v>
      </c>
      <c r="C1601" s="302"/>
      <c r="D1601" s="244"/>
      <c r="E1601" s="241"/>
      <c r="F1601" s="241"/>
      <c r="G1601" s="241"/>
      <c r="H1601" s="241"/>
      <c r="I1601" s="241"/>
      <c r="J1601" s="241"/>
      <c r="K1601" s="241"/>
      <c r="L1601" s="241"/>
      <c r="M1601" s="241"/>
      <c r="N1601" s="241"/>
      <c r="O1601" s="241"/>
      <c r="P1601" s="241"/>
      <c r="Q1601" s="241"/>
      <c r="R1601" s="252"/>
      <c r="S1601" s="241"/>
      <c r="T1601" s="241"/>
      <c r="U1601" s="241"/>
      <c r="V1601" s="244"/>
      <c r="W1601" s="244"/>
      <c r="X1601" s="244"/>
      <c r="Y1601" s="244"/>
      <c r="Z1601" s="241"/>
      <c r="AA1601" s="241"/>
      <c r="AB1601" s="241"/>
      <c r="AC1601" s="241"/>
      <c r="AD1601" s="241"/>
      <c r="AE1601" s="332">
        <f>'4.  2011-2014 LRAM'!AM558*AE1597</f>
        <v>0</v>
      </c>
      <c r="AF1601" s="332">
        <f>'4.  2011-2014 LRAM'!AN558*AF1597</f>
        <v>0</v>
      </c>
      <c r="AG1601" s="332">
        <f>'4.  2011-2014 LRAM'!AO558*AG1597</f>
        <v>0</v>
      </c>
      <c r="AH1601" s="332">
        <f>'4.  2011-2014 LRAM'!AP558*AH1597</f>
        <v>0</v>
      </c>
      <c r="AI1601" s="332">
        <f>'4.  2011-2014 LRAM'!AQ558*AI1597</f>
        <v>0</v>
      </c>
      <c r="AJ1601" s="332">
        <f>'4.  2011-2014 LRAM'!AR558*AJ1597</f>
        <v>0</v>
      </c>
      <c r="AK1601" s="332">
        <f>'4.  2011-2014 LRAM'!AS558*AK1597</f>
        <v>0</v>
      </c>
      <c r="AL1601" s="332">
        <f>'4.  2011-2014 LRAM'!AT558*AL1597</f>
        <v>0</v>
      </c>
      <c r="AM1601" s="332">
        <f>'4.  2011-2014 LRAM'!AU558*AM1597</f>
        <v>0</v>
      </c>
      <c r="AN1601" s="332">
        <f>'4.  2011-2014 LRAM'!AV558*AN1597</f>
        <v>0</v>
      </c>
      <c r="AO1601" s="332">
        <f>'4.  2011-2014 LRAM'!AW558*AO1597</f>
        <v>0</v>
      </c>
      <c r="AP1601" s="332">
        <f>'4.  2011-2014 LRAM'!AX558*AP1597</f>
        <v>0</v>
      </c>
      <c r="AQ1601" s="332">
        <f>'4.  2011-2014 LRAM'!AY558*AQ1597</f>
        <v>0</v>
      </c>
      <c r="AR1601" s="332">
        <f>'4.  2011-2014 LRAM'!AZ558*AR1597</f>
        <v>0</v>
      </c>
      <c r="AS1601" s="544">
        <f>SUM(AE1601:AR1601)</f>
        <v>0</v>
      </c>
    </row>
    <row r="1602" spans="2:45">
      <c r="B1602" s="284" t="s">
        <v>745</v>
      </c>
      <c r="C1602" s="302"/>
      <c r="D1602" s="244"/>
      <c r="E1602" s="241"/>
      <c r="F1602" s="241"/>
      <c r="G1602" s="241"/>
      <c r="H1602" s="241"/>
      <c r="I1602" s="241"/>
      <c r="J1602" s="241"/>
      <c r="K1602" s="241"/>
      <c r="L1602" s="241"/>
      <c r="M1602" s="241"/>
      <c r="N1602" s="241"/>
      <c r="O1602" s="241"/>
      <c r="P1602" s="241"/>
      <c r="Q1602" s="241"/>
      <c r="R1602" s="252"/>
      <c r="S1602" s="241"/>
      <c r="T1602" s="241"/>
      <c r="U1602" s="241"/>
      <c r="V1602" s="244"/>
      <c r="W1602" s="244"/>
      <c r="X1602" s="244"/>
      <c r="Y1602" s="244"/>
      <c r="Z1602" s="241"/>
      <c r="AA1602" s="241"/>
      <c r="AB1602" s="241"/>
      <c r="AC1602" s="241"/>
      <c r="AD1602" s="241"/>
      <c r="AE1602" s="332">
        <f t="shared" ref="AE1602:AR1602" si="3661">AE218*AE1597</f>
        <v>0</v>
      </c>
      <c r="AF1602" s="332">
        <f t="shared" si="3661"/>
        <v>0</v>
      </c>
      <c r="AG1602" s="332">
        <f t="shared" si="3661"/>
        <v>0</v>
      </c>
      <c r="AH1602" s="332">
        <f t="shared" si="3661"/>
        <v>0</v>
      </c>
      <c r="AI1602" s="332">
        <f t="shared" si="3661"/>
        <v>0</v>
      </c>
      <c r="AJ1602" s="332">
        <f t="shared" si="3661"/>
        <v>0</v>
      </c>
      <c r="AK1602" s="332">
        <f t="shared" si="3661"/>
        <v>0</v>
      </c>
      <c r="AL1602" s="332">
        <f t="shared" si="3661"/>
        <v>0</v>
      </c>
      <c r="AM1602" s="332">
        <f t="shared" si="3661"/>
        <v>0</v>
      </c>
      <c r="AN1602" s="332">
        <f t="shared" si="3661"/>
        <v>0</v>
      </c>
      <c r="AO1602" s="332">
        <f t="shared" si="3661"/>
        <v>0</v>
      </c>
      <c r="AP1602" s="332">
        <f t="shared" si="3661"/>
        <v>0</v>
      </c>
      <c r="AQ1602" s="332">
        <f t="shared" si="3661"/>
        <v>0</v>
      </c>
      <c r="AR1602" s="332">
        <f t="shared" si="3661"/>
        <v>0</v>
      </c>
      <c r="AS1602" s="544">
        <f t="shared" si="3660"/>
        <v>0</v>
      </c>
    </row>
    <row r="1603" spans="2:45">
      <c r="B1603" s="284" t="s">
        <v>746</v>
      </c>
      <c r="C1603" s="302"/>
      <c r="D1603" s="244"/>
      <c r="E1603" s="241"/>
      <c r="F1603" s="241"/>
      <c r="G1603" s="241"/>
      <c r="H1603" s="241"/>
      <c r="I1603" s="241"/>
      <c r="J1603" s="241"/>
      <c r="K1603" s="241"/>
      <c r="L1603" s="241"/>
      <c r="M1603" s="241"/>
      <c r="N1603" s="241"/>
      <c r="O1603" s="241"/>
      <c r="P1603" s="241"/>
      <c r="Q1603" s="241"/>
      <c r="R1603" s="252"/>
      <c r="S1603" s="241"/>
      <c r="T1603" s="241"/>
      <c r="U1603" s="241"/>
      <c r="V1603" s="244"/>
      <c r="W1603" s="244"/>
      <c r="X1603" s="244"/>
      <c r="Y1603" s="244"/>
      <c r="Z1603" s="241"/>
      <c r="AA1603" s="241"/>
      <c r="AB1603" s="241"/>
      <c r="AC1603" s="241"/>
      <c r="AD1603" s="241"/>
      <c r="AE1603" s="332">
        <f t="shared" ref="AE1603:AR1603" si="3662">AE409*AE1597</f>
        <v>0</v>
      </c>
      <c r="AF1603" s="332">
        <f t="shared" si="3662"/>
        <v>0</v>
      </c>
      <c r="AG1603" s="332">
        <f t="shared" si="3662"/>
        <v>0</v>
      </c>
      <c r="AH1603" s="332">
        <f t="shared" si="3662"/>
        <v>0</v>
      </c>
      <c r="AI1603" s="332">
        <f t="shared" si="3662"/>
        <v>0</v>
      </c>
      <c r="AJ1603" s="332">
        <f t="shared" si="3662"/>
        <v>0</v>
      </c>
      <c r="AK1603" s="332">
        <f t="shared" si="3662"/>
        <v>0</v>
      </c>
      <c r="AL1603" s="332">
        <f t="shared" si="3662"/>
        <v>0</v>
      </c>
      <c r="AM1603" s="332">
        <f t="shared" si="3662"/>
        <v>0</v>
      </c>
      <c r="AN1603" s="332">
        <f t="shared" si="3662"/>
        <v>0</v>
      </c>
      <c r="AO1603" s="332">
        <f t="shared" si="3662"/>
        <v>0</v>
      </c>
      <c r="AP1603" s="332">
        <f t="shared" si="3662"/>
        <v>0</v>
      </c>
      <c r="AQ1603" s="332">
        <f t="shared" si="3662"/>
        <v>0</v>
      </c>
      <c r="AR1603" s="332">
        <f t="shared" si="3662"/>
        <v>0</v>
      </c>
      <c r="AS1603" s="544">
        <f t="shared" si="3660"/>
        <v>0</v>
      </c>
    </row>
    <row r="1604" spans="2:45">
      <c r="B1604" s="284" t="s">
        <v>747</v>
      </c>
      <c r="C1604" s="302"/>
      <c r="D1604" s="244"/>
      <c r="E1604" s="241"/>
      <c r="F1604" s="241"/>
      <c r="G1604" s="241"/>
      <c r="H1604" s="241"/>
      <c r="I1604" s="241"/>
      <c r="J1604" s="241"/>
      <c r="K1604" s="241"/>
      <c r="L1604" s="241"/>
      <c r="M1604" s="241"/>
      <c r="N1604" s="241"/>
      <c r="O1604" s="241"/>
      <c r="P1604" s="241"/>
      <c r="Q1604" s="241"/>
      <c r="R1604" s="252"/>
      <c r="S1604" s="241"/>
      <c r="T1604" s="241"/>
      <c r="U1604" s="241"/>
      <c r="V1604" s="244"/>
      <c r="W1604" s="244"/>
      <c r="X1604" s="244"/>
      <c r="Y1604" s="244"/>
      <c r="Z1604" s="241"/>
      <c r="AA1604" s="241"/>
      <c r="AB1604" s="241"/>
      <c r="AC1604" s="241"/>
      <c r="AD1604" s="241"/>
      <c r="AE1604" s="332">
        <f t="shared" ref="AE1604:AR1604" si="3663">AE608*AE1597</f>
        <v>0</v>
      </c>
      <c r="AF1604" s="332">
        <f t="shared" si="3663"/>
        <v>0</v>
      </c>
      <c r="AG1604" s="332">
        <f t="shared" si="3663"/>
        <v>0</v>
      </c>
      <c r="AH1604" s="332">
        <f t="shared" si="3663"/>
        <v>0</v>
      </c>
      <c r="AI1604" s="332">
        <f t="shared" si="3663"/>
        <v>0</v>
      </c>
      <c r="AJ1604" s="332">
        <f t="shared" si="3663"/>
        <v>0</v>
      </c>
      <c r="AK1604" s="332">
        <f t="shared" si="3663"/>
        <v>0</v>
      </c>
      <c r="AL1604" s="332">
        <f t="shared" si="3663"/>
        <v>0</v>
      </c>
      <c r="AM1604" s="332">
        <f t="shared" si="3663"/>
        <v>0</v>
      </c>
      <c r="AN1604" s="332">
        <f t="shared" si="3663"/>
        <v>0</v>
      </c>
      <c r="AO1604" s="332">
        <f t="shared" si="3663"/>
        <v>0</v>
      </c>
      <c r="AP1604" s="332">
        <f t="shared" si="3663"/>
        <v>0</v>
      </c>
      <c r="AQ1604" s="332">
        <f t="shared" si="3663"/>
        <v>0</v>
      </c>
      <c r="AR1604" s="332">
        <f t="shared" si="3663"/>
        <v>0</v>
      </c>
      <c r="AS1604" s="544">
        <f t="shared" si="3660"/>
        <v>0</v>
      </c>
    </row>
    <row r="1605" spans="2:45">
      <c r="B1605" s="284" t="s">
        <v>748</v>
      </c>
      <c r="C1605" s="302"/>
      <c r="D1605" s="244"/>
      <c r="E1605" s="241"/>
      <c r="F1605" s="241"/>
      <c r="G1605" s="241"/>
      <c r="H1605" s="241"/>
      <c r="I1605" s="241"/>
      <c r="J1605" s="241"/>
      <c r="K1605" s="241"/>
      <c r="L1605" s="241"/>
      <c r="M1605" s="241"/>
      <c r="N1605" s="241"/>
      <c r="O1605" s="241"/>
      <c r="P1605" s="241"/>
      <c r="Q1605" s="241"/>
      <c r="R1605" s="252"/>
      <c r="S1605" s="241"/>
      <c r="T1605" s="241"/>
      <c r="U1605" s="241"/>
      <c r="V1605" s="244"/>
      <c r="W1605" s="244"/>
      <c r="X1605" s="244"/>
      <c r="Y1605" s="244"/>
      <c r="Z1605" s="241"/>
      <c r="AA1605" s="241"/>
      <c r="AB1605" s="241"/>
      <c r="AC1605" s="241"/>
      <c r="AD1605" s="241"/>
      <c r="AE1605" s="332">
        <f t="shared" ref="AE1605:AR1605" si="3664">AE801*AE1597</f>
        <v>0</v>
      </c>
      <c r="AF1605" s="332">
        <f t="shared" si="3664"/>
        <v>0</v>
      </c>
      <c r="AG1605" s="332">
        <f t="shared" si="3664"/>
        <v>0</v>
      </c>
      <c r="AH1605" s="332">
        <f t="shared" si="3664"/>
        <v>0</v>
      </c>
      <c r="AI1605" s="332">
        <f t="shared" si="3664"/>
        <v>0</v>
      </c>
      <c r="AJ1605" s="332">
        <f t="shared" si="3664"/>
        <v>0</v>
      </c>
      <c r="AK1605" s="332">
        <f t="shared" si="3664"/>
        <v>0</v>
      </c>
      <c r="AL1605" s="332">
        <f t="shared" si="3664"/>
        <v>0</v>
      </c>
      <c r="AM1605" s="332">
        <f t="shared" si="3664"/>
        <v>0</v>
      </c>
      <c r="AN1605" s="332">
        <f t="shared" si="3664"/>
        <v>0</v>
      </c>
      <c r="AO1605" s="332">
        <f t="shared" si="3664"/>
        <v>0</v>
      </c>
      <c r="AP1605" s="332">
        <f t="shared" si="3664"/>
        <v>0</v>
      </c>
      <c r="AQ1605" s="332">
        <f t="shared" si="3664"/>
        <v>0</v>
      </c>
      <c r="AR1605" s="332">
        <f t="shared" si="3664"/>
        <v>0</v>
      </c>
      <c r="AS1605" s="544">
        <f t="shared" si="3660"/>
        <v>0</v>
      </c>
    </row>
    <row r="1606" spans="2:45">
      <c r="B1606" s="284" t="s">
        <v>749</v>
      </c>
      <c r="C1606" s="302"/>
      <c r="D1606" s="244"/>
      <c r="E1606" s="241"/>
      <c r="F1606" s="241"/>
      <c r="G1606" s="241"/>
      <c r="H1606" s="241"/>
      <c r="I1606" s="241"/>
      <c r="J1606" s="241"/>
      <c r="K1606" s="241"/>
      <c r="L1606" s="241"/>
      <c r="M1606" s="241"/>
      <c r="N1606" s="241"/>
      <c r="O1606" s="241"/>
      <c r="P1606" s="241"/>
      <c r="Q1606" s="241"/>
      <c r="R1606" s="252"/>
      <c r="S1606" s="241"/>
      <c r="T1606" s="241"/>
      <c r="U1606" s="241"/>
      <c r="V1606" s="244"/>
      <c r="W1606" s="244"/>
      <c r="X1606" s="244"/>
      <c r="Y1606" s="244"/>
      <c r="Z1606" s="241"/>
      <c r="AA1606" s="241"/>
      <c r="AB1606" s="241"/>
      <c r="AC1606" s="241"/>
      <c r="AD1606" s="241"/>
      <c r="AE1606" s="332">
        <f t="shared" ref="AE1606:AR1606" si="3665">AE996*AE1597</f>
        <v>0</v>
      </c>
      <c r="AF1606" s="332">
        <f t="shared" si="3665"/>
        <v>0</v>
      </c>
      <c r="AG1606" s="332">
        <f t="shared" si="3665"/>
        <v>0</v>
      </c>
      <c r="AH1606" s="332">
        <f t="shared" si="3665"/>
        <v>0</v>
      </c>
      <c r="AI1606" s="332">
        <f t="shared" si="3665"/>
        <v>0</v>
      </c>
      <c r="AJ1606" s="332">
        <f t="shared" si="3665"/>
        <v>0</v>
      </c>
      <c r="AK1606" s="332">
        <f t="shared" si="3665"/>
        <v>0</v>
      </c>
      <c r="AL1606" s="332">
        <f t="shared" si="3665"/>
        <v>0</v>
      </c>
      <c r="AM1606" s="332">
        <f t="shared" si="3665"/>
        <v>0</v>
      </c>
      <c r="AN1606" s="332">
        <f t="shared" si="3665"/>
        <v>0</v>
      </c>
      <c r="AO1606" s="332">
        <f t="shared" si="3665"/>
        <v>0</v>
      </c>
      <c r="AP1606" s="332">
        <f t="shared" si="3665"/>
        <v>0</v>
      </c>
      <c r="AQ1606" s="332">
        <f t="shared" si="3665"/>
        <v>0</v>
      </c>
      <c r="AR1606" s="332">
        <f t="shared" si="3665"/>
        <v>0</v>
      </c>
      <c r="AS1606" s="544">
        <f t="shared" si="3660"/>
        <v>0</v>
      </c>
    </row>
    <row r="1607" spans="2:45">
      <c r="B1607" s="284" t="s">
        <v>750</v>
      </c>
      <c r="C1607" s="302"/>
      <c r="D1607" s="244"/>
      <c r="E1607" s="241"/>
      <c r="F1607" s="241"/>
      <c r="G1607" s="241"/>
      <c r="H1607" s="241"/>
      <c r="I1607" s="241"/>
      <c r="J1607" s="241"/>
      <c r="K1607" s="241"/>
      <c r="L1607" s="241"/>
      <c r="M1607" s="241"/>
      <c r="N1607" s="241"/>
      <c r="O1607" s="241"/>
      <c r="P1607" s="241"/>
      <c r="Q1607" s="241"/>
      <c r="R1607" s="252"/>
      <c r="S1607" s="241"/>
      <c r="T1607" s="241"/>
      <c r="U1607" s="241"/>
      <c r="V1607" s="244"/>
      <c r="W1607" s="244"/>
      <c r="X1607" s="244"/>
      <c r="Y1607" s="244"/>
      <c r="Z1607" s="241"/>
      <c r="AA1607" s="241"/>
      <c r="AB1607" s="241"/>
      <c r="AC1607" s="241"/>
      <c r="AD1607" s="241"/>
      <c r="AE1607" s="332">
        <f t="shared" ref="AE1607:AR1607" si="3666">AE1191*AE1597</f>
        <v>0</v>
      </c>
      <c r="AF1607" s="332">
        <f t="shared" si="3666"/>
        <v>0</v>
      </c>
      <c r="AG1607" s="332">
        <f t="shared" si="3666"/>
        <v>0</v>
      </c>
      <c r="AH1607" s="332">
        <f t="shared" si="3666"/>
        <v>0</v>
      </c>
      <c r="AI1607" s="332">
        <f t="shared" si="3666"/>
        <v>0</v>
      </c>
      <c r="AJ1607" s="332">
        <f t="shared" si="3666"/>
        <v>0</v>
      </c>
      <c r="AK1607" s="332">
        <f t="shared" si="3666"/>
        <v>0</v>
      </c>
      <c r="AL1607" s="332">
        <f t="shared" si="3666"/>
        <v>0</v>
      </c>
      <c r="AM1607" s="332">
        <f t="shared" si="3666"/>
        <v>0</v>
      </c>
      <c r="AN1607" s="332">
        <f t="shared" si="3666"/>
        <v>0</v>
      </c>
      <c r="AO1607" s="332">
        <f t="shared" si="3666"/>
        <v>0</v>
      </c>
      <c r="AP1607" s="332">
        <f t="shared" si="3666"/>
        <v>0</v>
      </c>
      <c r="AQ1607" s="332">
        <f t="shared" si="3666"/>
        <v>0</v>
      </c>
      <c r="AR1607" s="332">
        <f t="shared" si="3666"/>
        <v>0</v>
      </c>
      <c r="AS1607" s="544">
        <f>SUM(AE1607:AR1607)</f>
        <v>0</v>
      </c>
    </row>
    <row r="1608" spans="2:45">
      <c r="B1608" s="284" t="s">
        <v>751</v>
      </c>
      <c r="C1608" s="302"/>
      <c r="D1608" s="244"/>
      <c r="E1608" s="241"/>
      <c r="F1608" s="241"/>
      <c r="G1608" s="241"/>
      <c r="H1608" s="241"/>
      <c r="I1608" s="241"/>
      <c r="J1608" s="241"/>
      <c r="K1608" s="241"/>
      <c r="L1608" s="241"/>
      <c r="M1608" s="241"/>
      <c r="N1608" s="241"/>
      <c r="O1608" s="241"/>
      <c r="P1608" s="241"/>
      <c r="Q1608" s="241"/>
      <c r="R1608" s="252"/>
      <c r="S1608" s="241"/>
      <c r="T1608" s="241"/>
      <c r="U1608" s="241"/>
      <c r="V1608" s="244"/>
      <c r="W1608" s="244"/>
      <c r="X1608" s="244"/>
      <c r="Y1608" s="244"/>
      <c r="Z1608" s="241"/>
      <c r="AA1608" s="241"/>
      <c r="AB1608" s="241"/>
      <c r="AC1608" s="241"/>
      <c r="AD1608" s="241"/>
      <c r="AE1608" s="332">
        <f t="shared" ref="AE1608:AR1608" si="3667">AE1386*AE1597</f>
        <v>0</v>
      </c>
      <c r="AF1608" s="332">
        <f t="shared" si="3667"/>
        <v>0</v>
      </c>
      <c r="AG1608" s="332">
        <f t="shared" si="3667"/>
        <v>0</v>
      </c>
      <c r="AH1608" s="332">
        <f t="shared" si="3667"/>
        <v>0</v>
      </c>
      <c r="AI1608" s="332">
        <f t="shared" si="3667"/>
        <v>0</v>
      </c>
      <c r="AJ1608" s="332">
        <f t="shared" si="3667"/>
        <v>0</v>
      </c>
      <c r="AK1608" s="332">
        <f t="shared" si="3667"/>
        <v>0</v>
      </c>
      <c r="AL1608" s="332">
        <f t="shared" si="3667"/>
        <v>0</v>
      </c>
      <c r="AM1608" s="332">
        <f t="shared" si="3667"/>
        <v>0</v>
      </c>
      <c r="AN1608" s="332">
        <f t="shared" si="3667"/>
        <v>0</v>
      </c>
      <c r="AO1608" s="332">
        <f t="shared" si="3667"/>
        <v>0</v>
      </c>
      <c r="AP1608" s="332">
        <f t="shared" si="3667"/>
        <v>0</v>
      </c>
      <c r="AQ1608" s="332">
        <f t="shared" si="3667"/>
        <v>0</v>
      </c>
      <c r="AR1608" s="332">
        <f t="shared" si="3667"/>
        <v>0</v>
      </c>
      <c r="AS1608" s="544">
        <f>SUM(AE1608:AR1608)</f>
        <v>0</v>
      </c>
    </row>
    <row r="1609" spans="2:45">
      <c r="B1609" s="284" t="s">
        <v>752</v>
      </c>
      <c r="C1609" s="302"/>
      <c r="D1609" s="244"/>
      <c r="E1609" s="241"/>
      <c r="F1609" s="241"/>
      <c r="G1609" s="241"/>
      <c r="H1609" s="241"/>
      <c r="I1609" s="241"/>
      <c r="J1609" s="241"/>
      <c r="K1609" s="241"/>
      <c r="L1609" s="241"/>
      <c r="M1609" s="241"/>
      <c r="N1609" s="241"/>
      <c r="O1609" s="241"/>
      <c r="P1609" s="241"/>
      <c r="Q1609" s="241"/>
      <c r="R1609" s="252"/>
      <c r="S1609" s="241"/>
      <c r="T1609" s="241"/>
      <c r="U1609" s="241"/>
      <c r="V1609" s="244"/>
      <c r="W1609" s="244"/>
      <c r="X1609" s="244"/>
      <c r="Y1609" s="244"/>
      <c r="Z1609" s="241"/>
      <c r="AA1609" s="241"/>
      <c r="AB1609" s="241"/>
      <c r="AC1609" s="241"/>
      <c r="AD1609" s="241"/>
      <c r="AE1609" s="332">
        <f t="shared" ref="AE1609:AR1609" si="3668">AE1580*AE1597</f>
        <v>0</v>
      </c>
      <c r="AF1609" s="332">
        <f t="shared" si="3668"/>
        <v>0</v>
      </c>
      <c r="AG1609" s="332">
        <f t="shared" si="3668"/>
        <v>0</v>
      </c>
      <c r="AH1609" s="332">
        <f t="shared" si="3668"/>
        <v>0</v>
      </c>
      <c r="AI1609" s="332">
        <f t="shared" si="3668"/>
        <v>0</v>
      </c>
      <c r="AJ1609" s="332">
        <f t="shared" si="3668"/>
        <v>0</v>
      </c>
      <c r="AK1609" s="332">
        <f t="shared" si="3668"/>
        <v>0</v>
      </c>
      <c r="AL1609" s="332">
        <f t="shared" si="3668"/>
        <v>0</v>
      </c>
      <c r="AM1609" s="332">
        <f t="shared" si="3668"/>
        <v>0</v>
      </c>
      <c r="AN1609" s="332">
        <f t="shared" si="3668"/>
        <v>0</v>
      </c>
      <c r="AO1609" s="332">
        <f t="shared" si="3668"/>
        <v>0</v>
      </c>
      <c r="AP1609" s="332">
        <f t="shared" si="3668"/>
        <v>0</v>
      </c>
      <c r="AQ1609" s="332">
        <f t="shared" si="3668"/>
        <v>0</v>
      </c>
      <c r="AR1609" s="332">
        <f t="shared" si="3668"/>
        <v>0</v>
      </c>
      <c r="AS1609" s="544">
        <f t="shared" si="3660"/>
        <v>0</v>
      </c>
    </row>
    <row r="1610" spans="2:45" ht="15.75">
      <c r="B1610" s="306" t="s">
        <v>877</v>
      </c>
      <c r="C1610" s="302"/>
      <c r="D1610" s="264"/>
      <c r="E1610" s="294"/>
      <c r="F1610" s="294"/>
      <c r="G1610" s="294"/>
      <c r="H1610" s="294"/>
      <c r="I1610" s="294"/>
      <c r="J1610" s="294"/>
      <c r="K1610" s="294"/>
      <c r="L1610" s="294"/>
      <c r="M1610" s="294"/>
      <c r="N1610" s="294"/>
      <c r="O1610" s="294"/>
      <c r="P1610" s="294"/>
      <c r="Q1610" s="294"/>
      <c r="R1610" s="261"/>
      <c r="S1610" s="294"/>
      <c r="T1610" s="294"/>
      <c r="U1610" s="294"/>
      <c r="V1610" s="264"/>
      <c r="W1610" s="264"/>
      <c r="X1610" s="264"/>
      <c r="Y1610" s="264"/>
      <c r="Z1610" s="294"/>
      <c r="AA1610" s="294"/>
      <c r="AB1610" s="294"/>
      <c r="AC1610" s="294"/>
      <c r="AD1610" s="294"/>
      <c r="AE1610" s="303">
        <f>SUM(AE1598:AE1609)</f>
        <v>0</v>
      </c>
      <c r="AF1610" s="837">
        <f>SUM(AF1607:AF1609)</f>
        <v>0</v>
      </c>
      <c r="AG1610" s="837">
        <f>SUM(AG1607:AG1609)</f>
        <v>0</v>
      </c>
      <c r="AH1610" s="837">
        <f>SUM(AH1607:AH1609)</f>
        <v>0</v>
      </c>
      <c r="AI1610" s="837">
        <f>SUM(AI1607:AI1609)</f>
        <v>0</v>
      </c>
      <c r="AJ1610" s="303">
        <f t="shared" ref="AJ1610:AR1610" si="3669">SUM(AJ1598:AJ1609)</f>
        <v>0</v>
      </c>
      <c r="AK1610" s="303">
        <f t="shared" si="3669"/>
        <v>0</v>
      </c>
      <c r="AL1610" s="303">
        <f t="shared" si="3669"/>
        <v>0</v>
      </c>
      <c r="AM1610" s="303">
        <f t="shared" si="3669"/>
        <v>0</v>
      </c>
      <c r="AN1610" s="303">
        <f t="shared" si="3669"/>
        <v>0</v>
      </c>
      <c r="AO1610" s="303">
        <f t="shared" si="3669"/>
        <v>0</v>
      </c>
      <c r="AP1610" s="303">
        <f t="shared" si="3669"/>
        <v>0</v>
      </c>
      <c r="AQ1610" s="303">
        <f t="shared" si="3669"/>
        <v>0</v>
      </c>
      <c r="AR1610" s="303">
        <f t="shared" si="3669"/>
        <v>0</v>
      </c>
      <c r="AS1610" s="692">
        <f>SUM(AS1598:AS1609)</f>
        <v>0</v>
      </c>
    </row>
    <row r="1611" spans="2:45" ht="15.75">
      <c r="B1611" s="306" t="s">
        <v>878</v>
      </c>
      <c r="C1611" s="302"/>
      <c r="D1611" s="307"/>
      <c r="E1611" s="294"/>
      <c r="F1611" s="294"/>
      <c r="G1611" s="294"/>
      <c r="H1611" s="294"/>
      <c r="I1611" s="294"/>
      <c r="J1611" s="294"/>
      <c r="K1611" s="294"/>
      <c r="L1611" s="294"/>
      <c r="M1611" s="294"/>
      <c r="N1611" s="294"/>
      <c r="O1611" s="294"/>
      <c r="P1611" s="294"/>
      <c r="Q1611" s="294"/>
      <c r="R1611" s="261"/>
      <c r="S1611" s="294"/>
      <c r="T1611" s="294"/>
      <c r="U1611" s="294"/>
      <c r="V1611" s="264"/>
      <c r="W1611" s="264"/>
      <c r="X1611" s="264"/>
      <c r="Y1611" s="264"/>
      <c r="Z1611" s="294"/>
      <c r="AA1611" s="294"/>
      <c r="AB1611" s="294"/>
      <c r="AC1611" s="294"/>
      <c r="AD1611" s="294"/>
      <c r="AE1611" s="304">
        <f>AE1595*AE1597</f>
        <v>0</v>
      </c>
      <c r="AF1611" s="304">
        <f t="shared" ref="AF1611:AR1611" si="3670">AF1595*AF1597</f>
        <v>0</v>
      </c>
      <c r="AG1611" s="304">
        <f t="shared" si="3670"/>
        <v>0</v>
      </c>
      <c r="AH1611" s="304">
        <f t="shared" si="3670"/>
        <v>0</v>
      </c>
      <c r="AI1611" s="304">
        <f t="shared" si="3670"/>
        <v>0</v>
      </c>
      <c r="AJ1611" s="304">
        <f t="shared" si="3670"/>
        <v>0</v>
      </c>
      <c r="AK1611" s="304">
        <f t="shared" si="3670"/>
        <v>0</v>
      </c>
      <c r="AL1611" s="304">
        <f t="shared" si="3670"/>
        <v>0</v>
      </c>
      <c r="AM1611" s="304">
        <f t="shared" si="3670"/>
        <v>0</v>
      </c>
      <c r="AN1611" s="304">
        <f t="shared" si="3670"/>
        <v>0</v>
      </c>
      <c r="AO1611" s="304">
        <f t="shared" si="3670"/>
        <v>0</v>
      </c>
      <c r="AP1611" s="304">
        <f t="shared" si="3670"/>
        <v>0</v>
      </c>
      <c r="AQ1611" s="304">
        <f t="shared" si="3670"/>
        <v>0</v>
      </c>
      <c r="AR1611" s="304">
        <f t="shared" si="3670"/>
        <v>0</v>
      </c>
      <c r="AS1611" s="693">
        <f>SUM(AE1611:AR1611)</f>
        <v>0</v>
      </c>
    </row>
    <row r="1612" spans="2:45" ht="15.75">
      <c r="B1612" s="306" t="s">
        <v>876</v>
      </c>
      <c r="C1612" s="302"/>
      <c r="D1612" s="307"/>
      <c r="E1612" s="294"/>
      <c r="F1612" s="294"/>
      <c r="G1612" s="294"/>
      <c r="H1612" s="294"/>
      <c r="I1612" s="294"/>
      <c r="J1612" s="294"/>
      <c r="K1612" s="294"/>
      <c r="L1612" s="294"/>
      <c r="M1612" s="294"/>
      <c r="N1612" s="294"/>
      <c r="O1612" s="294"/>
      <c r="P1612" s="294"/>
      <c r="Q1612" s="294"/>
      <c r="R1612" s="261"/>
      <c r="S1612" s="294"/>
      <c r="T1612" s="294"/>
      <c r="U1612" s="294"/>
      <c r="V1612" s="307"/>
      <c r="W1612" s="307"/>
      <c r="X1612" s="307"/>
      <c r="Y1612" s="307"/>
      <c r="Z1612" s="294"/>
      <c r="AA1612" s="294"/>
      <c r="AB1612" s="294"/>
      <c r="AC1612" s="294"/>
      <c r="AD1612" s="294"/>
      <c r="AE1612" s="308"/>
      <c r="AF1612" s="308"/>
      <c r="AG1612" s="308"/>
      <c r="AH1612" s="308"/>
      <c r="AI1612" s="308"/>
      <c r="AJ1612" s="308"/>
      <c r="AK1612" s="308"/>
      <c r="AL1612" s="308"/>
      <c r="AM1612" s="308"/>
      <c r="AN1612" s="308"/>
      <c r="AO1612" s="308"/>
      <c r="AP1612" s="308"/>
      <c r="AQ1612" s="308"/>
      <c r="AR1612" s="308"/>
      <c r="AS1612" s="360">
        <f>AS1610-AS1611</f>
        <v>0</v>
      </c>
    </row>
    <row r="1613" spans="2:45">
      <c r="B1613" s="335"/>
      <c r="C1613" s="397"/>
      <c r="D1613" s="397"/>
      <c r="E1613" s="398"/>
      <c r="F1613" s="398"/>
      <c r="G1613" s="398"/>
      <c r="H1613" s="398"/>
      <c r="I1613" s="398"/>
      <c r="J1613" s="398"/>
      <c r="K1613" s="398"/>
      <c r="L1613" s="398"/>
      <c r="M1613" s="398"/>
      <c r="N1613" s="398"/>
      <c r="O1613" s="398"/>
      <c r="P1613" s="398"/>
      <c r="Q1613" s="398"/>
      <c r="R1613" s="399"/>
      <c r="S1613" s="398"/>
      <c r="T1613" s="398"/>
      <c r="U1613" s="398"/>
      <c r="V1613" s="397"/>
      <c r="W1613" s="400"/>
      <c r="X1613" s="397"/>
      <c r="Y1613" s="397"/>
      <c r="Z1613" s="398"/>
      <c r="AA1613" s="398"/>
      <c r="AB1613" s="398"/>
      <c r="AC1613" s="398"/>
      <c r="AD1613" s="398"/>
      <c r="AE1613" s="678"/>
      <c r="AF1613" s="678"/>
      <c r="AG1613" s="678"/>
      <c r="AH1613" s="678"/>
      <c r="AI1613" s="678"/>
      <c r="AJ1613" s="678"/>
      <c r="AK1613" s="678"/>
      <c r="AL1613" s="678"/>
      <c r="AM1613" s="678"/>
      <c r="AN1613" s="678"/>
      <c r="AO1613" s="678"/>
      <c r="AP1613" s="678"/>
      <c r="AQ1613" s="678"/>
      <c r="AR1613" s="678"/>
      <c r="AS1613" s="340"/>
    </row>
    <row r="1614" spans="2:45" ht="19.5" customHeight="1">
      <c r="B1614" s="838" t="s">
        <v>1182</v>
      </c>
      <c r="C1614" s="341"/>
      <c r="D1614" s="342"/>
      <c r="E1614" s="342"/>
      <c r="F1614" s="342"/>
      <c r="G1614" s="342"/>
      <c r="H1614" s="342"/>
      <c r="I1614" s="342"/>
      <c r="J1614" s="342"/>
      <c r="K1614" s="342"/>
      <c r="L1614" s="342"/>
      <c r="M1614" s="342"/>
      <c r="N1614" s="342"/>
      <c r="O1614" s="342"/>
      <c r="P1614" s="342"/>
      <c r="Q1614" s="342"/>
      <c r="R1614" s="342"/>
      <c r="S1614" s="342"/>
      <c r="T1614" s="342"/>
      <c r="U1614" s="342"/>
      <c r="V1614" s="326"/>
      <c r="W1614" s="327"/>
      <c r="X1614" s="342"/>
      <c r="Y1614" s="342"/>
      <c r="Z1614" s="342"/>
      <c r="AA1614" s="342"/>
      <c r="AB1614" s="342"/>
      <c r="AC1614" s="342"/>
      <c r="AD1614" s="342"/>
      <c r="AE1614" s="343"/>
      <c r="AF1614" s="343"/>
      <c r="AG1614" s="343"/>
      <c r="AH1614" s="343"/>
      <c r="AI1614" s="343"/>
      <c r="AJ1614" s="343"/>
      <c r="AK1614" s="343"/>
      <c r="AL1614" s="343"/>
      <c r="AM1614" s="343"/>
      <c r="AN1614" s="343"/>
      <c r="AO1614" s="343"/>
      <c r="AP1614" s="343"/>
      <c r="AQ1614" s="343"/>
      <c r="AR1614" s="343"/>
      <c r="AS1614" s="343"/>
    </row>
    <row r="1615" spans="2:45" ht="19.5" customHeight="1">
      <c r="B1615" s="667"/>
      <c r="C1615" s="668"/>
      <c r="D1615" s="649"/>
      <c r="E1615" s="649"/>
      <c r="F1615" s="649"/>
      <c r="G1615" s="649"/>
      <c r="H1615" s="649"/>
      <c r="I1615" s="649"/>
      <c r="J1615" s="649"/>
      <c r="K1615" s="649"/>
      <c r="L1615" s="649"/>
      <c r="M1615" s="649"/>
      <c r="N1615" s="649"/>
      <c r="O1615" s="649"/>
      <c r="P1615" s="649"/>
      <c r="Q1615" s="649"/>
      <c r="R1615" s="649"/>
      <c r="S1615" s="649"/>
      <c r="T1615" s="649"/>
      <c r="U1615" s="649"/>
      <c r="V1615" s="265"/>
      <c r="W1615" s="669"/>
      <c r="X1615" s="649"/>
      <c r="Y1615" s="649"/>
      <c r="Z1615" s="649"/>
      <c r="AA1615" s="649"/>
      <c r="AB1615" s="649"/>
      <c r="AC1615" s="649"/>
      <c r="AD1615" s="649"/>
      <c r="AE1615" s="220"/>
      <c r="AF1615" s="220"/>
      <c r="AG1615" s="220"/>
      <c r="AH1615" s="220"/>
      <c r="AI1615" s="220"/>
      <c r="AJ1615" s="220"/>
      <c r="AK1615" s="220"/>
      <c r="AL1615" s="220"/>
      <c r="AM1615" s="220"/>
      <c r="AN1615" s="220"/>
      <c r="AO1615" s="220"/>
      <c r="AP1615" s="220"/>
      <c r="AQ1615" s="220"/>
      <c r="AR1615" s="220"/>
      <c r="AS1615" s="220"/>
    </row>
    <row r="1616" spans="2:45" ht="15.75">
      <c r="B1616" s="242" t="s">
        <v>795</v>
      </c>
      <c r="C1616" s="243"/>
      <c r="D1616" s="512" t="s">
        <v>522</v>
      </c>
      <c r="E1616" s="218"/>
      <c r="F1616" s="512"/>
      <c r="G1616" s="218"/>
      <c r="H1616" s="218"/>
      <c r="I1616" s="218"/>
      <c r="J1616" s="218"/>
      <c r="K1616" s="218"/>
      <c r="L1616" s="218"/>
      <c r="M1616" s="218"/>
      <c r="N1616" s="218"/>
      <c r="O1616" s="218"/>
      <c r="P1616" s="218"/>
      <c r="Q1616" s="218"/>
      <c r="R1616" s="243"/>
      <c r="S1616" s="218"/>
      <c r="T1616" s="218"/>
      <c r="U1616" s="218"/>
      <c r="V1616" s="218"/>
      <c r="W1616" s="218"/>
      <c r="X1616" s="218"/>
      <c r="Y1616" s="218"/>
      <c r="Z1616" s="218"/>
      <c r="AA1616" s="218"/>
      <c r="AB1616" s="218"/>
      <c r="AC1616" s="218"/>
      <c r="AD1616" s="218"/>
      <c r="AE1616" s="232"/>
      <c r="AF1616" s="230"/>
      <c r="AG1616" s="230"/>
      <c r="AH1616" s="230"/>
      <c r="AI1616" s="230"/>
      <c r="AJ1616" s="230"/>
      <c r="AK1616" s="230"/>
      <c r="AL1616" s="230"/>
      <c r="AM1616" s="230"/>
      <c r="AN1616" s="230"/>
      <c r="AO1616" s="230"/>
      <c r="AP1616" s="230"/>
      <c r="AQ1616" s="230"/>
      <c r="AR1616" s="230"/>
    </row>
    <row r="1617" spans="2:45" ht="39.75" customHeight="1">
      <c r="B1617" s="941" t="s">
        <v>211</v>
      </c>
      <c r="C1617" s="943" t="s">
        <v>33</v>
      </c>
      <c r="D1617" s="245" t="s">
        <v>420</v>
      </c>
      <c r="E1617" s="952" t="s">
        <v>209</v>
      </c>
      <c r="F1617" s="953"/>
      <c r="G1617" s="953"/>
      <c r="H1617" s="953"/>
      <c r="I1617" s="953"/>
      <c r="J1617" s="953"/>
      <c r="K1617" s="953"/>
      <c r="L1617" s="953"/>
      <c r="M1617" s="953"/>
      <c r="N1617" s="953"/>
      <c r="O1617" s="953"/>
      <c r="P1617" s="954"/>
      <c r="Q1617" s="950" t="s">
        <v>213</v>
      </c>
      <c r="R1617" s="245" t="s">
        <v>421</v>
      </c>
      <c r="S1617" s="947" t="s">
        <v>212</v>
      </c>
      <c r="T1617" s="948"/>
      <c r="U1617" s="948"/>
      <c r="V1617" s="948"/>
      <c r="W1617" s="948"/>
      <c r="X1617" s="948"/>
      <c r="Y1617" s="948"/>
      <c r="Z1617" s="948"/>
      <c r="AA1617" s="948"/>
      <c r="AB1617" s="948"/>
      <c r="AC1617" s="948"/>
      <c r="AD1617" s="955"/>
      <c r="AE1617" s="947" t="s">
        <v>242</v>
      </c>
      <c r="AF1617" s="948"/>
      <c r="AG1617" s="948"/>
      <c r="AH1617" s="948"/>
      <c r="AI1617" s="948"/>
      <c r="AJ1617" s="948"/>
      <c r="AK1617" s="948"/>
      <c r="AL1617" s="948"/>
      <c r="AM1617" s="948"/>
      <c r="AN1617" s="948"/>
      <c r="AO1617" s="948"/>
      <c r="AP1617" s="948"/>
      <c r="AQ1617" s="948"/>
      <c r="AR1617" s="948"/>
      <c r="AS1617" s="949"/>
    </row>
    <row r="1618" spans="2:45" ht="65.25" customHeight="1">
      <c r="B1618" s="942"/>
      <c r="C1618" s="951"/>
      <c r="D1618" s="246">
        <v>2024</v>
      </c>
      <c r="E1618" s="246">
        <v>2025</v>
      </c>
      <c r="F1618" s="246">
        <v>2026</v>
      </c>
      <c r="G1618" s="246">
        <v>2027</v>
      </c>
      <c r="H1618" s="246">
        <v>2028</v>
      </c>
      <c r="I1618" s="246">
        <v>2029</v>
      </c>
      <c r="J1618" s="246">
        <v>2030</v>
      </c>
      <c r="K1618" s="246">
        <v>2031</v>
      </c>
      <c r="L1618" s="246">
        <v>2032</v>
      </c>
      <c r="M1618" s="246">
        <v>2033</v>
      </c>
      <c r="N1618" s="246">
        <v>2034</v>
      </c>
      <c r="O1618" s="246">
        <v>2035</v>
      </c>
      <c r="P1618" s="246">
        <v>2036</v>
      </c>
      <c r="Q1618" s="951"/>
      <c r="R1618" s="246">
        <v>2024</v>
      </c>
      <c r="S1618" s="246">
        <v>2025</v>
      </c>
      <c r="T1618" s="246">
        <v>2026</v>
      </c>
      <c r="U1618" s="246">
        <v>2027</v>
      </c>
      <c r="V1618" s="246">
        <v>2028</v>
      </c>
      <c r="W1618" s="246">
        <v>2029</v>
      </c>
      <c r="X1618" s="246">
        <v>2030</v>
      </c>
      <c r="Y1618" s="246">
        <v>2031</v>
      </c>
      <c r="Z1618" s="246">
        <v>2032</v>
      </c>
      <c r="AA1618" s="246">
        <v>2033</v>
      </c>
      <c r="AB1618" s="246">
        <v>2034</v>
      </c>
      <c r="AC1618" s="246">
        <v>2035</v>
      </c>
      <c r="AD1618" s="246">
        <v>2036</v>
      </c>
      <c r="AE1618" s="246" t="str">
        <f>'1.  LRAMVA Summary'!$D$53</f>
        <v>Residential</v>
      </c>
      <c r="AF1618" s="246" t="str">
        <f>'1.  LRAMVA Summary'!$E$53</f>
        <v>GS&lt;50 kW</v>
      </c>
      <c r="AG1618" s="246" t="str">
        <f>'1.  LRAMVA Summary'!$F$53</f>
        <v>GS&gt;50 kW</v>
      </c>
      <c r="AH1618" s="246" t="str">
        <f>'1.  LRAMVA Summary'!$G$53</f>
        <v>Unmetered Scattered Load</v>
      </c>
      <c r="AI1618" s="246" t="str">
        <f>'1.  LRAMVA Summary'!$H$53</f>
        <v>Streetlighting</v>
      </c>
      <c r="AJ1618" s="246" t="str">
        <f>'1.  LRAMVA Summary'!$I$53</f>
        <v/>
      </c>
      <c r="AK1618" s="246" t="str">
        <f>'1.  LRAMVA Summary'!$J$53</f>
        <v/>
      </c>
      <c r="AL1618" s="246" t="str">
        <f>'1.  LRAMVA Summary'!$K$53</f>
        <v/>
      </c>
      <c r="AM1618" s="246" t="str">
        <f>'1.  LRAMVA Summary'!$L$53</f>
        <v/>
      </c>
      <c r="AN1618" s="246" t="str">
        <f>'1.  LRAMVA Summary'!$M$53</f>
        <v/>
      </c>
      <c r="AO1618" s="246" t="str">
        <f>'1.  LRAMVA Summary'!$N$53</f>
        <v/>
      </c>
      <c r="AP1618" s="246" t="str">
        <f>'1.  LRAMVA Summary'!$O$53</f>
        <v/>
      </c>
      <c r="AQ1618" s="246" t="str">
        <f>'1.  LRAMVA Summary'!$P$53</f>
        <v/>
      </c>
      <c r="AR1618" s="246" t="str">
        <f>'1.  LRAMVA Summary'!$Q$53</f>
        <v/>
      </c>
      <c r="AS1618" s="248" t="str">
        <f>'1.  LRAMVA Summary'!$R$53</f>
        <v>Total</v>
      </c>
    </row>
    <row r="1619" spans="2:45" ht="15.75">
      <c r="B1619" s="734"/>
      <c r="C1619" s="295"/>
      <c r="D1619" s="295"/>
      <c r="E1619" s="295"/>
      <c r="F1619" s="295"/>
      <c r="G1619" s="295"/>
      <c r="H1619" s="295"/>
      <c r="I1619" s="295"/>
      <c r="J1619" s="295"/>
      <c r="K1619" s="295"/>
      <c r="L1619" s="295"/>
      <c r="M1619" s="295"/>
      <c r="N1619" s="295"/>
      <c r="O1619" s="295"/>
      <c r="P1619" s="295"/>
      <c r="Q1619" s="295"/>
      <c r="R1619" s="295"/>
      <c r="S1619" s="295"/>
      <c r="T1619" s="295"/>
      <c r="U1619" s="295"/>
      <c r="V1619" s="295"/>
      <c r="W1619" s="295"/>
      <c r="X1619" s="295"/>
      <c r="Y1619" s="295"/>
      <c r="Z1619" s="295"/>
      <c r="AA1619" s="295"/>
      <c r="AB1619" s="295"/>
      <c r="AC1619" s="295"/>
      <c r="AD1619" s="739"/>
      <c r="AE1619" s="252" t="str">
        <f>'1.  LRAMVA Summary'!$D$54</f>
        <v>kWh</v>
      </c>
      <c r="AF1619" s="252" t="str">
        <f>'1.  LRAMVA Summary'!$E$54</f>
        <v>kWh</v>
      </c>
      <c r="AG1619" s="252" t="str">
        <f>'1.  LRAMVA Summary'!$F$54</f>
        <v>kW</v>
      </c>
      <c r="AH1619" s="252" t="str">
        <f>'1.  LRAMVA Summary'!$G$54</f>
        <v>kWh</v>
      </c>
      <c r="AI1619" s="252" t="str">
        <f>'1.  LRAMVA Summary'!$H$54</f>
        <v>kW</v>
      </c>
      <c r="AJ1619" s="252">
        <f>'1.  LRAMVA Summary'!$I$54</f>
        <v>0</v>
      </c>
      <c r="AK1619" s="252">
        <f>'1.  LRAMVA Summary'!$J$54</f>
        <v>0</v>
      </c>
      <c r="AL1619" s="252">
        <f>'1.  LRAMVA Summary'!$K$54</f>
        <v>0</v>
      </c>
      <c r="AM1619" s="252">
        <f>'1.  LRAMVA Summary'!$L$54</f>
        <v>0</v>
      </c>
      <c r="AN1619" s="252">
        <f>'1.  LRAMVA Summary'!$M$54</f>
        <v>0</v>
      </c>
      <c r="AO1619" s="252">
        <f>'1.  LRAMVA Summary'!$N$54</f>
        <v>0</v>
      </c>
      <c r="AP1619" s="252">
        <f>'1.  LRAMVA Summary'!$O$54</f>
        <v>0</v>
      </c>
      <c r="AQ1619" s="252">
        <f>'1.  LRAMVA Summary'!$P$54</f>
        <v>0</v>
      </c>
      <c r="AR1619" s="252">
        <f>'1.  LRAMVA Summary'!$Q$54</f>
        <v>0</v>
      </c>
      <c r="AS1619" s="290"/>
    </row>
    <row r="1620" spans="2:45" ht="15.75">
      <c r="B1620" s="735" t="s">
        <v>941</v>
      </c>
      <c r="C1620" s="295"/>
      <c r="D1620" s="295"/>
      <c r="E1620" s="295"/>
      <c r="F1620" s="295"/>
      <c r="G1620" s="295"/>
      <c r="H1620" s="295"/>
      <c r="I1620" s="295"/>
      <c r="J1620" s="295"/>
      <c r="K1620" s="295"/>
      <c r="L1620" s="295"/>
      <c r="M1620" s="295"/>
      <c r="N1620" s="295"/>
      <c r="O1620" s="295"/>
      <c r="P1620" s="295"/>
      <c r="Q1620" s="295"/>
      <c r="R1620" s="295"/>
      <c r="S1620" s="295"/>
      <c r="T1620" s="295"/>
      <c r="U1620" s="295"/>
      <c r="V1620" s="295"/>
      <c r="W1620" s="295"/>
      <c r="X1620" s="295"/>
      <c r="Y1620" s="295"/>
      <c r="Z1620" s="295"/>
      <c r="AA1620" s="295"/>
      <c r="AB1620" s="295"/>
      <c r="AC1620" s="295"/>
      <c r="AD1620" s="739"/>
      <c r="AE1620" s="737">
        <v>0</v>
      </c>
      <c r="AF1620" s="732">
        <v>0</v>
      </c>
      <c r="AG1620" s="732">
        <v>0</v>
      </c>
      <c r="AH1620" s="732">
        <v>0</v>
      </c>
      <c r="AI1620" s="732">
        <v>0</v>
      </c>
      <c r="AJ1620" s="732">
        <v>0</v>
      </c>
      <c r="AK1620" s="732">
        <v>0</v>
      </c>
      <c r="AL1620" s="732">
        <v>0</v>
      </c>
      <c r="AM1620" s="732">
        <v>0</v>
      </c>
      <c r="AN1620" s="732">
        <v>0</v>
      </c>
      <c r="AO1620" s="732">
        <v>0</v>
      </c>
      <c r="AP1620" s="732">
        <v>0</v>
      </c>
      <c r="AQ1620" s="732">
        <v>0</v>
      </c>
      <c r="AR1620" s="732">
        <v>0</v>
      </c>
      <c r="AS1620" s="733"/>
    </row>
    <row r="1621" spans="2:45" ht="15.75">
      <c r="B1621" s="736" t="s">
        <v>753</v>
      </c>
      <c r="C1621" s="356"/>
      <c r="D1621" s="356"/>
      <c r="E1621" s="356"/>
      <c r="F1621" s="356"/>
      <c r="G1621" s="356"/>
      <c r="H1621" s="356"/>
      <c r="I1621" s="356"/>
      <c r="J1621" s="356"/>
      <c r="K1621" s="356"/>
      <c r="L1621" s="356"/>
      <c r="M1621" s="356"/>
      <c r="N1621" s="356"/>
      <c r="O1621" s="356"/>
      <c r="P1621" s="356"/>
      <c r="Q1621" s="356"/>
      <c r="R1621" s="356"/>
      <c r="S1621" s="356"/>
      <c r="T1621" s="356"/>
      <c r="U1621" s="356"/>
      <c r="V1621" s="356"/>
      <c r="W1621" s="356"/>
      <c r="X1621" s="356"/>
      <c r="Y1621" s="356"/>
      <c r="Z1621" s="356"/>
      <c r="AA1621" s="356"/>
      <c r="AB1621" s="356"/>
      <c r="AC1621" s="356"/>
      <c r="AD1621" s="740"/>
      <c r="AE1621" s="738">
        <f>HLOOKUP(AE1618,'2. LRAMVA Threshold'!$B$42:$Q$60,16,FALSE)</f>
        <v>0</v>
      </c>
      <c r="AF1621" s="345">
        <f>HLOOKUP(AF1618,'2. LRAMVA Threshold'!$B$42:$Q$60,16,FALSE)</f>
        <v>0</v>
      </c>
      <c r="AG1621" s="345">
        <f>HLOOKUP(AG1618,'2. LRAMVA Threshold'!$B$42:$Q$60,16,FALSE)</f>
        <v>0</v>
      </c>
      <c r="AH1621" s="345">
        <f>HLOOKUP(AH1618,'2. LRAMVA Threshold'!$B$42:$Q$60,16,FALSE)</f>
        <v>0</v>
      </c>
      <c r="AI1621" s="345">
        <f>HLOOKUP(AI1618,'2. LRAMVA Threshold'!$B$42:$Q$60,16,FALSE)</f>
        <v>0</v>
      </c>
      <c r="AJ1621" s="345">
        <f>HLOOKUP(AJ1618,'2. LRAMVA Threshold'!$B$42:$Q$60,16,FALSE)</f>
        <v>0</v>
      </c>
      <c r="AK1621" s="345">
        <f>HLOOKUP(AK1618,'2. LRAMVA Threshold'!$B$42:$Q$60,16,FALSE)</f>
        <v>0</v>
      </c>
      <c r="AL1621" s="345">
        <f>HLOOKUP(AL1618,'2. LRAMVA Threshold'!$B$42:$Q$60,16,FALSE)</f>
        <v>0</v>
      </c>
      <c r="AM1621" s="345">
        <f>HLOOKUP(AM1618,'2. LRAMVA Threshold'!$B$42:$Q$60,16,FALSE)</f>
        <v>0</v>
      </c>
      <c r="AN1621" s="345">
        <f>HLOOKUP(AN1618,'2. LRAMVA Threshold'!$B$42:$Q$60,16,FALSE)</f>
        <v>0</v>
      </c>
      <c r="AO1621" s="345">
        <f>HLOOKUP(AO1618,'2. LRAMVA Threshold'!$B$42:$Q$60,16,FALSE)</f>
        <v>0</v>
      </c>
      <c r="AP1621" s="345">
        <f>HLOOKUP(AP1618,'2. LRAMVA Threshold'!$B$42:$Q$60,16,FALSE)</f>
        <v>0</v>
      </c>
      <c r="AQ1621" s="345">
        <f>HLOOKUP(AQ1618,'2. LRAMVA Threshold'!$B$42:$Q$60,16,FALSE)</f>
        <v>0</v>
      </c>
      <c r="AR1621" s="345">
        <f>HLOOKUP(AR1618,'2. LRAMVA Threshold'!$B$42:$Q$60,16,FALSE)</f>
        <v>0</v>
      </c>
      <c r="AS1621" s="394"/>
    </row>
    <row r="1622" spans="2:45">
      <c r="B1622" s="347"/>
      <c r="C1622" s="293"/>
      <c r="D1622" s="294"/>
      <c r="E1622" s="294"/>
      <c r="F1622" s="294"/>
      <c r="G1622" s="294"/>
      <c r="H1622" s="294"/>
      <c r="I1622" s="294"/>
      <c r="J1622" s="294"/>
      <c r="K1622" s="294"/>
      <c r="L1622" s="294"/>
      <c r="M1622" s="294"/>
      <c r="N1622" s="294"/>
      <c r="O1622" s="294"/>
      <c r="P1622" s="294"/>
      <c r="Q1622" s="294"/>
      <c r="R1622" s="295"/>
      <c r="S1622" s="294"/>
      <c r="T1622" s="294"/>
      <c r="U1622" s="294"/>
      <c r="V1622" s="264"/>
      <c r="W1622" s="264"/>
      <c r="X1622" s="264"/>
      <c r="Y1622" s="264"/>
      <c r="Z1622" s="294"/>
      <c r="AA1622" s="294"/>
      <c r="AB1622" s="294"/>
      <c r="AC1622" s="294"/>
      <c r="AD1622" s="294"/>
      <c r="AE1622" s="388"/>
      <c r="AF1622" s="388"/>
      <c r="AG1622" s="388"/>
      <c r="AH1622" s="388"/>
      <c r="AI1622" s="388"/>
      <c r="AJ1622" s="388"/>
      <c r="AK1622" s="388"/>
      <c r="AL1622" s="352"/>
      <c r="AM1622" s="352"/>
      <c r="AN1622" s="352"/>
      <c r="AO1622" s="352"/>
      <c r="AP1622" s="352"/>
      <c r="AQ1622" s="352"/>
      <c r="AR1622" s="352"/>
      <c r="AS1622" s="353"/>
    </row>
    <row r="1623" spans="2:45">
      <c r="B1623" s="284" t="s">
        <v>724</v>
      </c>
      <c r="C1623" s="297"/>
      <c r="D1623" s="297"/>
      <c r="E1623" s="330"/>
      <c r="F1623" s="330"/>
      <c r="G1623" s="330"/>
      <c r="H1623" s="330"/>
      <c r="I1623" s="330"/>
      <c r="J1623" s="330"/>
      <c r="K1623" s="330"/>
      <c r="L1623" s="330"/>
      <c r="M1623" s="330"/>
      <c r="N1623" s="330"/>
      <c r="O1623" s="330"/>
      <c r="P1623" s="330"/>
      <c r="Q1623" s="330"/>
      <c r="R1623" s="252"/>
      <c r="S1623" s="299"/>
      <c r="T1623" s="299"/>
      <c r="U1623" s="299"/>
      <c r="V1623" s="298"/>
      <c r="W1623" s="298"/>
      <c r="X1623" s="298"/>
      <c r="Y1623" s="298"/>
      <c r="Z1623" s="299"/>
      <c r="AA1623" s="299"/>
      <c r="AB1623" s="299"/>
      <c r="AC1623" s="299"/>
      <c r="AD1623" s="299"/>
      <c r="AE1623" s="300">
        <f>HLOOKUP(AE35,'3.  Distribution Rates'!$C$122:$P$135,14,FALSE)</f>
        <v>0</v>
      </c>
      <c r="AF1623" s="300">
        <f>HLOOKUP(AF35,'3.  Distribution Rates'!$C$122:$P$135,14,FALSE)</f>
        <v>0</v>
      </c>
      <c r="AG1623" s="300">
        <f>HLOOKUP(AG35,'3.  Distribution Rates'!$C$122:$P$135,14,FALSE)</f>
        <v>0</v>
      </c>
      <c r="AH1623" s="300">
        <f>HLOOKUP(AH35,'3.  Distribution Rates'!$C$122:$P$135,14,FALSE)</f>
        <v>0</v>
      </c>
      <c r="AI1623" s="300">
        <f>HLOOKUP(AI35,'3.  Distribution Rates'!$C$122:$P$135,14,FALSE)</f>
        <v>0</v>
      </c>
      <c r="AJ1623" s="300">
        <f>HLOOKUP(AJ35,'3.  Distribution Rates'!$C$122:$P$135,14,FALSE)</f>
        <v>0</v>
      </c>
      <c r="AK1623" s="300">
        <f>HLOOKUP(AK35,'3.  Distribution Rates'!$C$122:$P$135,14,FALSE)</f>
        <v>0</v>
      </c>
      <c r="AL1623" s="300">
        <f>HLOOKUP(AL35,'3.  Distribution Rates'!$C$122:$P$135,14,FALSE)</f>
        <v>0</v>
      </c>
      <c r="AM1623" s="300">
        <f>HLOOKUP(AM35,'3.  Distribution Rates'!$C$122:$P$135,14,FALSE)</f>
        <v>0</v>
      </c>
      <c r="AN1623" s="300">
        <f>HLOOKUP(AN35,'3.  Distribution Rates'!$C$122:$P$135,14,FALSE)</f>
        <v>0</v>
      </c>
      <c r="AO1623" s="300">
        <f>HLOOKUP(AO35,'3.  Distribution Rates'!$C$122:$P$135,14,FALSE)</f>
        <v>0</v>
      </c>
      <c r="AP1623" s="300">
        <f>HLOOKUP(AP35,'3.  Distribution Rates'!$C$122:$P$135,14,FALSE)</f>
        <v>0</v>
      </c>
      <c r="AQ1623" s="300">
        <f>HLOOKUP(AQ35,'3.  Distribution Rates'!$C$122:$P$135,14,FALSE)</f>
        <v>0</v>
      </c>
      <c r="AR1623" s="300">
        <f>HLOOKUP(AR35,'3.  Distribution Rates'!$C$122:$P$135,14,FALSE)</f>
        <v>0</v>
      </c>
      <c r="AS1623" s="396"/>
    </row>
    <row r="1624" spans="2:45">
      <c r="B1624" s="284" t="s">
        <v>754</v>
      </c>
      <c r="C1624" s="302"/>
      <c r="D1624" s="244"/>
      <c r="E1624" s="241"/>
      <c r="F1624" s="241"/>
      <c r="G1624" s="241"/>
      <c r="H1624" s="241"/>
      <c r="I1624" s="241"/>
      <c r="J1624" s="241"/>
      <c r="K1624" s="241"/>
      <c r="L1624" s="241"/>
      <c r="M1624" s="241"/>
      <c r="N1624" s="241"/>
      <c r="O1624" s="241"/>
      <c r="P1624" s="241"/>
      <c r="Q1624" s="241"/>
      <c r="R1624" s="252"/>
      <c r="S1624" s="241"/>
      <c r="T1624" s="241"/>
      <c r="U1624" s="241"/>
      <c r="V1624" s="244"/>
      <c r="W1624" s="244"/>
      <c r="X1624" s="244"/>
      <c r="Y1624" s="244"/>
      <c r="Z1624" s="241"/>
      <c r="AA1624" s="241"/>
      <c r="AB1624" s="241"/>
      <c r="AC1624" s="241"/>
      <c r="AD1624" s="241"/>
      <c r="AE1624" s="332">
        <f>'4.  2011-2014 LRAM'!AM147*AE1623</f>
        <v>0</v>
      </c>
      <c r="AF1624" s="332">
        <f>'4.  2011-2014 LRAM'!AN147*AF1623</f>
        <v>0</v>
      </c>
      <c r="AG1624" s="332">
        <f>'4.  2011-2014 LRAM'!AO147*AG1623</f>
        <v>0</v>
      </c>
      <c r="AH1624" s="332">
        <f>'4.  2011-2014 LRAM'!AP147*AH1623</f>
        <v>0</v>
      </c>
      <c r="AI1624" s="332">
        <f>'4.  2011-2014 LRAM'!AQ147*AI1623</f>
        <v>0</v>
      </c>
      <c r="AJ1624" s="332">
        <f>'4.  2011-2014 LRAM'!AR147*AJ1623</f>
        <v>0</v>
      </c>
      <c r="AK1624" s="332">
        <f>'4.  2011-2014 LRAM'!AS147*AK1623</f>
        <v>0</v>
      </c>
      <c r="AL1624" s="332">
        <f>'4.  2011-2014 LRAM'!AT147*AL1623</f>
        <v>0</v>
      </c>
      <c r="AM1624" s="332">
        <f>'4.  2011-2014 LRAM'!AU147*AM1623</f>
        <v>0</v>
      </c>
      <c r="AN1624" s="332">
        <f>'4.  2011-2014 LRAM'!AV147*AN1623</f>
        <v>0</v>
      </c>
      <c r="AO1624" s="332">
        <f>'4.  2011-2014 LRAM'!AW147*AO1623</f>
        <v>0</v>
      </c>
      <c r="AP1624" s="332">
        <f>'4.  2011-2014 LRAM'!AX147*AP1623</f>
        <v>0</v>
      </c>
      <c r="AQ1624" s="332">
        <f>'4.  2011-2014 LRAM'!AY147*AQ1623</f>
        <v>0</v>
      </c>
      <c r="AR1624" s="332">
        <f>'4.  2011-2014 LRAM'!AZ147*AR1623</f>
        <v>0</v>
      </c>
      <c r="AS1624" s="544">
        <f>SUM(AE1624:AR1624)</f>
        <v>0</v>
      </c>
    </row>
    <row r="1625" spans="2:45">
      <c r="B1625" s="284" t="s">
        <v>755</v>
      </c>
      <c r="C1625" s="302"/>
      <c r="D1625" s="244"/>
      <c r="E1625" s="241"/>
      <c r="F1625" s="241"/>
      <c r="G1625" s="241"/>
      <c r="H1625" s="241"/>
      <c r="I1625" s="241"/>
      <c r="J1625" s="241"/>
      <c r="K1625" s="241"/>
      <c r="L1625" s="241"/>
      <c r="M1625" s="241"/>
      <c r="N1625" s="241"/>
      <c r="O1625" s="241"/>
      <c r="P1625" s="241"/>
      <c r="Q1625" s="241"/>
      <c r="R1625" s="252"/>
      <c r="S1625" s="241"/>
      <c r="T1625" s="241"/>
      <c r="U1625" s="241"/>
      <c r="V1625" s="244"/>
      <c r="W1625" s="244"/>
      <c r="X1625" s="244"/>
      <c r="Y1625" s="244"/>
      <c r="Z1625" s="241"/>
      <c r="AA1625" s="241"/>
      <c r="AB1625" s="241"/>
      <c r="AC1625" s="241"/>
      <c r="AD1625" s="241"/>
      <c r="AE1625" s="332">
        <f>'4.  2011-2014 LRAM'!AM286*AE1623</f>
        <v>0</v>
      </c>
      <c r="AF1625" s="332">
        <f>'4.  2011-2014 LRAM'!AN286*AF1623</f>
        <v>0</v>
      </c>
      <c r="AG1625" s="332">
        <f>'4.  2011-2014 LRAM'!AO286*AG1623</f>
        <v>0</v>
      </c>
      <c r="AH1625" s="332">
        <f>'4.  2011-2014 LRAM'!AP286*AH1623</f>
        <v>0</v>
      </c>
      <c r="AI1625" s="332">
        <f>'4.  2011-2014 LRAM'!AQ286*AI1623</f>
        <v>0</v>
      </c>
      <c r="AJ1625" s="332">
        <f>'4.  2011-2014 LRAM'!AR286*AJ1623</f>
        <v>0</v>
      </c>
      <c r="AK1625" s="332">
        <f>'4.  2011-2014 LRAM'!AS286*AK1623</f>
        <v>0</v>
      </c>
      <c r="AL1625" s="332">
        <f>'4.  2011-2014 LRAM'!AT286*AL1623</f>
        <v>0</v>
      </c>
      <c r="AM1625" s="332">
        <f>'4.  2011-2014 LRAM'!AU286*AM1623</f>
        <v>0</v>
      </c>
      <c r="AN1625" s="332">
        <f>'4.  2011-2014 LRAM'!AV286*AN1623</f>
        <v>0</v>
      </c>
      <c r="AO1625" s="332">
        <f>'4.  2011-2014 LRAM'!AW286*AO1623</f>
        <v>0</v>
      </c>
      <c r="AP1625" s="332">
        <f>'4.  2011-2014 LRAM'!AX286*AP1623</f>
        <v>0</v>
      </c>
      <c r="AQ1625" s="332">
        <f>'4.  2011-2014 LRAM'!AY286*AQ1623</f>
        <v>0</v>
      </c>
      <c r="AR1625" s="332">
        <f>'4.  2011-2014 LRAM'!AZ286*AR1623</f>
        <v>0</v>
      </c>
      <c r="AS1625" s="544">
        <f>SUM(AE1625:AR1625)</f>
        <v>0</v>
      </c>
    </row>
    <row r="1626" spans="2:45">
      <c r="B1626" s="284" t="s">
        <v>756</v>
      </c>
      <c r="C1626" s="302"/>
      <c r="D1626" s="244"/>
      <c r="E1626" s="241"/>
      <c r="F1626" s="241"/>
      <c r="G1626" s="241"/>
      <c r="H1626" s="241"/>
      <c r="I1626" s="241"/>
      <c r="J1626" s="241"/>
      <c r="K1626" s="241"/>
      <c r="L1626" s="241"/>
      <c r="M1626" s="241"/>
      <c r="N1626" s="241"/>
      <c r="O1626" s="241"/>
      <c r="P1626" s="241"/>
      <c r="Q1626" s="241"/>
      <c r="R1626" s="252"/>
      <c r="S1626" s="241"/>
      <c r="T1626" s="241"/>
      <c r="U1626" s="241"/>
      <c r="V1626" s="244"/>
      <c r="W1626" s="244"/>
      <c r="X1626" s="244"/>
      <c r="Y1626" s="244"/>
      <c r="Z1626" s="241"/>
      <c r="AA1626" s="241"/>
      <c r="AB1626" s="241"/>
      <c r="AC1626" s="241"/>
      <c r="AD1626" s="241"/>
      <c r="AE1626" s="332">
        <f>'4.  2011-2014 LRAM'!AM422*AE1623</f>
        <v>0</v>
      </c>
      <c r="AF1626" s="332">
        <f>'4.  2011-2014 LRAM'!AN422*AF1623</f>
        <v>0</v>
      </c>
      <c r="AG1626" s="332">
        <f>'4.  2011-2014 LRAM'!AO422*AG1623</f>
        <v>0</v>
      </c>
      <c r="AH1626" s="332">
        <f>'4.  2011-2014 LRAM'!AP422*AH1623</f>
        <v>0</v>
      </c>
      <c r="AI1626" s="332">
        <f>'4.  2011-2014 LRAM'!AQ422*AI1623</f>
        <v>0</v>
      </c>
      <c r="AJ1626" s="332">
        <f>'4.  2011-2014 LRAM'!AR422*AJ1623</f>
        <v>0</v>
      </c>
      <c r="AK1626" s="332">
        <f>'4.  2011-2014 LRAM'!AS422*AK1623</f>
        <v>0</v>
      </c>
      <c r="AL1626" s="332">
        <f>'4.  2011-2014 LRAM'!AT422*AL1623</f>
        <v>0</v>
      </c>
      <c r="AM1626" s="332">
        <f>'4.  2011-2014 LRAM'!AU422*AM1623</f>
        <v>0</v>
      </c>
      <c r="AN1626" s="332">
        <f>'4.  2011-2014 LRAM'!AV422*AN1623</f>
        <v>0</v>
      </c>
      <c r="AO1626" s="332">
        <f>'4.  2011-2014 LRAM'!AW422*AO1623</f>
        <v>0</v>
      </c>
      <c r="AP1626" s="332">
        <f>'4.  2011-2014 LRAM'!AX422*AP1623</f>
        <v>0</v>
      </c>
      <c r="AQ1626" s="332">
        <f>'4.  2011-2014 LRAM'!AY422*AQ1623</f>
        <v>0</v>
      </c>
      <c r="AR1626" s="332">
        <f>'4.  2011-2014 LRAM'!AZ422*AR1623</f>
        <v>0</v>
      </c>
      <c r="AS1626" s="544">
        <f>SUM(AE1626:AR1626)</f>
        <v>0</v>
      </c>
    </row>
    <row r="1627" spans="2:45">
      <c r="B1627" s="284" t="s">
        <v>757</v>
      </c>
      <c r="C1627" s="302"/>
      <c r="D1627" s="244"/>
      <c r="E1627" s="241"/>
      <c r="F1627" s="241"/>
      <c r="G1627" s="241"/>
      <c r="H1627" s="241"/>
      <c r="I1627" s="241"/>
      <c r="J1627" s="241"/>
      <c r="K1627" s="241"/>
      <c r="L1627" s="241"/>
      <c r="M1627" s="241"/>
      <c r="N1627" s="241"/>
      <c r="O1627" s="241"/>
      <c r="P1627" s="241"/>
      <c r="Q1627" s="241"/>
      <c r="R1627" s="252"/>
      <c r="S1627" s="241"/>
      <c r="T1627" s="241"/>
      <c r="U1627" s="241"/>
      <c r="V1627" s="244"/>
      <c r="W1627" s="244"/>
      <c r="X1627" s="244"/>
      <c r="Y1627" s="244"/>
      <c r="Z1627" s="241"/>
      <c r="AA1627" s="241"/>
      <c r="AB1627" s="241"/>
      <c r="AC1627" s="241"/>
      <c r="AD1627" s="241"/>
      <c r="AE1627" s="332">
        <f>'4.  2011-2014 LRAM'!AM559*AE1623</f>
        <v>0</v>
      </c>
      <c r="AF1627" s="332">
        <f>'4.  2011-2014 LRAM'!AN559*AF1623</f>
        <v>0</v>
      </c>
      <c r="AG1627" s="332">
        <f>'4.  2011-2014 LRAM'!AO559*AG1623</f>
        <v>0</v>
      </c>
      <c r="AH1627" s="332">
        <f>'4.  2011-2014 LRAM'!AP559*AH1623</f>
        <v>0</v>
      </c>
      <c r="AI1627" s="332">
        <f>'4.  2011-2014 LRAM'!AQ559*AI1623</f>
        <v>0</v>
      </c>
      <c r="AJ1627" s="332">
        <f>'4.  2011-2014 LRAM'!AR559*AJ1623</f>
        <v>0</v>
      </c>
      <c r="AK1627" s="332">
        <f>'4.  2011-2014 LRAM'!AS559*AK1623</f>
        <v>0</v>
      </c>
      <c r="AL1627" s="332">
        <f>'4.  2011-2014 LRAM'!AT559*AL1623</f>
        <v>0</v>
      </c>
      <c r="AM1627" s="332">
        <f>'4.  2011-2014 LRAM'!AU559*AM1623</f>
        <v>0</v>
      </c>
      <c r="AN1627" s="332">
        <f>'4.  2011-2014 LRAM'!AV559*AN1623</f>
        <v>0</v>
      </c>
      <c r="AO1627" s="332">
        <f>'4.  2011-2014 LRAM'!AW559*AO1623</f>
        <v>0</v>
      </c>
      <c r="AP1627" s="332">
        <f>'4.  2011-2014 LRAM'!AX559*AP1623</f>
        <v>0</v>
      </c>
      <c r="AQ1627" s="332">
        <f>'4.  2011-2014 LRAM'!AY559*AQ1623</f>
        <v>0</v>
      </c>
      <c r="AR1627" s="332">
        <f>'4.  2011-2014 LRAM'!AZ559*AR1623</f>
        <v>0</v>
      </c>
      <c r="AS1627" s="544">
        <f t="shared" ref="AS1627:AS1636" si="3671">SUM(AE1627:AR1627)</f>
        <v>0</v>
      </c>
    </row>
    <row r="1628" spans="2:45">
      <c r="B1628" s="284" t="s">
        <v>758</v>
      </c>
      <c r="C1628" s="302"/>
      <c r="D1628" s="244"/>
      <c r="E1628" s="241"/>
      <c r="F1628" s="241"/>
      <c r="G1628" s="241"/>
      <c r="H1628" s="241"/>
      <c r="I1628" s="241"/>
      <c r="J1628" s="241"/>
      <c r="K1628" s="241"/>
      <c r="L1628" s="241"/>
      <c r="M1628" s="241"/>
      <c r="N1628" s="241"/>
      <c r="O1628" s="241"/>
      <c r="P1628" s="241"/>
      <c r="Q1628" s="241"/>
      <c r="R1628" s="252"/>
      <c r="S1628" s="241"/>
      <c r="T1628" s="241"/>
      <c r="U1628" s="241"/>
      <c r="V1628" s="244"/>
      <c r="W1628" s="244"/>
      <c r="X1628" s="244"/>
      <c r="Y1628" s="244"/>
      <c r="Z1628" s="241"/>
      <c r="AA1628" s="241"/>
      <c r="AB1628" s="241"/>
      <c r="AC1628" s="241"/>
      <c r="AD1628" s="241"/>
      <c r="AE1628" s="332">
        <f t="shared" ref="AE1628:AR1628" si="3672">AE219*AE1623</f>
        <v>0</v>
      </c>
      <c r="AF1628" s="332">
        <f t="shared" si="3672"/>
        <v>0</v>
      </c>
      <c r="AG1628" s="332">
        <f t="shared" si="3672"/>
        <v>0</v>
      </c>
      <c r="AH1628" s="332">
        <f t="shared" si="3672"/>
        <v>0</v>
      </c>
      <c r="AI1628" s="332">
        <f t="shared" si="3672"/>
        <v>0</v>
      </c>
      <c r="AJ1628" s="332">
        <f t="shared" si="3672"/>
        <v>0</v>
      </c>
      <c r="AK1628" s="332">
        <f t="shared" si="3672"/>
        <v>0</v>
      </c>
      <c r="AL1628" s="332">
        <f t="shared" si="3672"/>
        <v>0</v>
      </c>
      <c r="AM1628" s="332">
        <f t="shared" si="3672"/>
        <v>0</v>
      </c>
      <c r="AN1628" s="332">
        <f t="shared" si="3672"/>
        <v>0</v>
      </c>
      <c r="AO1628" s="332">
        <f t="shared" si="3672"/>
        <v>0</v>
      </c>
      <c r="AP1628" s="332">
        <f t="shared" si="3672"/>
        <v>0</v>
      </c>
      <c r="AQ1628" s="332">
        <f t="shared" si="3672"/>
        <v>0</v>
      </c>
      <c r="AR1628" s="332">
        <f t="shared" si="3672"/>
        <v>0</v>
      </c>
      <c r="AS1628" s="544">
        <f t="shared" si="3671"/>
        <v>0</v>
      </c>
    </row>
    <row r="1629" spans="2:45">
      <c r="B1629" s="284" t="s">
        <v>759</v>
      </c>
      <c r="C1629" s="302"/>
      <c r="D1629" s="244"/>
      <c r="E1629" s="241"/>
      <c r="F1629" s="241"/>
      <c r="G1629" s="241"/>
      <c r="H1629" s="241"/>
      <c r="I1629" s="241"/>
      <c r="J1629" s="241"/>
      <c r="K1629" s="241"/>
      <c r="L1629" s="241"/>
      <c r="M1629" s="241"/>
      <c r="N1629" s="241"/>
      <c r="O1629" s="241"/>
      <c r="P1629" s="241"/>
      <c r="Q1629" s="241"/>
      <c r="R1629" s="252"/>
      <c r="S1629" s="241"/>
      <c r="T1629" s="241"/>
      <c r="U1629" s="241"/>
      <c r="V1629" s="244"/>
      <c r="W1629" s="244"/>
      <c r="X1629" s="244"/>
      <c r="Y1629" s="244"/>
      <c r="Z1629" s="241"/>
      <c r="AA1629" s="241"/>
      <c r="AB1629" s="241"/>
      <c r="AC1629" s="241"/>
      <c r="AD1629" s="241"/>
      <c r="AE1629" s="332">
        <f t="shared" ref="AE1629:AR1629" si="3673">AE410*AE1623</f>
        <v>0</v>
      </c>
      <c r="AF1629" s="332">
        <f t="shared" si="3673"/>
        <v>0</v>
      </c>
      <c r="AG1629" s="332">
        <f t="shared" si="3673"/>
        <v>0</v>
      </c>
      <c r="AH1629" s="332">
        <f t="shared" si="3673"/>
        <v>0</v>
      </c>
      <c r="AI1629" s="332">
        <f t="shared" si="3673"/>
        <v>0</v>
      </c>
      <c r="AJ1629" s="332">
        <f t="shared" si="3673"/>
        <v>0</v>
      </c>
      <c r="AK1629" s="332">
        <f t="shared" si="3673"/>
        <v>0</v>
      </c>
      <c r="AL1629" s="332">
        <f t="shared" si="3673"/>
        <v>0</v>
      </c>
      <c r="AM1629" s="332">
        <f t="shared" si="3673"/>
        <v>0</v>
      </c>
      <c r="AN1629" s="332">
        <f t="shared" si="3673"/>
        <v>0</v>
      </c>
      <c r="AO1629" s="332">
        <f t="shared" si="3673"/>
        <v>0</v>
      </c>
      <c r="AP1629" s="332">
        <f t="shared" si="3673"/>
        <v>0</v>
      </c>
      <c r="AQ1629" s="332">
        <f t="shared" si="3673"/>
        <v>0</v>
      </c>
      <c r="AR1629" s="332">
        <f t="shared" si="3673"/>
        <v>0</v>
      </c>
      <c r="AS1629" s="544">
        <f t="shared" si="3671"/>
        <v>0</v>
      </c>
    </row>
    <row r="1630" spans="2:45">
      <c r="B1630" s="284" t="s">
        <v>760</v>
      </c>
      <c r="C1630" s="302"/>
      <c r="D1630" s="244"/>
      <c r="E1630" s="241"/>
      <c r="F1630" s="241"/>
      <c r="G1630" s="241"/>
      <c r="H1630" s="241"/>
      <c r="I1630" s="241"/>
      <c r="J1630" s="241"/>
      <c r="K1630" s="241"/>
      <c r="L1630" s="241"/>
      <c r="M1630" s="241"/>
      <c r="N1630" s="241"/>
      <c r="O1630" s="241"/>
      <c r="P1630" s="241"/>
      <c r="Q1630" s="241"/>
      <c r="R1630" s="252"/>
      <c r="S1630" s="241"/>
      <c r="T1630" s="241"/>
      <c r="U1630" s="241"/>
      <c r="V1630" s="244"/>
      <c r="W1630" s="244"/>
      <c r="X1630" s="244"/>
      <c r="Y1630" s="244"/>
      <c r="Z1630" s="241"/>
      <c r="AA1630" s="241"/>
      <c r="AB1630" s="241"/>
      <c r="AC1630" s="241"/>
      <c r="AD1630" s="241"/>
      <c r="AE1630" s="332">
        <f t="shared" ref="AE1630:AR1630" si="3674">AE609*AE1623</f>
        <v>0</v>
      </c>
      <c r="AF1630" s="332">
        <f t="shared" si="3674"/>
        <v>0</v>
      </c>
      <c r="AG1630" s="332">
        <f t="shared" si="3674"/>
        <v>0</v>
      </c>
      <c r="AH1630" s="332">
        <f t="shared" si="3674"/>
        <v>0</v>
      </c>
      <c r="AI1630" s="332">
        <f t="shared" si="3674"/>
        <v>0</v>
      </c>
      <c r="AJ1630" s="332">
        <f t="shared" si="3674"/>
        <v>0</v>
      </c>
      <c r="AK1630" s="332">
        <f t="shared" si="3674"/>
        <v>0</v>
      </c>
      <c r="AL1630" s="332">
        <f t="shared" si="3674"/>
        <v>0</v>
      </c>
      <c r="AM1630" s="332">
        <f t="shared" si="3674"/>
        <v>0</v>
      </c>
      <c r="AN1630" s="332">
        <f t="shared" si="3674"/>
        <v>0</v>
      </c>
      <c r="AO1630" s="332">
        <f t="shared" si="3674"/>
        <v>0</v>
      </c>
      <c r="AP1630" s="332">
        <f t="shared" si="3674"/>
        <v>0</v>
      </c>
      <c r="AQ1630" s="332">
        <f t="shared" si="3674"/>
        <v>0</v>
      </c>
      <c r="AR1630" s="332">
        <f t="shared" si="3674"/>
        <v>0</v>
      </c>
      <c r="AS1630" s="544">
        <f t="shared" si="3671"/>
        <v>0</v>
      </c>
    </row>
    <row r="1631" spans="2:45">
      <c r="B1631" s="284" t="s">
        <v>761</v>
      </c>
      <c r="C1631" s="302"/>
      <c r="D1631" s="244"/>
      <c r="E1631" s="241"/>
      <c r="F1631" s="241"/>
      <c r="G1631" s="241"/>
      <c r="H1631" s="241"/>
      <c r="I1631" s="241"/>
      <c r="J1631" s="241"/>
      <c r="K1631" s="241"/>
      <c r="L1631" s="241"/>
      <c r="M1631" s="241"/>
      <c r="N1631" s="241"/>
      <c r="O1631" s="241"/>
      <c r="P1631" s="241"/>
      <c r="Q1631" s="241"/>
      <c r="R1631" s="252"/>
      <c r="S1631" s="241"/>
      <c r="T1631" s="241"/>
      <c r="U1631" s="241"/>
      <c r="V1631" s="244"/>
      <c r="W1631" s="244"/>
      <c r="X1631" s="244"/>
      <c r="Y1631" s="244"/>
      <c r="Z1631" s="241"/>
      <c r="AA1631" s="241"/>
      <c r="AB1631" s="241"/>
      <c r="AC1631" s="241"/>
      <c r="AD1631" s="241"/>
      <c r="AE1631" s="332">
        <f t="shared" ref="AE1631:AR1631" si="3675">AE802*AE1623</f>
        <v>0</v>
      </c>
      <c r="AF1631" s="332">
        <f t="shared" si="3675"/>
        <v>0</v>
      </c>
      <c r="AG1631" s="332">
        <f t="shared" si="3675"/>
        <v>0</v>
      </c>
      <c r="AH1631" s="332">
        <f t="shared" si="3675"/>
        <v>0</v>
      </c>
      <c r="AI1631" s="332">
        <f t="shared" si="3675"/>
        <v>0</v>
      </c>
      <c r="AJ1631" s="332">
        <f t="shared" si="3675"/>
        <v>0</v>
      </c>
      <c r="AK1631" s="332">
        <f t="shared" si="3675"/>
        <v>0</v>
      </c>
      <c r="AL1631" s="332">
        <f t="shared" si="3675"/>
        <v>0</v>
      </c>
      <c r="AM1631" s="332">
        <f t="shared" si="3675"/>
        <v>0</v>
      </c>
      <c r="AN1631" s="332">
        <f t="shared" si="3675"/>
        <v>0</v>
      </c>
      <c r="AO1631" s="332">
        <f t="shared" si="3675"/>
        <v>0</v>
      </c>
      <c r="AP1631" s="332">
        <f t="shared" si="3675"/>
        <v>0</v>
      </c>
      <c r="AQ1631" s="332">
        <f t="shared" si="3675"/>
        <v>0</v>
      </c>
      <c r="AR1631" s="332">
        <f t="shared" si="3675"/>
        <v>0</v>
      </c>
      <c r="AS1631" s="544">
        <f t="shared" si="3671"/>
        <v>0</v>
      </c>
    </row>
    <row r="1632" spans="2:45">
      <c r="B1632" s="284" t="s">
        <v>762</v>
      </c>
      <c r="C1632" s="302"/>
      <c r="D1632" s="244"/>
      <c r="E1632" s="241"/>
      <c r="F1632" s="241"/>
      <c r="G1632" s="241"/>
      <c r="H1632" s="241"/>
      <c r="I1632" s="241"/>
      <c r="J1632" s="241"/>
      <c r="K1632" s="241"/>
      <c r="L1632" s="241"/>
      <c r="M1632" s="241"/>
      <c r="N1632" s="241"/>
      <c r="O1632" s="241"/>
      <c r="P1632" s="241"/>
      <c r="Q1632" s="241"/>
      <c r="R1632" s="252"/>
      <c r="S1632" s="241"/>
      <c r="T1632" s="241"/>
      <c r="U1632" s="241"/>
      <c r="V1632" s="244"/>
      <c r="W1632" s="244"/>
      <c r="X1632" s="244"/>
      <c r="Y1632" s="244"/>
      <c r="Z1632" s="241"/>
      <c r="AA1632" s="241"/>
      <c r="AB1632" s="241"/>
      <c r="AC1632" s="241"/>
      <c r="AD1632" s="241"/>
      <c r="AE1632" s="332">
        <f t="shared" ref="AE1632:AR1632" si="3676">AE997*AE1623</f>
        <v>0</v>
      </c>
      <c r="AF1632" s="332">
        <f t="shared" si="3676"/>
        <v>0</v>
      </c>
      <c r="AG1632" s="332">
        <f t="shared" si="3676"/>
        <v>0</v>
      </c>
      <c r="AH1632" s="332">
        <f t="shared" si="3676"/>
        <v>0</v>
      </c>
      <c r="AI1632" s="332">
        <f t="shared" si="3676"/>
        <v>0</v>
      </c>
      <c r="AJ1632" s="332">
        <f t="shared" si="3676"/>
        <v>0</v>
      </c>
      <c r="AK1632" s="332">
        <f t="shared" si="3676"/>
        <v>0</v>
      </c>
      <c r="AL1632" s="332">
        <f t="shared" si="3676"/>
        <v>0</v>
      </c>
      <c r="AM1632" s="332">
        <f t="shared" si="3676"/>
        <v>0</v>
      </c>
      <c r="AN1632" s="332">
        <f t="shared" si="3676"/>
        <v>0</v>
      </c>
      <c r="AO1632" s="332">
        <f t="shared" si="3676"/>
        <v>0</v>
      </c>
      <c r="AP1632" s="332">
        <f t="shared" si="3676"/>
        <v>0</v>
      </c>
      <c r="AQ1632" s="332">
        <f t="shared" si="3676"/>
        <v>0</v>
      </c>
      <c r="AR1632" s="332">
        <f t="shared" si="3676"/>
        <v>0</v>
      </c>
      <c r="AS1632" s="544">
        <f t="shared" si="3671"/>
        <v>0</v>
      </c>
    </row>
    <row r="1633" spans="1:45">
      <c r="B1633" s="284" t="s">
        <v>763</v>
      </c>
      <c r="C1633" s="302"/>
      <c r="D1633" s="244"/>
      <c r="E1633" s="241"/>
      <c r="F1633" s="241"/>
      <c r="G1633" s="241"/>
      <c r="H1633" s="241"/>
      <c r="I1633" s="241"/>
      <c r="J1633" s="241"/>
      <c r="K1633" s="241"/>
      <c r="L1633" s="241"/>
      <c r="M1633" s="241"/>
      <c r="N1633" s="241"/>
      <c r="O1633" s="241"/>
      <c r="P1633" s="241"/>
      <c r="Q1633" s="241"/>
      <c r="R1633" s="252"/>
      <c r="S1633" s="241"/>
      <c r="T1633" s="241"/>
      <c r="U1633" s="241"/>
      <c r="V1633" s="244"/>
      <c r="W1633" s="244"/>
      <c r="X1633" s="244"/>
      <c r="Y1633" s="244"/>
      <c r="Z1633" s="241"/>
      <c r="AA1633" s="241"/>
      <c r="AB1633" s="241"/>
      <c r="AC1633" s="241"/>
      <c r="AD1633" s="241"/>
      <c r="AE1633" s="332">
        <f t="shared" ref="AE1633:AR1633" si="3677">AE1192*AE1623</f>
        <v>0</v>
      </c>
      <c r="AF1633" s="332">
        <f t="shared" si="3677"/>
        <v>0</v>
      </c>
      <c r="AG1633" s="332">
        <f t="shared" si="3677"/>
        <v>0</v>
      </c>
      <c r="AH1633" s="332">
        <f t="shared" si="3677"/>
        <v>0</v>
      </c>
      <c r="AI1633" s="332">
        <f t="shared" si="3677"/>
        <v>0</v>
      </c>
      <c r="AJ1633" s="332">
        <f t="shared" si="3677"/>
        <v>0</v>
      </c>
      <c r="AK1633" s="332">
        <f t="shared" si="3677"/>
        <v>0</v>
      </c>
      <c r="AL1633" s="332">
        <f t="shared" si="3677"/>
        <v>0</v>
      </c>
      <c r="AM1633" s="332">
        <f t="shared" si="3677"/>
        <v>0</v>
      </c>
      <c r="AN1633" s="332">
        <f t="shared" si="3677"/>
        <v>0</v>
      </c>
      <c r="AO1633" s="332">
        <f t="shared" si="3677"/>
        <v>0</v>
      </c>
      <c r="AP1633" s="332">
        <f t="shared" si="3677"/>
        <v>0</v>
      </c>
      <c r="AQ1633" s="332">
        <f t="shared" si="3677"/>
        <v>0</v>
      </c>
      <c r="AR1633" s="332">
        <f t="shared" si="3677"/>
        <v>0</v>
      </c>
      <c r="AS1633" s="544">
        <f t="shared" si="3671"/>
        <v>0</v>
      </c>
    </row>
    <row r="1634" spans="1:45">
      <c r="B1634" s="284" t="s">
        <v>764</v>
      </c>
      <c r="C1634" s="302"/>
      <c r="D1634" s="244"/>
      <c r="E1634" s="241"/>
      <c r="F1634" s="241"/>
      <c r="G1634" s="241"/>
      <c r="H1634" s="241"/>
      <c r="I1634" s="241"/>
      <c r="J1634" s="241"/>
      <c r="K1634" s="241"/>
      <c r="L1634" s="241"/>
      <c r="M1634" s="241"/>
      <c r="N1634" s="241"/>
      <c r="O1634" s="241"/>
      <c r="P1634" s="241"/>
      <c r="Q1634" s="241"/>
      <c r="R1634" s="252"/>
      <c r="S1634" s="241"/>
      <c r="T1634" s="241"/>
      <c r="U1634" s="241"/>
      <c r="V1634" s="244"/>
      <c r="W1634" s="244"/>
      <c r="X1634" s="244"/>
      <c r="Y1634" s="244"/>
      <c r="Z1634" s="241"/>
      <c r="AA1634" s="241"/>
      <c r="AB1634" s="241"/>
      <c r="AC1634" s="241"/>
      <c r="AD1634" s="241"/>
      <c r="AE1634" s="332">
        <f t="shared" ref="AE1634:AR1634" si="3678">AE1387*AE1623</f>
        <v>0</v>
      </c>
      <c r="AF1634" s="332">
        <f t="shared" si="3678"/>
        <v>0</v>
      </c>
      <c r="AG1634" s="332">
        <f t="shared" si="3678"/>
        <v>0</v>
      </c>
      <c r="AH1634" s="332">
        <f t="shared" si="3678"/>
        <v>0</v>
      </c>
      <c r="AI1634" s="332">
        <f t="shared" si="3678"/>
        <v>0</v>
      </c>
      <c r="AJ1634" s="332">
        <f t="shared" si="3678"/>
        <v>0</v>
      </c>
      <c r="AK1634" s="332">
        <f t="shared" si="3678"/>
        <v>0</v>
      </c>
      <c r="AL1634" s="332">
        <f t="shared" si="3678"/>
        <v>0</v>
      </c>
      <c r="AM1634" s="332">
        <f t="shared" si="3678"/>
        <v>0</v>
      </c>
      <c r="AN1634" s="332">
        <f t="shared" si="3678"/>
        <v>0</v>
      </c>
      <c r="AO1634" s="332">
        <f t="shared" si="3678"/>
        <v>0</v>
      </c>
      <c r="AP1634" s="332">
        <f t="shared" si="3678"/>
        <v>0</v>
      </c>
      <c r="AQ1634" s="332">
        <f t="shared" si="3678"/>
        <v>0</v>
      </c>
      <c r="AR1634" s="332">
        <f t="shared" si="3678"/>
        <v>0</v>
      </c>
      <c r="AS1634" s="544">
        <f t="shared" si="3671"/>
        <v>0</v>
      </c>
    </row>
    <row r="1635" spans="1:45">
      <c r="B1635" s="284" t="s">
        <v>765</v>
      </c>
      <c r="C1635" s="302"/>
      <c r="D1635" s="244"/>
      <c r="E1635" s="241"/>
      <c r="F1635" s="241"/>
      <c r="G1635" s="241"/>
      <c r="H1635" s="241"/>
      <c r="I1635" s="241"/>
      <c r="J1635" s="241"/>
      <c r="K1635" s="241"/>
      <c r="L1635" s="241"/>
      <c r="M1635" s="241"/>
      <c r="N1635" s="241"/>
      <c r="O1635" s="241"/>
      <c r="P1635" s="241"/>
      <c r="Q1635" s="241"/>
      <c r="R1635" s="252"/>
      <c r="S1635" s="241"/>
      <c r="T1635" s="241"/>
      <c r="U1635" s="241"/>
      <c r="V1635" s="244"/>
      <c r="W1635" s="244"/>
      <c r="X1635" s="244"/>
      <c r="Y1635" s="244"/>
      <c r="Z1635" s="241"/>
      <c r="AA1635" s="241"/>
      <c r="AB1635" s="241"/>
      <c r="AC1635" s="241"/>
      <c r="AD1635" s="241"/>
      <c r="AE1635" s="332">
        <f t="shared" ref="AE1635:AR1635" si="3679">AE1581*AE1623</f>
        <v>0</v>
      </c>
      <c r="AF1635" s="332">
        <f t="shared" si="3679"/>
        <v>0</v>
      </c>
      <c r="AG1635" s="332">
        <f t="shared" si="3679"/>
        <v>0</v>
      </c>
      <c r="AH1635" s="332">
        <f t="shared" si="3679"/>
        <v>0</v>
      </c>
      <c r="AI1635" s="332">
        <f t="shared" si="3679"/>
        <v>0</v>
      </c>
      <c r="AJ1635" s="332">
        <f t="shared" si="3679"/>
        <v>0</v>
      </c>
      <c r="AK1635" s="332">
        <f t="shared" si="3679"/>
        <v>0</v>
      </c>
      <c r="AL1635" s="332">
        <f t="shared" si="3679"/>
        <v>0</v>
      </c>
      <c r="AM1635" s="332">
        <f t="shared" si="3679"/>
        <v>0</v>
      </c>
      <c r="AN1635" s="332">
        <f t="shared" si="3679"/>
        <v>0</v>
      </c>
      <c r="AO1635" s="332">
        <f t="shared" si="3679"/>
        <v>0</v>
      </c>
      <c r="AP1635" s="332">
        <f t="shared" si="3679"/>
        <v>0</v>
      </c>
      <c r="AQ1635" s="332">
        <f t="shared" si="3679"/>
        <v>0</v>
      </c>
      <c r="AR1635" s="332">
        <f t="shared" si="3679"/>
        <v>0</v>
      </c>
      <c r="AS1635" s="544">
        <f t="shared" si="3671"/>
        <v>0</v>
      </c>
    </row>
    <row r="1636" spans="1:45" ht="15.75">
      <c r="B1636" s="306" t="s">
        <v>879</v>
      </c>
      <c r="C1636" s="302"/>
      <c r="D1636" s="264"/>
      <c r="E1636" s="294"/>
      <c r="F1636" s="294"/>
      <c r="G1636" s="294"/>
      <c r="H1636" s="294"/>
      <c r="I1636" s="294"/>
      <c r="J1636" s="294"/>
      <c r="K1636" s="294"/>
      <c r="L1636" s="294"/>
      <c r="M1636" s="294"/>
      <c r="N1636" s="294"/>
      <c r="O1636" s="294"/>
      <c r="P1636" s="294"/>
      <c r="Q1636" s="294"/>
      <c r="R1636" s="261"/>
      <c r="S1636" s="294"/>
      <c r="T1636" s="294"/>
      <c r="U1636" s="294"/>
      <c r="V1636" s="264"/>
      <c r="W1636" s="264"/>
      <c r="X1636" s="264"/>
      <c r="Y1636" s="264"/>
      <c r="Z1636" s="294"/>
      <c r="AA1636" s="294"/>
      <c r="AB1636" s="294"/>
      <c r="AC1636" s="294"/>
      <c r="AD1636" s="294"/>
      <c r="AE1636" s="303">
        <f>SUM(AE1624:AE1635)</f>
        <v>0</v>
      </c>
      <c r="AF1636" s="837">
        <f>SUM(AF1633:AF1635)</f>
        <v>0</v>
      </c>
      <c r="AG1636" s="837">
        <f>SUM(AG1633:AG1635)</f>
        <v>0</v>
      </c>
      <c r="AH1636" s="837">
        <f>SUM(AH1633:AH1635)</f>
        <v>0</v>
      </c>
      <c r="AI1636" s="837">
        <f>SUM(AI1633:AI1635)</f>
        <v>0</v>
      </c>
      <c r="AJ1636" s="303">
        <f t="shared" ref="AJ1636:AR1636" si="3680">SUM(AJ1624:AJ1635)</f>
        <v>0</v>
      </c>
      <c r="AK1636" s="303">
        <f t="shared" si="3680"/>
        <v>0</v>
      </c>
      <c r="AL1636" s="303">
        <f t="shared" si="3680"/>
        <v>0</v>
      </c>
      <c r="AM1636" s="303">
        <f t="shared" si="3680"/>
        <v>0</v>
      </c>
      <c r="AN1636" s="303">
        <f t="shared" si="3680"/>
        <v>0</v>
      </c>
      <c r="AO1636" s="303">
        <f t="shared" si="3680"/>
        <v>0</v>
      </c>
      <c r="AP1636" s="303">
        <f t="shared" si="3680"/>
        <v>0</v>
      </c>
      <c r="AQ1636" s="303">
        <f t="shared" si="3680"/>
        <v>0</v>
      </c>
      <c r="AR1636" s="303">
        <f t="shared" si="3680"/>
        <v>0</v>
      </c>
      <c r="AS1636" s="360">
        <f t="shared" si="3671"/>
        <v>0</v>
      </c>
    </row>
    <row r="1637" spans="1:45" ht="15.75">
      <c r="B1637" s="306" t="s">
        <v>880</v>
      </c>
      <c r="C1637" s="302"/>
      <c r="D1637" s="307"/>
      <c r="E1637" s="294"/>
      <c r="F1637" s="294"/>
      <c r="G1637" s="294"/>
      <c r="H1637" s="294"/>
      <c r="I1637" s="294"/>
      <c r="J1637" s="294"/>
      <c r="K1637" s="294"/>
      <c r="L1637" s="294"/>
      <c r="M1637" s="294"/>
      <c r="N1637" s="294"/>
      <c r="O1637" s="294"/>
      <c r="P1637" s="294"/>
      <c r="Q1637" s="294"/>
      <c r="R1637" s="261"/>
      <c r="S1637" s="294"/>
      <c r="T1637" s="294"/>
      <c r="U1637" s="294"/>
      <c r="V1637" s="264"/>
      <c r="W1637" s="264"/>
      <c r="X1637" s="264"/>
      <c r="Y1637" s="264"/>
      <c r="Z1637" s="294"/>
      <c r="AA1637" s="294"/>
      <c r="AB1637" s="294"/>
      <c r="AC1637" s="294"/>
      <c r="AD1637" s="294"/>
      <c r="AE1637" s="304">
        <f>AE1621*AE1623</f>
        <v>0</v>
      </c>
      <c r="AF1637" s="304">
        <f t="shared" ref="AF1637:AR1637" si="3681">AF1621*AF1623</f>
        <v>0</v>
      </c>
      <c r="AG1637" s="304">
        <f t="shared" si="3681"/>
        <v>0</v>
      </c>
      <c r="AH1637" s="304">
        <f t="shared" si="3681"/>
        <v>0</v>
      </c>
      <c r="AI1637" s="304">
        <f t="shared" si="3681"/>
        <v>0</v>
      </c>
      <c r="AJ1637" s="304">
        <f t="shared" si="3681"/>
        <v>0</v>
      </c>
      <c r="AK1637" s="304">
        <f t="shared" si="3681"/>
        <v>0</v>
      </c>
      <c r="AL1637" s="304">
        <f t="shared" si="3681"/>
        <v>0</v>
      </c>
      <c r="AM1637" s="304">
        <f t="shared" si="3681"/>
        <v>0</v>
      </c>
      <c r="AN1637" s="304">
        <f t="shared" si="3681"/>
        <v>0</v>
      </c>
      <c r="AO1637" s="304">
        <f t="shared" si="3681"/>
        <v>0</v>
      </c>
      <c r="AP1637" s="304">
        <f t="shared" si="3681"/>
        <v>0</v>
      </c>
      <c r="AQ1637" s="304">
        <f t="shared" si="3681"/>
        <v>0</v>
      </c>
      <c r="AR1637" s="304">
        <f t="shared" si="3681"/>
        <v>0</v>
      </c>
      <c r="AS1637" s="360">
        <f>SUM(AE1637:AR1637)</f>
        <v>0</v>
      </c>
    </row>
    <row r="1638" spans="1:45" ht="15.75">
      <c r="B1638" s="306" t="s">
        <v>881</v>
      </c>
      <c r="C1638" s="302"/>
      <c r="D1638" s="307"/>
      <c r="E1638" s="294"/>
      <c r="F1638" s="294"/>
      <c r="G1638" s="294"/>
      <c r="H1638" s="294"/>
      <c r="I1638" s="294"/>
      <c r="J1638" s="294"/>
      <c r="K1638" s="294"/>
      <c r="L1638" s="294"/>
      <c r="M1638" s="294"/>
      <c r="N1638" s="294"/>
      <c r="O1638" s="294"/>
      <c r="P1638" s="294"/>
      <c r="Q1638" s="294"/>
      <c r="R1638" s="261"/>
      <c r="S1638" s="294"/>
      <c r="T1638" s="294"/>
      <c r="U1638" s="294"/>
      <c r="V1638" s="307"/>
      <c r="W1638" s="307"/>
      <c r="X1638" s="307"/>
      <c r="Y1638" s="307"/>
      <c r="Z1638" s="294"/>
      <c r="AA1638" s="294"/>
      <c r="AB1638" s="294"/>
      <c r="AC1638" s="294"/>
      <c r="AD1638" s="294"/>
      <c r="AE1638" s="308"/>
      <c r="AF1638" s="308"/>
      <c r="AG1638" s="308"/>
      <c r="AH1638" s="308"/>
      <c r="AI1638" s="308"/>
      <c r="AJ1638" s="308"/>
      <c r="AK1638" s="308"/>
      <c r="AL1638" s="308"/>
      <c r="AM1638" s="308"/>
      <c r="AN1638" s="308"/>
      <c r="AO1638" s="308"/>
      <c r="AP1638" s="308"/>
      <c r="AQ1638" s="308"/>
      <c r="AR1638" s="308"/>
      <c r="AS1638" s="360">
        <f>AS1636-AS1637</f>
        <v>0</v>
      </c>
    </row>
    <row r="1639" spans="1:45">
      <c r="B1639" s="335"/>
      <c r="C1639" s="397"/>
      <c r="D1639" s="397"/>
      <c r="E1639" s="398"/>
      <c r="F1639" s="398"/>
      <c r="G1639" s="398"/>
      <c r="H1639" s="398"/>
      <c r="I1639" s="398"/>
      <c r="J1639" s="398"/>
      <c r="K1639" s="398"/>
      <c r="L1639" s="398"/>
      <c r="M1639" s="398"/>
      <c r="N1639" s="398"/>
      <c r="O1639" s="398"/>
      <c r="P1639" s="398"/>
      <c r="Q1639" s="398"/>
      <c r="R1639" s="399"/>
      <c r="S1639" s="398"/>
      <c r="T1639" s="398"/>
      <c r="U1639" s="398"/>
      <c r="V1639" s="397"/>
      <c r="W1639" s="400"/>
      <c r="X1639" s="397"/>
      <c r="Y1639" s="397"/>
      <c r="Z1639" s="398"/>
      <c r="AA1639" s="398"/>
      <c r="AB1639" s="398"/>
      <c r="AC1639" s="398"/>
      <c r="AD1639" s="398"/>
      <c r="AE1639" s="678"/>
      <c r="AF1639" s="678"/>
      <c r="AG1639" s="678"/>
      <c r="AH1639" s="678"/>
      <c r="AI1639" s="678"/>
      <c r="AJ1639" s="678"/>
      <c r="AK1639" s="678"/>
      <c r="AL1639" s="678"/>
      <c r="AM1639" s="678"/>
      <c r="AN1639" s="678"/>
      <c r="AO1639" s="678"/>
      <c r="AP1639" s="678"/>
      <c r="AQ1639" s="678"/>
      <c r="AR1639" s="678"/>
      <c r="AS1639" s="694"/>
    </row>
    <row r="1640" spans="1:45" ht="19.5" customHeight="1">
      <c r="B1640" s="838" t="s">
        <v>1182</v>
      </c>
      <c r="C1640" s="341"/>
      <c r="D1640" s="342"/>
      <c r="E1640" s="342"/>
      <c r="F1640" s="342"/>
      <c r="G1640" s="342"/>
      <c r="H1640" s="342"/>
      <c r="I1640" s="342"/>
      <c r="J1640" s="342"/>
      <c r="K1640" s="342"/>
      <c r="L1640" s="342"/>
      <c r="M1640" s="342"/>
      <c r="N1640" s="342"/>
      <c r="O1640" s="342"/>
      <c r="P1640" s="342"/>
      <c r="Q1640" s="342"/>
      <c r="R1640" s="342"/>
      <c r="S1640" s="342"/>
      <c r="T1640" s="342"/>
      <c r="U1640" s="342"/>
      <c r="V1640" s="326"/>
      <c r="W1640" s="327"/>
      <c r="X1640" s="342"/>
      <c r="Y1640" s="342"/>
      <c r="Z1640" s="342"/>
      <c r="AA1640" s="342"/>
      <c r="AB1640" s="342"/>
      <c r="AC1640" s="342"/>
      <c r="AD1640" s="342"/>
      <c r="AE1640" s="343"/>
      <c r="AF1640" s="343"/>
      <c r="AG1640" s="343"/>
      <c r="AH1640" s="343"/>
      <c r="AI1640" s="343"/>
      <c r="AJ1640" s="343"/>
      <c r="AK1640" s="343"/>
      <c r="AL1640" s="343"/>
      <c r="AM1640" s="343"/>
      <c r="AN1640" s="343"/>
      <c r="AO1640" s="343"/>
      <c r="AP1640" s="343"/>
      <c r="AQ1640" s="343"/>
      <c r="AR1640" s="343"/>
      <c r="AS1640" s="343"/>
    </row>
    <row r="1641" spans="1:45" ht="19.5" customHeight="1">
      <c r="B1641" s="667"/>
      <c r="C1641" s="668"/>
      <c r="D1641" s="649"/>
      <c r="E1641" s="649"/>
      <c r="F1641" s="649"/>
      <c r="G1641" s="649"/>
      <c r="H1641" s="649"/>
      <c r="I1641" s="649"/>
      <c r="J1641" s="649"/>
      <c r="K1641" s="649"/>
      <c r="L1641" s="649"/>
      <c r="M1641" s="649"/>
      <c r="N1641" s="649"/>
      <c r="O1641" s="649"/>
      <c r="P1641" s="649"/>
      <c r="Q1641" s="649"/>
      <c r="R1641" s="649"/>
      <c r="S1641" s="649"/>
      <c r="T1641" s="649"/>
      <c r="U1641" s="649"/>
      <c r="V1641" s="265"/>
      <c r="W1641" s="669"/>
      <c r="X1641" s="649"/>
      <c r="Y1641" s="649"/>
      <c r="Z1641" s="649"/>
      <c r="AA1641" s="649"/>
      <c r="AB1641" s="649"/>
      <c r="AC1641" s="649"/>
      <c r="AD1641" s="649"/>
      <c r="AE1641" s="220"/>
      <c r="AF1641" s="220"/>
      <c r="AG1641" s="220"/>
      <c r="AH1641" s="220"/>
      <c r="AI1641" s="220"/>
      <c r="AJ1641" s="220"/>
      <c r="AK1641" s="220"/>
      <c r="AL1641" s="220"/>
      <c r="AM1641" s="220"/>
      <c r="AN1641" s="220"/>
      <c r="AO1641" s="220"/>
      <c r="AP1641" s="220"/>
      <c r="AQ1641" s="220"/>
      <c r="AR1641" s="220"/>
      <c r="AS1641" s="220"/>
    </row>
    <row r="1642" spans="1:45" ht="15.75">
      <c r="B1642" s="242" t="s">
        <v>796</v>
      </c>
      <c r="C1642" s="243"/>
      <c r="D1642" s="512" t="s">
        <v>522</v>
      </c>
      <c r="E1642" s="218"/>
      <c r="F1642" s="512"/>
      <c r="G1642" s="218"/>
      <c r="H1642" s="218"/>
      <c r="I1642" s="218"/>
      <c r="J1642" s="218"/>
      <c r="K1642" s="218"/>
      <c r="L1642" s="218"/>
      <c r="M1642" s="218"/>
      <c r="N1642" s="218"/>
      <c r="O1642" s="218"/>
      <c r="P1642" s="218"/>
      <c r="Q1642" s="218"/>
      <c r="R1642" s="243"/>
      <c r="S1642" s="218"/>
      <c r="T1642" s="218"/>
      <c r="U1642" s="218"/>
      <c r="V1642" s="218"/>
      <c r="W1642" s="218"/>
      <c r="X1642" s="218"/>
      <c r="Y1642" s="218"/>
      <c r="Z1642" s="218"/>
      <c r="AA1642" s="218"/>
      <c r="AB1642" s="218"/>
      <c r="AC1642" s="218"/>
      <c r="AD1642" s="218"/>
      <c r="AE1642" s="232"/>
      <c r="AF1642" s="230"/>
      <c r="AG1642" s="230"/>
      <c r="AH1642" s="230"/>
      <c r="AI1642" s="230"/>
      <c r="AJ1642" s="230"/>
      <c r="AK1642" s="230"/>
      <c r="AL1642" s="230"/>
      <c r="AM1642" s="230"/>
      <c r="AN1642" s="230"/>
      <c r="AO1642" s="230"/>
      <c r="AP1642" s="230"/>
      <c r="AQ1642" s="230"/>
      <c r="AR1642" s="230"/>
    </row>
    <row r="1643" spans="1:45" ht="39.75" customHeight="1">
      <c r="B1643" s="941" t="s">
        <v>211</v>
      </c>
      <c r="C1643" s="943" t="s">
        <v>33</v>
      </c>
      <c r="D1643" s="245" t="s">
        <v>420</v>
      </c>
      <c r="E1643" s="952" t="s">
        <v>209</v>
      </c>
      <c r="F1643" s="953"/>
      <c r="G1643" s="953"/>
      <c r="H1643" s="953"/>
      <c r="I1643" s="953"/>
      <c r="J1643" s="953"/>
      <c r="K1643" s="953"/>
      <c r="L1643" s="953"/>
      <c r="M1643" s="953"/>
      <c r="N1643" s="953"/>
      <c r="O1643" s="953"/>
      <c r="P1643" s="954"/>
      <c r="Q1643" s="950" t="s">
        <v>213</v>
      </c>
      <c r="R1643" s="245" t="s">
        <v>421</v>
      </c>
      <c r="S1643" s="947" t="s">
        <v>212</v>
      </c>
      <c r="T1643" s="948"/>
      <c r="U1643" s="948"/>
      <c r="V1643" s="948"/>
      <c r="W1643" s="948"/>
      <c r="X1643" s="948"/>
      <c r="Y1643" s="948"/>
      <c r="Z1643" s="948"/>
      <c r="AA1643" s="948"/>
      <c r="AB1643" s="948"/>
      <c r="AC1643" s="948"/>
      <c r="AD1643" s="955"/>
      <c r="AE1643" s="947" t="s">
        <v>242</v>
      </c>
      <c r="AF1643" s="948"/>
      <c r="AG1643" s="948"/>
      <c r="AH1643" s="948"/>
      <c r="AI1643" s="948"/>
      <c r="AJ1643" s="948"/>
      <c r="AK1643" s="948"/>
      <c r="AL1643" s="948"/>
      <c r="AM1643" s="948"/>
      <c r="AN1643" s="948"/>
      <c r="AO1643" s="948"/>
      <c r="AP1643" s="948"/>
      <c r="AQ1643" s="948"/>
      <c r="AR1643" s="948"/>
      <c r="AS1643" s="949"/>
    </row>
    <row r="1644" spans="1:45" ht="65.25" customHeight="1">
      <c r="B1644" s="942"/>
      <c r="C1644" s="944"/>
      <c r="D1644" s="246">
        <v>2025</v>
      </c>
      <c r="E1644" s="246">
        <v>2026</v>
      </c>
      <c r="F1644" s="246">
        <v>2027</v>
      </c>
      <c r="G1644" s="246">
        <v>2028</v>
      </c>
      <c r="H1644" s="246">
        <v>2029</v>
      </c>
      <c r="I1644" s="246">
        <v>2030</v>
      </c>
      <c r="J1644" s="246">
        <v>2031</v>
      </c>
      <c r="K1644" s="246">
        <v>2032</v>
      </c>
      <c r="L1644" s="246">
        <v>2033</v>
      </c>
      <c r="M1644" s="246">
        <v>2034</v>
      </c>
      <c r="N1644" s="246">
        <v>2035</v>
      </c>
      <c r="O1644" s="246">
        <v>2036</v>
      </c>
      <c r="P1644" s="246">
        <v>2037</v>
      </c>
      <c r="Q1644" s="951"/>
      <c r="R1644" s="246">
        <v>2025</v>
      </c>
      <c r="S1644" s="246">
        <v>2026</v>
      </c>
      <c r="T1644" s="246">
        <v>2027</v>
      </c>
      <c r="U1644" s="246">
        <v>2028</v>
      </c>
      <c r="V1644" s="246">
        <v>2029</v>
      </c>
      <c r="W1644" s="246">
        <v>2030</v>
      </c>
      <c r="X1644" s="246">
        <v>2031</v>
      </c>
      <c r="Y1644" s="246">
        <v>2032</v>
      </c>
      <c r="Z1644" s="246">
        <v>2033</v>
      </c>
      <c r="AA1644" s="246">
        <v>2034</v>
      </c>
      <c r="AB1644" s="246">
        <v>2035</v>
      </c>
      <c r="AC1644" s="246">
        <v>2036</v>
      </c>
      <c r="AD1644" s="246">
        <v>2037</v>
      </c>
      <c r="AE1644" s="246" t="str">
        <f>'1.  LRAMVA Summary'!$D$53</f>
        <v>Residential</v>
      </c>
      <c r="AF1644" s="246" t="str">
        <f>'1.  LRAMVA Summary'!$E$53</f>
        <v>GS&lt;50 kW</v>
      </c>
      <c r="AG1644" s="246" t="str">
        <f>'1.  LRAMVA Summary'!$F$53</f>
        <v>GS&gt;50 kW</v>
      </c>
      <c r="AH1644" s="246" t="str">
        <f>'1.  LRAMVA Summary'!$G$53</f>
        <v>Unmetered Scattered Load</v>
      </c>
      <c r="AI1644" s="246" t="str">
        <f>'1.  LRAMVA Summary'!$H$53</f>
        <v>Streetlighting</v>
      </c>
      <c r="AJ1644" s="246" t="str">
        <f>'1.  LRAMVA Summary'!$I$53</f>
        <v/>
      </c>
      <c r="AK1644" s="246" t="str">
        <f>'1.  LRAMVA Summary'!$J$53</f>
        <v/>
      </c>
      <c r="AL1644" s="246" t="str">
        <f>'1.  LRAMVA Summary'!$K$53</f>
        <v/>
      </c>
      <c r="AM1644" s="246" t="str">
        <f>'1.  LRAMVA Summary'!$L$53</f>
        <v/>
      </c>
      <c r="AN1644" s="246" t="str">
        <f>'1.  LRAMVA Summary'!$M$53</f>
        <v/>
      </c>
      <c r="AO1644" s="246" t="str">
        <f>'1.  LRAMVA Summary'!$N$53</f>
        <v/>
      </c>
      <c r="AP1644" s="246" t="str">
        <f>'1.  LRAMVA Summary'!$O$53</f>
        <v/>
      </c>
      <c r="AQ1644" s="246" t="str">
        <f>'1.  LRAMVA Summary'!$P$53</f>
        <v/>
      </c>
      <c r="AR1644" s="246" t="str">
        <f>'1.  LRAMVA Summary'!$Q$53</f>
        <v/>
      </c>
      <c r="AS1644" s="248" t="str">
        <f>'1.  LRAMVA Summary'!$R$53</f>
        <v>Total</v>
      </c>
    </row>
    <row r="1645" spans="1:45" ht="15" hidden="1" customHeight="1" outlineLevel="1">
      <c r="A1645" s="465"/>
      <c r="B1645" s="255"/>
      <c r="C1645" s="266"/>
      <c r="D1645" s="252"/>
      <c r="E1645" s="252"/>
      <c r="F1645" s="252"/>
      <c r="G1645" s="252"/>
      <c r="H1645" s="252"/>
      <c r="I1645" s="252"/>
      <c r="J1645" s="252"/>
      <c r="K1645" s="252"/>
      <c r="L1645" s="252"/>
      <c r="M1645" s="252"/>
      <c r="N1645" s="252"/>
      <c r="O1645" s="252"/>
      <c r="P1645" s="252"/>
      <c r="Q1645" s="252"/>
      <c r="R1645" s="252"/>
      <c r="S1645" s="252"/>
      <c r="T1645" s="252"/>
      <c r="U1645" s="252"/>
      <c r="V1645" s="252"/>
      <c r="W1645" s="252"/>
      <c r="X1645" s="252"/>
      <c r="Y1645" s="252"/>
      <c r="Z1645" s="252"/>
      <c r="AA1645" s="252"/>
      <c r="AB1645" s="252"/>
      <c r="AC1645" s="252"/>
      <c r="AD1645" s="252"/>
      <c r="AE1645" s="252">
        <f>'1.  LRAMVA Summary'!D695</f>
        <v>0</v>
      </c>
      <c r="AF1645" s="252">
        <f>'1.  LRAMVA Summary'!E695</f>
        <v>0</v>
      </c>
      <c r="AG1645" s="252">
        <f>'1.  LRAMVA Summary'!F695</f>
        <v>0</v>
      </c>
      <c r="AH1645" s="252">
        <f>'1.  LRAMVA Summary'!G695</f>
        <v>0</v>
      </c>
      <c r="AI1645" s="252">
        <f>'1.  LRAMVA Summary'!H695</f>
        <v>0</v>
      </c>
      <c r="AJ1645" s="252">
        <f>'1.  LRAMVA Summary'!I695</f>
        <v>0</v>
      </c>
      <c r="AK1645" s="252">
        <f>'1.  LRAMVA Summary'!J695</f>
        <v>0</v>
      </c>
      <c r="AL1645" s="252">
        <f>'1.  LRAMVA Summary'!K695</f>
        <v>0</v>
      </c>
      <c r="AM1645" s="252">
        <f>'1.  LRAMVA Summary'!L695</f>
        <v>0</v>
      </c>
      <c r="AN1645" s="252">
        <f>'1.  LRAMVA Summary'!M695</f>
        <v>0</v>
      </c>
      <c r="AO1645" s="252">
        <f>'1.  LRAMVA Summary'!N695</f>
        <v>0</v>
      </c>
      <c r="AP1645" s="252">
        <f>'1.  LRAMVA Summary'!O695</f>
        <v>0</v>
      </c>
      <c r="AQ1645" s="252">
        <f>'1.  LRAMVA Summary'!P695</f>
        <v>0</v>
      </c>
      <c r="AR1645" s="252">
        <f>'1.  LRAMVA Summary'!Q695</f>
        <v>0</v>
      </c>
      <c r="AS1645" s="253"/>
    </row>
    <row r="1646" spans="1:45" ht="15.75" collapsed="1">
      <c r="B1646" s="734"/>
      <c r="C1646" s="295"/>
      <c r="D1646" s="295"/>
      <c r="E1646" s="295"/>
      <c r="F1646" s="295"/>
      <c r="G1646" s="295"/>
      <c r="H1646" s="295"/>
      <c r="I1646" s="295"/>
      <c r="J1646" s="295"/>
      <c r="K1646" s="295"/>
      <c r="L1646" s="295"/>
      <c r="M1646" s="295"/>
      <c r="N1646" s="295"/>
      <c r="O1646" s="295"/>
      <c r="P1646" s="295"/>
      <c r="Q1646" s="295"/>
      <c r="R1646" s="295"/>
      <c r="S1646" s="295"/>
      <c r="T1646" s="295"/>
      <c r="U1646" s="295"/>
      <c r="V1646" s="295"/>
      <c r="W1646" s="295"/>
      <c r="X1646" s="295"/>
      <c r="Y1646" s="295"/>
      <c r="Z1646" s="295"/>
      <c r="AA1646" s="295"/>
      <c r="AB1646" s="295"/>
      <c r="AC1646" s="295"/>
      <c r="AD1646" s="739"/>
      <c r="AE1646" s="252" t="str">
        <f>'1.  LRAMVA Summary'!$D$54</f>
        <v>kWh</v>
      </c>
      <c r="AF1646" s="252" t="str">
        <f>'1.  LRAMVA Summary'!$E$54</f>
        <v>kWh</v>
      </c>
      <c r="AG1646" s="252" t="str">
        <f>'1.  LRAMVA Summary'!$F$54</f>
        <v>kW</v>
      </c>
      <c r="AH1646" s="252" t="str">
        <f>'1.  LRAMVA Summary'!$G$54</f>
        <v>kWh</v>
      </c>
      <c r="AI1646" s="252" t="str">
        <f>'1.  LRAMVA Summary'!$H$54</f>
        <v>kW</v>
      </c>
      <c r="AJ1646" s="252">
        <f>'1.  LRAMVA Summary'!$I$54</f>
        <v>0</v>
      </c>
      <c r="AK1646" s="252">
        <f>'1.  LRAMVA Summary'!$J$54</f>
        <v>0</v>
      </c>
      <c r="AL1646" s="252">
        <f>'1.  LRAMVA Summary'!$K$54</f>
        <v>0</v>
      </c>
      <c r="AM1646" s="252">
        <f>'1.  LRAMVA Summary'!$L$54</f>
        <v>0</v>
      </c>
      <c r="AN1646" s="252">
        <f>'1.  LRAMVA Summary'!$M$54</f>
        <v>0</v>
      </c>
      <c r="AO1646" s="252">
        <f>'1.  LRAMVA Summary'!$N$54</f>
        <v>0</v>
      </c>
      <c r="AP1646" s="252">
        <f>'1.  LRAMVA Summary'!$O$54</f>
        <v>0</v>
      </c>
      <c r="AQ1646" s="252">
        <f>'1.  LRAMVA Summary'!$P$54</f>
        <v>0</v>
      </c>
      <c r="AR1646" s="252">
        <f>'1.  LRAMVA Summary'!$Q$54</f>
        <v>0</v>
      </c>
      <c r="AS1646" s="290"/>
    </row>
    <row r="1647" spans="1:45" ht="15.75">
      <c r="B1647" s="735" t="s">
        <v>942</v>
      </c>
      <c r="C1647" s="295"/>
      <c r="D1647" s="295"/>
      <c r="E1647" s="295"/>
      <c r="F1647" s="295"/>
      <c r="G1647" s="295"/>
      <c r="H1647" s="295"/>
      <c r="I1647" s="295"/>
      <c r="J1647" s="295"/>
      <c r="K1647" s="295"/>
      <c r="L1647" s="295"/>
      <c r="M1647" s="295"/>
      <c r="N1647" s="295"/>
      <c r="O1647" s="295"/>
      <c r="P1647" s="295"/>
      <c r="Q1647" s="295"/>
      <c r="R1647" s="295"/>
      <c r="S1647" s="295"/>
      <c r="T1647" s="295"/>
      <c r="U1647" s="295"/>
      <c r="V1647" s="295"/>
      <c r="W1647" s="295"/>
      <c r="X1647" s="295"/>
      <c r="Y1647" s="295"/>
      <c r="Z1647" s="295"/>
      <c r="AA1647" s="295"/>
      <c r="AB1647" s="295"/>
      <c r="AC1647" s="295"/>
      <c r="AD1647" s="739"/>
      <c r="AE1647" s="737">
        <v>0</v>
      </c>
      <c r="AF1647" s="732">
        <v>0</v>
      </c>
      <c r="AG1647" s="732">
        <v>0</v>
      </c>
      <c r="AH1647" s="732">
        <v>0</v>
      </c>
      <c r="AI1647" s="732">
        <v>0</v>
      </c>
      <c r="AJ1647" s="732">
        <v>0</v>
      </c>
      <c r="AK1647" s="732">
        <v>0</v>
      </c>
      <c r="AL1647" s="732">
        <v>0</v>
      </c>
      <c r="AM1647" s="732">
        <v>0</v>
      </c>
      <c r="AN1647" s="732">
        <v>0</v>
      </c>
      <c r="AO1647" s="732">
        <v>0</v>
      </c>
      <c r="AP1647" s="732">
        <v>0</v>
      </c>
      <c r="AQ1647" s="732">
        <v>0</v>
      </c>
      <c r="AR1647" s="732">
        <v>0</v>
      </c>
      <c r="AS1647" s="733"/>
    </row>
    <row r="1648" spans="1:45" ht="15.75">
      <c r="B1648" s="736" t="s">
        <v>766</v>
      </c>
      <c r="C1648" s="356"/>
      <c r="D1648" s="356"/>
      <c r="E1648" s="356"/>
      <c r="F1648" s="356"/>
      <c r="G1648" s="356"/>
      <c r="H1648" s="356"/>
      <c r="I1648" s="356"/>
      <c r="J1648" s="356"/>
      <c r="K1648" s="356"/>
      <c r="L1648" s="356"/>
      <c r="M1648" s="356"/>
      <c r="N1648" s="356"/>
      <c r="O1648" s="356"/>
      <c r="P1648" s="356"/>
      <c r="Q1648" s="356"/>
      <c r="R1648" s="356"/>
      <c r="S1648" s="356"/>
      <c r="T1648" s="356"/>
      <c r="U1648" s="356"/>
      <c r="V1648" s="356"/>
      <c r="W1648" s="356"/>
      <c r="X1648" s="356"/>
      <c r="Y1648" s="356"/>
      <c r="Z1648" s="356"/>
      <c r="AA1648" s="356"/>
      <c r="AB1648" s="356"/>
      <c r="AC1648" s="356"/>
      <c r="AD1648" s="740"/>
      <c r="AE1648" s="738">
        <f>HLOOKUP(AE1644,'2. LRAMVA Threshold'!$B$42:$Q$60,17,FALSE)</f>
        <v>0</v>
      </c>
      <c r="AF1648" s="738">
        <f>HLOOKUP(AF1644,'2. LRAMVA Threshold'!$B$42:$Q$60,17,FALSE)</f>
        <v>0</v>
      </c>
      <c r="AG1648" s="738">
        <f>HLOOKUP(AG1644,'2. LRAMVA Threshold'!$B$42:$Q$60,17,FALSE)</f>
        <v>0</v>
      </c>
      <c r="AH1648" s="738">
        <f>HLOOKUP(AH1644,'2. LRAMVA Threshold'!$B$42:$Q$60,17,FALSE)</f>
        <v>0</v>
      </c>
      <c r="AI1648" s="738">
        <f>HLOOKUP(AI1644,'2. LRAMVA Threshold'!$B$42:$Q$60,17,FALSE)</f>
        <v>0</v>
      </c>
      <c r="AJ1648" s="738">
        <f>HLOOKUP(AJ1644,'2. LRAMVA Threshold'!$B$42:$Q$60,17,FALSE)</f>
        <v>0</v>
      </c>
      <c r="AK1648" s="738">
        <f>HLOOKUP(AK1644,'2. LRAMVA Threshold'!$B$42:$Q$60,17,FALSE)</f>
        <v>0</v>
      </c>
      <c r="AL1648" s="738">
        <f>HLOOKUP(AL1644,'2. LRAMVA Threshold'!$B$42:$Q$60,17,FALSE)</f>
        <v>0</v>
      </c>
      <c r="AM1648" s="738">
        <f>HLOOKUP(AM1644,'2. LRAMVA Threshold'!$B$42:$Q$60,17,FALSE)</f>
        <v>0</v>
      </c>
      <c r="AN1648" s="738">
        <f>HLOOKUP(AN1644,'2. LRAMVA Threshold'!$B$42:$Q$60,17,FALSE)</f>
        <v>0</v>
      </c>
      <c r="AO1648" s="738">
        <f>HLOOKUP(AO1644,'2. LRAMVA Threshold'!$B$42:$Q$60,17,FALSE)</f>
        <v>0</v>
      </c>
      <c r="AP1648" s="738">
        <f>HLOOKUP(AP1644,'2. LRAMVA Threshold'!$B$42:$Q$60,17,FALSE)</f>
        <v>0</v>
      </c>
      <c r="AQ1648" s="738">
        <f>HLOOKUP(AQ1644,'2. LRAMVA Threshold'!$B$42:$Q$60,17,FALSE)</f>
        <v>0</v>
      </c>
      <c r="AR1648" s="738">
        <f>HLOOKUP(AR1644,'2. LRAMVA Threshold'!$B$42:$Q$60,17,FALSE)</f>
        <v>0</v>
      </c>
      <c r="AS1648" s="394"/>
    </row>
    <row r="1649" spans="2:45">
      <c r="B1649" s="347"/>
      <c r="C1649" s="293"/>
      <c r="D1649" s="294"/>
      <c r="E1649" s="294"/>
      <c r="F1649" s="294"/>
      <c r="G1649" s="294"/>
      <c r="H1649" s="294"/>
      <c r="I1649" s="294"/>
      <c r="J1649" s="294"/>
      <c r="K1649" s="294"/>
      <c r="L1649" s="294"/>
      <c r="M1649" s="294"/>
      <c r="N1649" s="294"/>
      <c r="O1649" s="294"/>
      <c r="P1649" s="294"/>
      <c r="Q1649" s="294"/>
      <c r="R1649" s="295"/>
      <c r="S1649" s="294"/>
      <c r="T1649" s="294"/>
      <c r="U1649" s="294"/>
      <c r="V1649" s="264"/>
      <c r="W1649" s="264"/>
      <c r="X1649" s="264"/>
      <c r="Y1649" s="264"/>
      <c r="Z1649" s="294"/>
      <c r="AA1649" s="294"/>
      <c r="AB1649" s="294"/>
      <c r="AC1649" s="294"/>
      <c r="AD1649" s="294"/>
      <c r="AE1649" s="388"/>
      <c r="AF1649" s="388"/>
      <c r="AG1649" s="388"/>
      <c r="AH1649" s="388"/>
      <c r="AI1649" s="388"/>
      <c r="AJ1649" s="388"/>
      <c r="AK1649" s="388"/>
      <c r="AL1649" s="352"/>
      <c r="AM1649" s="352"/>
      <c r="AN1649" s="352"/>
      <c r="AO1649" s="352"/>
      <c r="AP1649" s="352"/>
      <c r="AQ1649" s="352"/>
      <c r="AR1649" s="352"/>
      <c r="AS1649" s="353"/>
    </row>
    <row r="1650" spans="2:45">
      <c r="B1650" s="284" t="s">
        <v>724</v>
      </c>
      <c r="C1650" s="297"/>
      <c r="D1650" s="297"/>
      <c r="E1650" s="330"/>
      <c r="F1650" s="330"/>
      <c r="G1650" s="330"/>
      <c r="H1650" s="330"/>
      <c r="I1650" s="330"/>
      <c r="J1650" s="330"/>
      <c r="K1650" s="330"/>
      <c r="L1650" s="330"/>
      <c r="M1650" s="330"/>
      <c r="N1650" s="330"/>
      <c r="O1650" s="330"/>
      <c r="P1650" s="330"/>
      <c r="Q1650" s="330"/>
      <c r="R1650" s="252"/>
      <c r="S1650" s="299"/>
      <c r="T1650" s="299"/>
      <c r="U1650" s="299"/>
      <c r="V1650" s="298"/>
      <c r="W1650" s="298"/>
      <c r="X1650" s="298"/>
      <c r="Y1650" s="298"/>
      <c r="Z1650" s="299"/>
      <c r="AA1650" s="299"/>
      <c r="AB1650" s="299"/>
      <c r="AC1650" s="299"/>
      <c r="AD1650" s="299"/>
      <c r="AE1650" s="730">
        <f>HLOOKUP(AE35,'3.  Distribution Rates'!$C$122:$P$135,14,FALSE)</f>
        <v>0</v>
      </c>
      <c r="AF1650" s="730">
        <f>HLOOKUP(AF35,'3.  Distribution Rates'!$C$122:$P$135,14,FALSE)</f>
        <v>0</v>
      </c>
      <c r="AG1650" s="300">
        <f>HLOOKUP(AG35,'3.  Distribution Rates'!$C$122:$P$135,14,FALSE)</f>
        <v>0</v>
      </c>
      <c r="AH1650" s="300">
        <f>HLOOKUP(AH35,'3.  Distribution Rates'!$C$122:$P$135,14,FALSE)</f>
        <v>0</v>
      </c>
      <c r="AI1650" s="300">
        <f>HLOOKUP(AI35,'3.  Distribution Rates'!$C$122:$P$135,14,FALSE)</f>
        <v>0</v>
      </c>
      <c r="AJ1650" s="300">
        <f>HLOOKUP(AJ35,'3.  Distribution Rates'!$C$122:$P$135,14,FALSE)</f>
        <v>0</v>
      </c>
      <c r="AK1650" s="300">
        <f>HLOOKUP(AK35,'3.  Distribution Rates'!$C$122:$P$135,14,FALSE)</f>
        <v>0</v>
      </c>
      <c r="AL1650" s="300">
        <f>HLOOKUP(AL35,'3.  Distribution Rates'!$C$122:$P$135,14,FALSE)</f>
        <v>0</v>
      </c>
      <c r="AM1650" s="300">
        <f>HLOOKUP(AM35,'3.  Distribution Rates'!$C$122:$P$135,14,FALSE)</f>
        <v>0</v>
      </c>
      <c r="AN1650" s="300">
        <f>HLOOKUP(AN35,'3.  Distribution Rates'!$C$122:$P$135,14,FALSE)</f>
        <v>0</v>
      </c>
      <c r="AO1650" s="300">
        <f>HLOOKUP(AO35,'3.  Distribution Rates'!$C$122:$P$135,14,FALSE)</f>
        <v>0</v>
      </c>
      <c r="AP1650" s="300">
        <f>HLOOKUP(AP35,'3.  Distribution Rates'!$C$122:$P$135,14,FALSE)</f>
        <v>0</v>
      </c>
      <c r="AQ1650" s="300">
        <f>HLOOKUP(AQ35,'3.  Distribution Rates'!$C$122:$P$135,14,FALSE)</f>
        <v>0</v>
      </c>
      <c r="AR1650" s="300">
        <f>HLOOKUP(AR35,'3.  Distribution Rates'!$C$122:$P$135,14,FALSE)</f>
        <v>0</v>
      </c>
      <c r="AS1650" s="396"/>
    </row>
    <row r="1651" spans="2:45">
      <c r="B1651" s="284" t="s">
        <v>767</v>
      </c>
      <c r="C1651" s="302"/>
      <c r="D1651" s="244"/>
      <c r="E1651" s="241"/>
      <c r="F1651" s="241"/>
      <c r="G1651" s="241"/>
      <c r="H1651" s="241"/>
      <c r="I1651" s="241"/>
      <c r="J1651" s="241"/>
      <c r="K1651" s="241"/>
      <c r="L1651" s="241"/>
      <c r="M1651" s="241"/>
      <c r="N1651" s="241"/>
      <c r="O1651" s="241"/>
      <c r="P1651" s="241"/>
      <c r="Q1651" s="241"/>
      <c r="R1651" s="252"/>
      <c r="S1651" s="241"/>
      <c r="T1651" s="241"/>
      <c r="U1651" s="241"/>
      <c r="V1651" s="244"/>
      <c r="W1651" s="244"/>
      <c r="X1651" s="244"/>
      <c r="Y1651" s="244"/>
      <c r="Z1651" s="241"/>
      <c r="AA1651" s="241"/>
      <c r="AB1651" s="241"/>
      <c r="AC1651" s="241"/>
      <c r="AD1651" s="241"/>
      <c r="AE1651" s="332">
        <f>'4.  2011-2014 LRAM'!AM148*AE1650</f>
        <v>0</v>
      </c>
      <c r="AF1651" s="332">
        <f>'4.  2011-2014 LRAM'!AN148*AF1650</f>
        <v>0</v>
      </c>
      <c r="AG1651" s="332">
        <f>'4.  2011-2014 LRAM'!AO148*AG1650</f>
        <v>0</v>
      </c>
      <c r="AH1651" s="332">
        <f>'4.  2011-2014 LRAM'!AP148*AH1650</f>
        <v>0</v>
      </c>
      <c r="AI1651" s="332">
        <f>'4.  2011-2014 LRAM'!AQ148*AI1650</f>
        <v>0</v>
      </c>
      <c r="AJ1651" s="332">
        <f>'4.  2011-2014 LRAM'!AR148*AJ1650</f>
        <v>0</v>
      </c>
      <c r="AK1651" s="332">
        <f>'4.  2011-2014 LRAM'!AS148*AK1650</f>
        <v>0</v>
      </c>
      <c r="AL1651" s="332">
        <f>'4.  2011-2014 LRAM'!AT148*AL1650</f>
        <v>0</v>
      </c>
      <c r="AM1651" s="332">
        <f>'4.  2011-2014 LRAM'!AU148*AM1650</f>
        <v>0</v>
      </c>
      <c r="AN1651" s="332">
        <f>'4.  2011-2014 LRAM'!AV148*AN1650</f>
        <v>0</v>
      </c>
      <c r="AO1651" s="332">
        <f>'4.  2011-2014 LRAM'!AW148*AO1650</f>
        <v>0</v>
      </c>
      <c r="AP1651" s="332">
        <f>'4.  2011-2014 LRAM'!AX148*AP1650</f>
        <v>0</v>
      </c>
      <c r="AQ1651" s="332">
        <f>'4.  2011-2014 LRAM'!AY148*AQ1650</f>
        <v>0</v>
      </c>
      <c r="AR1651" s="332">
        <f>'4.  2011-2014 LRAM'!AZ148*AR1650</f>
        <v>0</v>
      </c>
      <c r="AS1651" s="544">
        <f t="shared" ref="AS1651:AS1654" si="3682">SUM(AE1651:AR1651)</f>
        <v>0</v>
      </c>
    </row>
    <row r="1652" spans="2:45">
      <c r="B1652" s="284" t="s">
        <v>768</v>
      </c>
      <c r="C1652" s="302"/>
      <c r="D1652" s="244"/>
      <c r="E1652" s="241"/>
      <c r="F1652" s="241"/>
      <c r="G1652" s="241"/>
      <c r="H1652" s="241"/>
      <c r="I1652" s="241"/>
      <c r="J1652" s="241"/>
      <c r="K1652" s="241"/>
      <c r="L1652" s="241"/>
      <c r="M1652" s="241"/>
      <c r="N1652" s="241"/>
      <c r="O1652" s="241"/>
      <c r="P1652" s="241"/>
      <c r="Q1652" s="241"/>
      <c r="R1652" s="252"/>
      <c r="S1652" s="241"/>
      <c r="T1652" s="241"/>
      <c r="U1652" s="241"/>
      <c r="V1652" s="244"/>
      <c r="W1652" s="244"/>
      <c r="X1652" s="244"/>
      <c r="Y1652" s="244"/>
      <c r="Z1652" s="241"/>
      <c r="AA1652" s="241"/>
      <c r="AB1652" s="241"/>
      <c r="AC1652" s="241"/>
      <c r="AD1652" s="241"/>
      <c r="AE1652" s="332">
        <f>'4.  2011-2014 LRAM'!AM287*AE1650</f>
        <v>0</v>
      </c>
      <c r="AF1652" s="332">
        <f>'4.  2011-2014 LRAM'!AN287*AF1650</f>
        <v>0</v>
      </c>
      <c r="AG1652" s="332">
        <f>'4.  2011-2014 LRAM'!AO287*AG1650</f>
        <v>0</v>
      </c>
      <c r="AH1652" s="332">
        <f>'4.  2011-2014 LRAM'!AP287*AH1650</f>
        <v>0</v>
      </c>
      <c r="AI1652" s="332">
        <f>'4.  2011-2014 LRAM'!AQ287*AI1650</f>
        <v>0</v>
      </c>
      <c r="AJ1652" s="332">
        <f>'4.  2011-2014 LRAM'!AR287*AJ1650</f>
        <v>0</v>
      </c>
      <c r="AK1652" s="332">
        <f>'4.  2011-2014 LRAM'!AS287*AK1650</f>
        <v>0</v>
      </c>
      <c r="AL1652" s="332">
        <f>'4.  2011-2014 LRAM'!AT287*AL1650</f>
        <v>0</v>
      </c>
      <c r="AM1652" s="332">
        <f>'4.  2011-2014 LRAM'!AU287*AM1650</f>
        <v>0</v>
      </c>
      <c r="AN1652" s="332">
        <f>'4.  2011-2014 LRAM'!AV287*AN1650</f>
        <v>0</v>
      </c>
      <c r="AO1652" s="332">
        <f>'4.  2011-2014 LRAM'!AW287*AO1650</f>
        <v>0</v>
      </c>
      <c r="AP1652" s="332">
        <f>'4.  2011-2014 LRAM'!AX287*AP1650</f>
        <v>0</v>
      </c>
      <c r="AQ1652" s="332">
        <f>'4.  2011-2014 LRAM'!AY287*AQ1650</f>
        <v>0</v>
      </c>
      <c r="AR1652" s="332">
        <f>'4.  2011-2014 LRAM'!AZ287*AR1650</f>
        <v>0</v>
      </c>
      <c r="AS1652" s="544">
        <f t="shared" si="3682"/>
        <v>0</v>
      </c>
    </row>
    <row r="1653" spans="2:45">
      <c r="B1653" s="284" t="s">
        <v>769</v>
      </c>
      <c r="C1653" s="302"/>
      <c r="D1653" s="244"/>
      <c r="E1653" s="241"/>
      <c r="F1653" s="241"/>
      <c r="G1653" s="241"/>
      <c r="H1653" s="241"/>
      <c r="I1653" s="241"/>
      <c r="J1653" s="241"/>
      <c r="K1653" s="241"/>
      <c r="L1653" s="241"/>
      <c r="M1653" s="241"/>
      <c r="N1653" s="241"/>
      <c r="O1653" s="241"/>
      <c r="P1653" s="241"/>
      <c r="Q1653" s="241"/>
      <c r="R1653" s="252"/>
      <c r="S1653" s="241"/>
      <c r="T1653" s="241"/>
      <c r="U1653" s="241"/>
      <c r="V1653" s="244"/>
      <c r="W1653" s="244"/>
      <c r="X1653" s="244"/>
      <c r="Y1653" s="244"/>
      <c r="Z1653" s="241"/>
      <c r="AA1653" s="241"/>
      <c r="AB1653" s="241"/>
      <c r="AC1653" s="241"/>
      <c r="AD1653" s="241"/>
      <c r="AE1653" s="332">
        <f>'4.  2011-2014 LRAM'!AM423*AE1650</f>
        <v>0</v>
      </c>
      <c r="AF1653" s="332">
        <f>'4.  2011-2014 LRAM'!AN423*AF1650</f>
        <v>0</v>
      </c>
      <c r="AG1653" s="332">
        <f>'4.  2011-2014 LRAM'!AO423*AG1650</f>
        <v>0</v>
      </c>
      <c r="AH1653" s="332">
        <f>'4.  2011-2014 LRAM'!AP423*AH1650</f>
        <v>0</v>
      </c>
      <c r="AI1653" s="332">
        <f>'4.  2011-2014 LRAM'!AQ423*AI1650</f>
        <v>0</v>
      </c>
      <c r="AJ1653" s="332">
        <f>'4.  2011-2014 LRAM'!AR423*AJ1650</f>
        <v>0</v>
      </c>
      <c r="AK1653" s="332">
        <f>'4.  2011-2014 LRAM'!AS423*AK1650</f>
        <v>0</v>
      </c>
      <c r="AL1653" s="332">
        <f>'4.  2011-2014 LRAM'!AT423*AL1650</f>
        <v>0</v>
      </c>
      <c r="AM1653" s="332">
        <f>'4.  2011-2014 LRAM'!AU423*AM1650</f>
        <v>0</v>
      </c>
      <c r="AN1653" s="332">
        <f>'4.  2011-2014 LRAM'!AV423*AN1650</f>
        <v>0</v>
      </c>
      <c r="AO1653" s="332">
        <f>'4.  2011-2014 LRAM'!AW423*AO1650</f>
        <v>0</v>
      </c>
      <c r="AP1653" s="332">
        <f>'4.  2011-2014 LRAM'!AX423*AP1650</f>
        <v>0</v>
      </c>
      <c r="AQ1653" s="332">
        <f>'4.  2011-2014 LRAM'!AY423*AQ1650</f>
        <v>0</v>
      </c>
      <c r="AR1653" s="332">
        <f>'4.  2011-2014 LRAM'!AZ423*AR1650</f>
        <v>0</v>
      </c>
      <c r="AS1653" s="544">
        <f t="shared" si="3682"/>
        <v>0</v>
      </c>
    </row>
    <row r="1654" spans="2:45">
      <c r="B1654" s="284" t="s">
        <v>770</v>
      </c>
      <c r="C1654" s="302"/>
      <c r="D1654" s="244"/>
      <c r="E1654" s="241"/>
      <c r="F1654" s="241"/>
      <c r="G1654" s="241"/>
      <c r="H1654" s="241"/>
      <c r="I1654" s="241"/>
      <c r="J1654" s="241"/>
      <c r="K1654" s="241"/>
      <c r="L1654" s="241"/>
      <c r="M1654" s="241"/>
      <c r="N1654" s="241"/>
      <c r="O1654" s="241"/>
      <c r="P1654" s="241"/>
      <c r="Q1654" s="241"/>
      <c r="R1654" s="252"/>
      <c r="S1654" s="241"/>
      <c r="T1654" s="241"/>
      <c r="U1654" s="241"/>
      <c r="V1654" s="244"/>
      <c r="W1654" s="244"/>
      <c r="X1654" s="244"/>
      <c r="Y1654" s="244"/>
      <c r="Z1654" s="241"/>
      <c r="AA1654" s="241"/>
      <c r="AB1654" s="241"/>
      <c r="AC1654" s="241"/>
      <c r="AD1654" s="241"/>
      <c r="AE1654" s="332">
        <f>'4.  2011-2014 LRAM'!AM560*AE1650</f>
        <v>0</v>
      </c>
      <c r="AF1654" s="332">
        <f>'4.  2011-2014 LRAM'!AN560*AF1650</f>
        <v>0</v>
      </c>
      <c r="AG1654" s="332">
        <f>'4.  2011-2014 LRAM'!AO560*AG1650</f>
        <v>0</v>
      </c>
      <c r="AH1654" s="332">
        <f>'4.  2011-2014 LRAM'!AP560*AH1650</f>
        <v>0</v>
      </c>
      <c r="AI1654" s="332">
        <f>'4.  2011-2014 LRAM'!AQ560*AI1650</f>
        <v>0</v>
      </c>
      <c r="AJ1654" s="332">
        <f>'4.  2011-2014 LRAM'!AR560*AJ1650</f>
        <v>0</v>
      </c>
      <c r="AK1654" s="332">
        <f>'4.  2011-2014 LRAM'!AS560*AK1650</f>
        <v>0</v>
      </c>
      <c r="AL1654" s="332">
        <f>'4.  2011-2014 LRAM'!AT560*AL1650</f>
        <v>0</v>
      </c>
      <c r="AM1654" s="332">
        <f>'4.  2011-2014 LRAM'!AU560*AM1650</f>
        <v>0</v>
      </c>
      <c r="AN1654" s="332">
        <f>'4.  2011-2014 LRAM'!AV560*AN1650</f>
        <v>0</v>
      </c>
      <c r="AO1654" s="332">
        <f>'4.  2011-2014 LRAM'!AW560*AO1650</f>
        <v>0</v>
      </c>
      <c r="AP1654" s="332">
        <f>'4.  2011-2014 LRAM'!AX560*AP1650</f>
        <v>0</v>
      </c>
      <c r="AQ1654" s="332">
        <f>'4.  2011-2014 LRAM'!AY560*AQ1650</f>
        <v>0</v>
      </c>
      <c r="AR1654" s="332">
        <f>'4.  2011-2014 LRAM'!AZ560*AR1650</f>
        <v>0</v>
      </c>
      <c r="AS1654" s="544">
        <f t="shared" si="3682"/>
        <v>0</v>
      </c>
    </row>
    <row r="1655" spans="2:45">
      <c r="B1655" s="284" t="s">
        <v>771</v>
      </c>
      <c r="C1655" s="302"/>
      <c r="D1655" s="244"/>
      <c r="E1655" s="241"/>
      <c r="F1655" s="241"/>
      <c r="G1655" s="241"/>
      <c r="H1655" s="241"/>
      <c r="I1655" s="241"/>
      <c r="J1655" s="241"/>
      <c r="K1655" s="241"/>
      <c r="L1655" s="241"/>
      <c r="M1655" s="241"/>
      <c r="N1655" s="241"/>
      <c r="O1655" s="241"/>
      <c r="P1655" s="241"/>
      <c r="Q1655" s="241"/>
      <c r="R1655" s="252"/>
      <c r="S1655" s="241"/>
      <c r="T1655" s="241"/>
      <c r="U1655" s="241"/>
      <c r="V1655" s="244"/>
      <c r="W1655" s="244"/>
      <c r="X1655" s="244"/>
      <c r="Y1655" s="244"/>
      <c r="Z1655" s="241"/>
      <c r="AA1655" s="241"/>
      <c r="AB1655" s="241"/>
      <c r="AC1655" s="241"/>
      <c r="AD1655" s="241"/>
      <c r="AE1655" s="332">
        <f t="shared" ref="AE1655:AR1655" si="3683">AE220*AE1650</f>
        <v>0</v>
      </c>
      <c r="AF1655" s="332">
        <f t="shared" si="3683"/>
        <v>0</v>
      </c>
      <c r="AG1655" s="332">
        <f t="shared" si="3683"/>
        <v>0</v>
      </c>
      <c r="AH1655" s="332">
        <f t="shared" si="3683"/>
        <v>0</v>
      </c>
      <c r="AI1655" s="332">
        <f t="shared" si="3683"/>
        <v>0</v>
      </c>
      <c r="AJ1655" s="332">
        <f t="shared" si="3683"/>
        <v>0</v>
      </c>
      <c r="AK1655" s="332">
        <f t="shared" si="3683"/>
        <v>0</v>
      </c>
      <c r="AL1655" s="332">
        <f t="shared" si="3683"/>
        <v>0</v>
      </c>
      <c r="AM1655" s="332">
        <f t="shared" si="3683"/>
        <v>0</v>
      </c>
      <c r="AN1655" s="332">
        <f t="shared" si="3683"/>
        <v>0</v>
      </c>
      <c r="AO1655" s="332">
        <f t="shared" si="3683"/>
        <v>0</v>
      </c>
      <c r="AP1655" s="332">
        <f t="shared" si="3683"/>
        <v>0</v>
      </c>
      <c r="AQ1655" s="332">
        <f t="shared" si="3683"/>
        <v>0</v>
      </c>
      <c r="AR1655" s="332">
        <f t="shared" si="3683"/>
        <v>0</v>
      </c>
      <c r="AS1655" s="544">
        <f>SUM(AE1655:AR1655)</f>
        <v>0</v>
      </c>
    </row>
    <row r="1656" spans="2:45">
      <c r="B1656" s="284" t="s">
        <v>772</v>
      </c>
      <c r="C1656" s="302"/>
      <c r="D1656" s="244"/>
      <c r="E1656" s="241"/>
      <c r="F1656" s="241"/>
      <c r="G1656" s="241"/>
      <c r="H1656" s="241"/>
      <c r="I1656" s="241"/>
      <c r="J1656" s="241"/>
      <c r="K1656" s="241"/>
      <c r="L1656" s="241"/>
      <c r="M1656" s="241"/>
      <c r="N1656" s="241"/>
      <c r="O1656" s="241"/>
      <c r="P1656" s="241"/>
      <c r="Q1656" s="241"/>
      <c r="R1656" s="252"/>
      <c r="S1656" s="241"/>
      <c r="T1656" s="241"/>
      <c r="U1656" s="241"/>
      <c r="V1656" s="244"/>
      <c r="W1656" s="244"/>
      <c r="X1656" s="244"/>
      <c r="Y1656" s="244"/>
      <c r="Z1656" s="241"/>
      <c r="AA1656" s="241"/>
      <c r="AB1656" s="241"/>
      <c r="AC1656" s="241"/>
      <c r="AD1656" s="241"/>
      <c r="AE1656" s="332">
        <f t="shared" ref="AE1656:AR1656" si="3684">AE411*AE1650</f>
        <v>0</v>
      </c>
      <c r="AF1656" s="332">
        <f t="shared" si="3684"/>
        <v>0</v>
      </c>
      <c r="AG1656" s="332">
        <f t="shared" si="3684"/>
        <v>0</v>
      </c>
      <c r="AH1656" s="332">
        <f t="shared" si="3684"/>
        <v>0</v>
      </c>
      <c r="AI1656" s="332">
        <f t="shared" si="3684"/>
        <v>0</v>
      </c>
      <c r="AJ1656" s="332">
        <f t="shared" si="3684"/>
        <v>0</v>
      </c>
      <c r="AK1656" s="332">
        <f t="shared" si="3684"/>
        <v>0</v>
      </c>
      <c r="AL1656" s="332">
        <f t="shared" si="3684"/>
        <v>0</v>
      </c>
      <c r="AM1656" s="332">
        <f t="shared" si="3684"/>
        <v>0</v>
      </c>
      <c r="AN1656" s="332">
        <f t="shared" si="3684"/>
        <v>0</v>
      </c>
      <c r="AO1656" s="332">
        <f t="shared" si="3684"/>
        <v>0</v>
      </c>
      <c r="AP1656" s="332">
        <f t="shared" si="3684"/>
        <v>0</v>
      </c>
      <c r="AQ1656" s="332">
        <f t="shared" si="3684"/>
        <v>0</v>
      </c>
      <c r="AR1656" s="332">
        <f t="shared" si="3684"/>
        <v>0</v>
      </c>
      <c r="AS1656" s="544">
        <f t="shared" ref="AS1656:AS1663" si="3685">SUM(AE1656:AR1656)</f>
        <v>0</v>
      </c>
    </row>
    <row r="1657" spans="2:45">
      <c r="B1657" s="284" t="s">
        <v>773</v>
      </c>
      <c r="C1657" s="302"/>
      <c r="D1657" s="244"/>
      <c r="E1657" s="241"/>
      <c r="F1657" s="241"/>
      <c r="G1657" s="241"/>
      <c r="H1657" s="241"/>
      <c r="I1657" s="241"/>
      <c r="J1657" s="241"/>
      <c r="K1657" s="241"/>
      <c r="L1657" s="241"/>
      <c r="M1657" s="241"/>
      <c r="N1657" s="241"/>
      <c r="O1657" s="241"/>
      <c r="P1657" s="241"/>
      <c r="Q1657" s="241"/>
      <c r="R1657" s="252"/>
      <c r="S1657" s="241"/>
      <c r="T1657" s="241"/>
      <c r="U1657" s="241"/>
      <c r="V1657" s="244"/>
      <c r="W1657" s="244"/>
      <c r="X1657" s="244"/>
      <c r="Y1657" s="244"/>
      <c r="Z1657" s="241"/>
      <c r="AA1657" s="241"/>
      <c r="AB1657" s="241"/>
      <c r="AC1657" s="241"/>
      <c r="AD1657" s="241"/>
      <c r="AE1657" s="332">
        <f t="shared" ref="AE1657:AR1657" si="3686">AE610*AE1650</f>
        <v>0</v>
      </c>
      <c r="AF1657" s="332">
        <f t="shared" si="3686"/>
        <v>0</v>
      </c>
      <c r="AG1657" s="332">
        <f t="shared" si="3686"/>
        <v>0</v>
      </c>
      <c r="AH1657" s="332">
        <f t="shared" si="3686"/>
        <v>0</v>
      </c>
      <c r="AI1657" s="332">
        <f t="shared" si="3686"/>
        <v>0</v>
      </c>
      <c r="AJ1657" s="332">
        <f t="shared" si="3686"/>
        <v>0</v>
      </c>
      <c r="AK1657" s="332">
        <f t="shared" si="3686"/>
        <v>0</v>
      </c>
      <c r="AL1657" s="332">
        <f t="shared" si="3686"/>
        <v>0</v>
      </c>
      <c r="AM1657" s="332">
        <f t="shared" si="3686"/>
        <v>0</v>
      </c>
      <c r="AN1657" s="332">
        <f t="shared" si="3686"/>
        <v>0</v>
      </c>
      <c r="AO1657" s="332">
        <f t="shared" si="3686"/>
        <v>0</v>
      </c>
      <c r="AP1657" s="332">
        <f t="shared" si="3686"/>
        <v>0</v>
      </c>
      <c r="AQ1657" s="332">
        <f t="shared" si="3686"/>
        <v>0</v>
      </c>
      <c r="AR1657" s="332">
        <f t="shared" si="3686"/>
        <v>0</v>
      </c>
      <c r="AS1657" s="544">
        <f t="shared" si="3685"/>
        <v>0</v>
      </c>
    </row>
    <row r="1658" spans="2:45">
      <c r="B1658" s="284" t="s">
        <v>774</v>
      </c>
      <c r="C1658" s="302"/>
      <c r="D1658" s="244"/>
      <c r="E1658" s="241"/>
      <c r="F1658" s="241"/>
      <c r="G1658" s="241"/>
      <c r="H1658" s="241"/>
      <c r="I1658" s="241"/>
      <c r="J1658" s="241"/>
      <c r="K1658" s="241"/>
      <c r="L1658" s="241"/>
      <c r="M1658" s="241"/>
      <c r="N1658" s="241"/>
      <c r="O1658" s="241"/>
      <c r="P1658" s="241"/>
      <c r="Q1658" s="241"/>
      <c r="R1658" s="252"/>
      <c r="S1658" s="241"/>
      <c r="T1658" s="241"/>
      <c r="U1658" s="241"/>
      <c r="V1658" s="244"/>
      <c r="W1658" s="244"/>
      <c r="X1658" s="244"/>
      <c r="Y1658" s="244"/>
      <c r="Z1658" s="241"/>
      <c r="AA1658" s="241"/>
      <c r="AB1658" s="241"/>
      <c r="AC1658" s="241"/>
      <c r="AD1658" s="241"/>
      <c r="AE1658" s="332">
        <f t="shared" ref="AE1658:AR1658" si="3687">AE1650*AE803</f>
        <v>0</v>
      </c>
      <c r="AF1658" s="332">
        <f t="shared" si="3687"/>
        <v>0</v>
      </c>
      <c r="AG1658" s="332">
        <f t="shared" si="3687"/>
        <v>0</v>
      </c>
      <c r="AH1658" s="332">
        <f t="shared" si="3687"/>
        <v>0</v>
      </c>
      <c r="AI1658" s="332">
        <f t="shared" si="3687"/>
        <v>0</v>
      </c>
      <c r="AJ1658" s="332">
        <f t="shared" si="3687"/>
        <v>0</v>
      </c>
      <c r="AK1658" s="332">
        <f t="shared" si="3687"/>
        <v>0</v>
      </c>
      <c r="AL1658" s="332">
        <f t="shared" si="3687"/>
        <v>0</v>
      </c>
      <c r="AM1658" s="332">
        <f t="shared" si="3687"/>
        <v>0</v>
      </c>
      <c r="AN1658" s="332">
        <f t="shared" si="3687"/>
        <v>0</v>
      </c>
      <c r="AO1658" s="332">
        <f t="shared" si="3687"/>
        <v>0</v>
      </c>
      <c r="AP1658" s="332">
        <f t="shared" si="3687"/>
        <v>0</v>
      </c>
      <c r="AQ1658" s="332">
        <f t="shared" si="3687"/>
        <v>0</v>
      </c>
      <c r="AR1658" s="332">
        <f t="shared" si="3687"/>
        <v>0</v>
      </c>
      <c r="AS1658" s="544">
        <f t="shared" si="3685"/>
        <v>0</v>
      </c>
    </row>
    <row r="1659" spans="2:45">
      <c r="B1659" s="284" t="s">
        <v>775</v>
      </c>
      <c r="C1659" s="302"/>
      <c r="D1659" s="244"/>
      <c r="E1659" s="241"/>
      <c r="F1659" s="241"/>
      <c r="G1659" s="241"/>
      <c r="H1659" s="241"/>
      <c r="I1659" s="241"/>
      <c r="J1659" s="241"/>
      <c r="K1659" s="241"/>
      <c r="L1659" s="241"/>
      <c r="M1659" s="241"/>
      <c r="N1659" s="241"/>
      <c r="O1659" s="241"/>
      <c r="P1659" s="241"/>
      <c r="Q1659" s="241"/>
      <c r="R1659" s="252"/>
      <c r="S1659" s="241"/>
      <c r="T1659" s="241"/>
      <c r="U1659" s="241"/>
      <c r="V1659" s="244"/>
      <c r="W1659" s="244"/>
      <c r="X1659" s="244"/>
      <c r="Y1659" s="244"/>
      <c r="Z1659" s="241"/>
      <c r="AA1659" s="241"/>
      <c r="AB1659" s="241"/>
      <c r="AC1659" s="241"/>
      <c r="AD1659" s="241"/>
      <c r="AE1659" s="332">
        <f t="shared" ref="AE1659:AR1659" si="3688">AE998*AE1650</f>
        <v>0</v>
      </c>
      <c r="AF1659" s="332">
        <f t="shared" si="3688"/>
        <v>0</v>
      </c>
      <c r="AG1659" s="332">
        <f t="shared" si="3688"/>
        <v>0</v>
      </c>
      <c r="AH1659" s="332">
        <f t="shared" si="3688"/>
        <v>0</v>
      </c>
      <c r="AI1659" s="332">
        <f t="shared" si="3688"/>
        <v>0</v>
      </c>
      <c r="AJ1659" s="332">
        <f t="shared" si="3688"/>
        <v>0</v>
      </c>
      <c r="AK1659" s="332">
        <f t="shared" si="3688"/>
        <v>0</v>
      </c>
      <c r="AL1659" s="332">
        <f t="shared" si="3688"/>
        <v>0</v>
      </c>
      <c r="AM1659" s="332">
        <f t="shared" si="3688"/>
        <v>0</v>
      </c>
      <c r="AN1659" s="332">
        <f t="shared" si="3688"/>
        <v>0</v>
      </c>
      <c r="AO1659" s="332">
        <f t="shared" si="3688"/>
        <v>0</v>
      </c>
      <c r="AP1659" s="332">
        <f t="shared" si="3688"/>
        <v>0</v>
      </c>
      <c r="AQ1659" s="332">
        <f t="shared" si="3688"/>
        <v>0</v>
      </c>
      <c r="AR1659" s="332">
        <f t="shared" si="3688"/>
        <v>0</v>
      </c>
      <c r="AS1659" s="544">
        <f t="shared" si="3685"/>
        <v>0</v>
      </c>
    </row>
    <row r="1660" spans="2:45">
      <c r="B1660" s="284" t="s">
        <v>776</v>
      </c>
      <c r="C1660" s="302"/>
      <c r="D1660" s="244"/>
      <c r="E1660" s="241"/>
      <c r="F1660" s="241"/>
      <c r="G1660" s="241"/>
      <c r="H1660" s="241"/>
      <c r="I1660" s="241"/>
      <c r="J1660" s="241"/>
      <c r="K1660" s="241"/>
      <c r="L1660" s="241"/>
      <c r="M1660" s="241"/>
      <c r="N1660" s="241"/>
      <c r="O1660" s="241"/>
      <c r="P1660" s="241"/>
      <c r="Q1660" s="241"/>
      <c r="R1660" s="252"/>
      <c r="S1660" s="241"/>
      <c r="T1660" s="241"/>
      <c r="U1660" s="241"/>
      <c r="V1660" s="244"/>
      <c r="W1660" s="244"/>
      <c r="X1660" s="244"/>
      <c r="Y1660" s="244"/>
      <c r="Z1660" s="241"/>
      <c r="AA1660" s="241"/>
      <c r="AB1660" s="241"/>
      <c r="AC1660" s="241"/>
      <c r="AD1660" s="241"/>
      <c r="AE1660" s="332">
        <f t="shared" ref="AE1660:AR1660" si="3689">AE1193*AE1650</f>
        <v>0</v>
      </c>
      <c r="AF1660" s="332">
        <f t="shared" si="3689"/>
        <v>0</v>
      </c>
      <c r="AG1660" s="332">
        <f t="shared" si="3689"/>
        <v>0</v>
      </c>
      <c r="AH1660" s="332">
        <f t="shared" si="3689"/>
        <v>0</v>
      </c>
      <c r="AI1660" s="332">
        <f t="shared" si="3689"/>
        <v>0</v>
      </c>
      <c r="AJ1660" s="332">
        <f t="shared" si="3689"/>
        <v>0</v>
      </c>
      <c r="AK1660" s="332">
        <f t="shared" si="3689"/>
        <v>0</v>
      </c>
      <c r="AL1660" s="332">
        <f t="shared" si="3689"/>
        <v>0</v>
      </c>
      <c r="AM1660" s="332">
        <f t="shared" si="3689"/>
        <v>0</v>
      </c>
      <c r="AN1660" s="332">
        <f t="shared" si="3689"/>
        <v>0</v>
      </c>
      <c r="AO1660" s="332">
        <f t="shared" si="3689"/>
        <v>0</v>
      </c>
      <c r="AP1660" s="332">
        <f t="shared" si="3689"/>
        <v>0</v>
      </c>
      <c r="AQ1660" s="332">
        <f t="shared" si="3689"/>
        <v>0</v>
      </c>
      <c r="AR1660" s="332">
        <f t="shared" si="3689"/>
        <v>0</v>
      </c>
      <c r="AS1660" s="544">
        <f t="shared" si="3685"/>
        <v>0</v>
      </c>
    </row>
    <row r="1661" spans="2:45">
      <c r="B1661" s="284" t="s">
        <v>777</v>
      </c>
      <c r="C1661" s="302"/>
      <c r="D1661" s="244"/>
      <c r="E1661" s="241"/>
      <c r="F1661" s="241"/>
      <c r="G1661" s="241"/>
      <c r="H1661" s="241"/>
      <c r="I1661" s="241"/>
      <c r="J1661" s="241"/>
      <c r="K1661" s="241"/>
      <c r="L1661" s="241"/>
      <c r="M1661" s="241"/>
      <c r="N1661" s="241"/>
      <c r="O1661" s="241"/>
      <c r="P1661" s="241"/>
      <c r="Q1661" s="241"/>
      <c r="R1661" s="252"/>
      <c r="S1661" s="241"/>
      <c r="T1661" s="241"/>
      <c r="U1661" s="241"/>
      <c r="V1661" s="244"/>
      <c r="W1661" s="244"/>
      <c r="X1661" s="244"/>
      <c r="Y1661" s="244"/>
      <c r="Z1661" s="241"/>
      <c r="AA1661" s="241"/>
      <c r="AB1661" s="241"/>
      <c r="AC1661" s="241"/>
      <c r="AD1661" s="241"/>
      <c r="AE1661" s="332">
        <f t="shared" ref="AE1661:AR1661" si="3690">AE1388*AE1650</f>
        <v>0</v>
      </c>
      <c r="AF1661" s="332">
        <f t="shared" si="3690"/>
        <v>0</v>
      </c>
      <c r="AG1661" s="332">
        <f t="shared" si="3690"/>
        <v>0</v>
      </c>
      <c r="AH1661" s="332">
        <f t="shared" si="3690"/>
        <v>0</v>
      </c>
      <c r="AI1661" s="332">
        <f t="shared" si="3690"/>
        <v>0</v>
      </c>
      <c r="AJ1661" s="332">
        <f t="shared" si="3690"/>
        <v>0</v>
      </c>
      <c r="AK1661" s="332">
        <f t="shared" si="3690"/>
        <v>0</v>
      </c>
      <c r="AL1661" s="332">
        <f t="shared" si="3690"/>
        <v>0</v>
      </c>
      <c r="AM1661" s="332">
        <f t="shared" si="3690"/>
        <v>0</v>
      </c>
      <c r="AN1661" s="332">
        <f t="shared" si="3690"/>
        <v>0</v>
      </c>
      <c r="AO1661" s="332">
        <f t="shared" si="3690"/>
        <v>0</v>
      </c>
      <c r="AP1661" s="332">
        <f t="shared" si="3690"/>
        <v>0</v>
      </c>
      <c r="AQ1661" s="332">
        <f t="shared" si="3690"/>
        <v>0</v>
      </c>
      <c r="AR1661" s="332">
        <f t="shared" si="3690"/>
        <v>0</v>
      </c>
      <c r="AS1661" s="544">
        <f t="shared" si="3685"/>
        <v>0</v>
      </c>
    </row>
    <row r="1662" spans="2:45">
      <c r="B1662" s="284" t="s">
        <v>778</v>
      </c>
      <c r="C1662" s="302"/>
      <c r="D1662" s="244"/>
      <c r="E1662" s="241"/>
      <c r="F1662" s="241"/>
      <c r="G1662" s="241"/>
      <c r="H1662" s="241"/>
      <c r="I1662" s="241"/>
      <c r="J1662" s="241"/>
      <c r="K1662" s="241"/>
      <c r="L1662" s="241"/>
      <c r="M1662" s="241"/>
      <c r="N1662" s="241"/>
      <c r="O1662" s="241"/>
      <c r="P1662" s="241"/>
      <c r="Q1662" s="241"/>
      <c r="R1662" s="252"/>
      <c r="S1662" s="241"/>
      <c r="T1662" s="241"/>
      <c r="U1662" s="241"/>
      <c r="V1662" s="244"/>
      <c r="W1662" s="244"/>
      <c r="X1662" s="244"/>
      <c r="Y1662" s="244"/>
      <c r="Z1662" s="241"/>
      <c r="AA1662" s="241"/>
      <c r="AB1662" s="241"/>
      <c r="AC1662" s="241"/>
      <c r="AD1662" s="241"/>
      <c r="AE1662" s="332">
        <f t="shared" ref="AE1662:AR1662" si="3691">AE1582*AE1650</f>
        <v>0</v>
      </c>
      <c r="AF1662" s="332">
        <f t="shared" si="3691"/>
        <v>0</v>
      </c>
      <c r="AG1662" s="332">
        <f t="shared" si="3691"/>
        <v>0</v>
      </c>
      <c r="AH1662" s="332">
        <f t="shared" si="3691"/>
        <v>0</v>
      </c>
      <c r="AI1662" s="332">
        <f t="shared" si="3691"/>
        <v>0</v>
      </c>
      <c r="AJ1662" s="332">
        <f t="shared" si="3691"/>
        <v>0</v>
      </c>
      <c r="AK1662" s="332">
        <f t="shared" si="3691"/>
        <v>0</v>
      </c>
      <c r="AL1662" s="332">
        <f t="shared" si="3691"/>
        <v>0</v>
      </c>
      <c r="AM1662" s="332">
        <f t="shared" si="3691"/>
        <v>0</v>
      </c>
      <c r="AN1662" s="332">
        <f t="shared" si="3691"/>
        <v>0</v>
      </c>
      <c r="AO1662" s="332">
        <f t="shared" si="3691"/>
        <v>0</v>
      </c>
      <c r="AP1662" s="332">
        <f t="shared" si="3691"/>
        <v>0</v>
      </c>
      <c r="AQ1662" s="332">
        <f t="shared" si="3691"/>
        <v>0</v>
      </c>
      <c r="AR1662" s="332">
        <f t="shared" si="3691"/>
        <v>0</v>
      </c>
      <c r="AS1662" s="544">
        <f t="shared" si="3685"/>
        <v>0</v>
      </c>
    </row>
    <row r="1663" spans="2:45" ht="15.75">
      <c r="B1663" s="306" t="s">
        <v>882</v>
      </c>
      <c r="C1663" s="302"/>
      <c r="D1663" s="264"/>
      <c r="E1663" s="294"/>
      <c r="F1663" s="294"/>
      <c r="G1663" s="294"/>
      <c r="H1663" s="294"/>
      <c r="I1663" s="294"/>
      <c r="J1663" s="294"/>
      <c r="K1663" s="294"/>
      <c r="L1663" s="294"/>
      <c r="M1663" s="294"/>
      <c r="N1663" s="294"/>
      <c r="O1663" s="294"/>
      <c r="P1663" s="294"/>
      <c r="Q1663" s="294"/>
      <c r="R1663" s="261"/>
      <c r="S1663" s="294"/>
      <c r="T1663" s="294"/>
      <c r="U1663" s="294"/>
      <c r="V1663" s="264"/>
      <c r="W1663" s="264"/>
      <c r="X1663" s="264"/>
      <c r="Y1663" s="264"/>
      <c r="Z1663" s="294"/>
      <c r="AA1663" s="294"/>
      <c r="AB1663" s="294"/>
      <c r="AC1663" s="294"/>
      <c r="AD1663" s="294"/>
      <c r="AE1663" s="303">
        <f>SUM(AE1651:AE1662)</f>
        <v>0</v>
      </c>
      <c r="AF1663" s="837">
        <f>SUM(AF1660:AF1662)</f>
        <v>0</v>
      </c>
      <c r="AG1663" s="837">
        <f>SUM(AG1660:AG1662)</f>
        <v>0</v>
      </c>
      <c r="AH1663" s="837">
        <f>SUM(AH1660:AH1662)</f>
        <v>0</v>
      </c>
      <c r="AI1663" s="837">
        <f>SUM(AI1660:AI1662)</f>
        <v>0</v>
      </c>
      <c r="AJ1663" s="303">
        <f t="shared" ref="AJ1663:AR1663" si="3692">SUM(AJ1651:AJ1662)</f>
        <v>0</v>
      </c>
      <c r="AK1663" s="303">
        <f t="shared" si="3692"/>
        <v>0</v>
      </c>
      <c r="AL1663" s="303">
        <f t="shared" si="3692"/>
        <v>0</v>
      </c>
      <c r="AM1663" s="303">
        <f t="shared" si="3692"/>
        <v>0</v>
      </c>
      <c r="AN1663" s="303">
        <f t="shared" si="3692"/>
        <v>0</v>
      </c>
      <c r="AO1663" s="303">
        <f t="shared" si="3692"/>
        <v>0</v>
      </c>
      <c r="AP1663" s="303">
        <f t="shared" si="3692"/>
        <v>0</v>
      </c>
      <c r="AQ1663" s="303">
        <f t="shared" si="3692"/>
        <v>0</v>
      </c>
      <c r="AR1663" s="303">
        <f t="shared" si="3692"/>
        <v>0</v>
      </c>
      <c r="AS1663" s="360">
        <f t="shared" si="3685"/>
        <v>0</v>
      </c>
    </row>
    <row r="1664" spans="2:45" ht="15.75">
      <c r="B1664" s="306" t="s">
        <v>883</v>
      </c>
      <c r="C1664" s="302"/>
      <c r="D1664" s="307"/>
      <c r="E1664" s="294"/>
      <c r="F1664" s="294"/>
      <c r="G1664" s="294"/>
      <c r="H1664" s="294"/>
      <c r="I1664" s="294"/>
      <c r="J1664" s="294"/>
      <c r="K1664" s="294"/>
      <c r="L1664" s="294"/>
      <c r="M1664" s="294"/>
      <c r="N1664" s="294"/>
      <c r="O1664" s="294"/>
      <c r="P1664" s="294"/>
      <c r="Q1664" s="294"/>
      <c r="R1664" s="261"/>
      <c r="S1664" s="294"/>
      <c r="T1664" s="294"/>
      <c r="U1664" s="294"/>
      <c r="V1664" s="264"/>
      <c r="W1664" s="264"/>
      <c r="X1664" s="264"/>
      <c r="Y1664" s="264"/>
      <c r="Z1664" s="294"/>
      <c r="AA1664" s="294"/>
      <c r="AB1664" s="294"/>
      <c r="AC1664" s="294"/>
      <c r="AD1664" s="294"/>
      <c r="AE1664" s="304">
        <f>AE1648*AE1650</f>
        <v>0</v>
      </c>
      <c r="AF1664" s="304">
        <f t="shared" ref="AF1664:AR1664" si="3693">AF1648*AF1650</f>
        <v>0</v>
      </c>
      <c r="AG1664" s="304">
        <f t="shared" si="3693"/>
        <v>0</v>
      </c>
      <c r="AH1664" s="304">
        <f t="shared" si="3693"/>
        <v>0</v>
      </c>
      <c r="AI1664" s="304">
        <f t="shared" si="3693"/>
        <v>0</v>
      </c>
      <c r="AJ1664" s="304">
        <f t="shared" si="3693"/>
        <v>0</v>
      </c>
      <c r="AK1664" s="304">
        <f t="shared" si="3693"/>
        <v>0</v>
      </c>
      <c r="AL1664" s="304">
        <f t="shared" si="3693"/>
        <v>0</v>
      </c>
      <c r="AM1664" s="304">
        <f t="shared" si="3693"/>
        <v>0</v>
      </c>
      <c r="AN1664" s="304">
        <f t="shared" si="3693"/>
        <v>0</v>
      </c>
      <c r="AO1664" s="304">
        <f t="shared" si="3693"/>
        <v>0</v>
      </c>
      <c r="AP1664" s="304">
        <f t="shared" si="3693"/>
        <v>0</v>
      </c>
      <c r="AQ1664" s="304">
        <f t="shared" si="3693"/>
        <v>0</v>
      </c>
      <c r="AR1664" s="304">
        <f t="shared" si="3693"/>
        <v>0</v>
      </c>
      <c r="AS1664" s="360">
        <f>SUM(AE1664:AR1664)</f>
        <v>0</v>
      </c>
    </row>
    <row r="1665" spans="1:45" ht="15.75">
      <c r="B1665" s="306" t="s">
        <v>884</v>
      </c>
      <c r="C1665" s="302"/>
      <c r="D1665" s="307"/>
      <c r="E1665" s="294"/>
      <c r="F1665" s="294"/>
      <c r="G1665" s="294"/>
      <c r="H1665" s="294"/>
      <c r="I1665" s="294"/>
      <c r="J1665" s="294"/>
      <c r="K1665" s="294"/>
      <c r="L1665" s="294"/>
      <c r="M1665" s="294"/>
      <c r="N1665" s="294"/>
      <c r="O1665" s="294"/>
      <c r="P1665" s="294"/>
      <c r="Q1665" s="294"/>
      <c r="R1665" s="261"/>
      <c r="S1665" s="294"/>
      <c r="T1665" s="294"/>
      <c r="U1665" s="294"/>
      <c r="V1665" s="307"/>
      <c r="W1665" s="307"/>
      <c r="X1665" s="307"/>
      <c r="Y1665" s="307"/>
      <c r="Z1665" s="294"/>
      <c r="AA1665" s="294"/>
      <c r="AB1665" s="294"/>
      <c r="AC1665" s="294"/>
      <c r="AD1665" s="294"/>
      <c r="AE1665" s="308"/>
      <c r="AF1665" s="308"/>
      <c r="AG1665" s="308"/>
      <c r="AH1665" s="308"/>
      <c r="AI1665" s="308"/>
      <c r="AJ1665" s="308"/>
      <c r="AK1665" s="308"/>
      <c r="AL1665" s="308"/>
      <c r="AM1665" s="308"/>
      <c r="AN1665" s="308"/>
      <c r="AO1665" s="308"/>
      <c r="AP1665" s="308"/>
      <c r="AQ1665" s="308"/>
      <c r="AR1665" s="308"/>
      <c r="AS1665" s="360">
        <f>AS1663-AS1664</f>
        <v>0</v>
      </c>
    </row>
    <row r="1666" spans="1:45">
      <c r="B1666" s="335"/>
      <c r="C1666" s="397"/>
      <c r="D1666" s="397"/>
      <c r="E1666" s="398"/>
      <c r="F1666" s="398"/>
      <c r="G1666" s="398"/>
      <c r="H1666" s="398"/>
      <c r="I1666" s="398"/>
      <c r="J1666" s="398"/>
      <c r="K1666" s="398"/>
      <c r="L1666" s="398"/>
      <c r="M1666" s="398"/>
      <c r="N1666" s="398"/>
      <c r="O1666" s="398"/>
      <c r="P1666" s="398"/>
      <c r="Q1666" s="398"/>
      <c r="R1666" s="399"/>
      <c r="S1666" s="398"/>
      <c r="T1666" s="398"/>
      <c r="U1666" s="398"/>
      <c r="V1666" s="397"/>
      <c r="W1666" s="400"/>
      <c r="X1666" s="397"/>
      <c r="Y1666" s="397"/>
      <c r="Z1666" s="398"/>
      <c r="AA1666" s="398"/>
      <c r="AB1666" s="398"/>
      <c r="AC1666" s="398"/>
      <c r="AD1666" s="398"/>
      <c r="AE1666" s="678"/>
      <c r="AF1666" s="678"/>
      <c r="AG1666" s="678"/>
      <c r="AH1666" s="678"/>
      <c r="AI1666" s="678"/>
      <c r="AJ1666" s="678"/>
      <c r="AK1666" s="678"/>
      <c r="AL1666" s="678"/>
      <c r="AM1666" s="678"/>
      <c r="AN1666" s="678"/>
      <c r="AO1666" s="678"/>
      <c r="AP1666" s="678"/>
      <c r="AQ1666" s="678"/>
      <c r="AR1666" s="678"/>
      <c r="AS1666" s="694"/>
    </row>
    <row r="1667" spans="1:45" ht="19.5" customHeight="1">
      <c r="B1667" s="838" t="s">
        <v>1182</v>
      </c>
      <c r="C1667" s="341"/>
      <c r="D1667" s="342"/>
      <c r="E1667" s="342"/>
      <c r="F1667" s="342"/>
      <c r="G1667" s="342"/>
      <c r="H1667" s="342"/>
      <c r="I1667" s="342"/>
      <c r="J1667" s="342"/>
      <c r="K1667" s="342"/>
      <c r="L1667" s="342"/>
      <c r="M1667" s="342"/>
      <c r="N1667" s="342"/>
      <c r="O1667" s="342"/>
      <c r="P1667" s="342"/>
      <c r="Q1667" s="342"/>
      <c r="R1667" s="342"/>
      <c r="S1667" s="342"/>
      <c r="T1667" s="342"/>
      <c r="U1667" s="342"/>
      <c r="V1667" s="326"/>
      <c r="W1667" s="327"/>
      <c r="X1667" s="342"/>
      <c r="Y1667" s="342"/>
      <c r="Z1667" s="342"/>
      <c r="AA1667" s="342"/>
      <c r="AB1667" s="342"/>
      <c r="AC1667" s="342"/>
      <c r="AD1667" s="342"/>
      <c r="AE1667" s="343"/>
      <c r="AF1667" s="343"/>
      <c r="AG1667" s="343"/>
      <c r="AH1667" s="343"/>
      <c r="AI1667" s="343"/>
      <c r="AJ1667" s="343"/>
      <c r="AK1667" s="343"/>
      <c r="AL1667" s="343"/>
      <c r="AM1667" s="343"/>
      <c r="AN1667" s="343"/>
      <c r="AO1667" s="343"/>
      <c r="AP1667" s="343"/>
      <c r="AQ1667" s="343"/>
      <c r="AR1667" s="343"/>
      <c r="AS1667" s="343"/>
    </row>
    <row r="1668" spans="1:45" ht="19.5" customHeight="1">
      <c r="B1668" s="667"/>
      <c r="C1668" s="668"/>
      <c r="D1668" s="649"/>
      <c r="E1668" s="649"/>
      <c r="F1668" s="649"/>
      <c r="G1668" s="649"/>
      <c r="H1668" s="649"/>
      <c r="I1668" s="649"/>
      <c r="J1668" s="649"/>
      <c r="K1668" s="649"/>
      <c r="L1668" s="649"/>
      <c r="M1668" s="649"/>
      <c r="N1668" s="649"/>
      <c r="O1668" s="649"/>
      <c r="P1668" s="649"/>
      <c r="Q1668" s="649"/>
      <c r="R1668" s="649"/>
      <c r="S1668" s="649"/>
      <c r="T1668" s="649"/>
      <c r="U1668" s="649"/>
      <c r="V1668" s="265"/>
      <c r="W1668" s="669"/>
      <c r="X1668" s="649"/>
      <c r="Y1668" s="649"/>
      <c r="Z1668" s="649"/>
      <c r="AA1668" s="649"/>
      <c r="AB1668" s="649"/>
      <c r="AC1668" s="649"/>
      <c r="AD1668" s="649"/>
      <c r="AE1668" s="220"/>
      <c r="AF1668" s="220"/>
      <c r="AG1668" s="220"/>
      <c r="AH1668" s="220"/>
      <c r="AI1668" s="220"/>
      <c r="AJ1668" s="220"/>
      <c r="AK1668" s="220"/>
      <c r="AL1668" s="220"/>
      <c r="AM1668" s="220"/>
      <c r="AN1668" s="220"/>
      <c r="AO1668" s="220"/>
      <c r="AP1668" s="220"/>
      <c r="AQ1668" s="220"/>
      <c r="AR1668" s="220"/>
      <c r="AS1668" s="220"/>
    </row>
    <row r="1669" spans="1:45" ht="15.75">
      <c r="B1669" s="242" t="s">
        <v>797</v>
      </c>
      <c r="C1669" s="243"/>
      <c r="D1669" s="512" t="s">
        <v>522</v>
      </c>
      <c r="E1669" s="218"/>
      <c r="F1669" s="512"/>
      <c r="G1669" s="218"/>
      <c r="H1669" s="218"/>
      <c r="I1669" s="218"/>
      <c r="J1669" s="218"/>
      <c r="K1669" s="218"/>
      <c r="L1669" s="218"/>
      <c r="M1669" s="218"/>
      <c r="N1669" s="218"/>
      <c r="O1669" s="218"/>
      <c r="P1669" s="218"/>
      <c r="Q1669" s="218"/>
      <c r="R1669" s="243"/>
      <c r="S1669" s="218"/>
      <c r="T1669" s="218"/>
      <c r="U1669" s="218"/>
      <c r="V1669" s="218"/>
      <c r="W1669" s="218"/>
      <c r="X1669" s="218"/>
      <c r="Y1669" s="218"/>
      <c r="Z1669" s="218"/>
      <c r="AA1669" s="218"/>
      <c r="AB1669" s="218"/>
      <c r="AC1669" s="218"/>
      <c r="AD1669" s="218"/>
      <c r="AE1669" s="232"/>
      <c r="AF1669" s="230"/>
      <c r="AG1669" s="230"/>
      <c r="AH1669" s="230"/>
      <c r="AI1669" s="230"/>
      <c r="AJ1669" s="230"/>
      <c r="AK1669" s="230"/>
      <c r="AL1669" s="230"/>
      <c r="AM1669" s="230"/>
      <c r="AN1669" s="230"/>
      <c r="AO1669" s="230"/>
      <c r="AP1669" s="230"/>
      <c r="AQ1669" s="230"/>
      <c r="AR1669" s="230"/>
    </row>
    <row r="1670" spans="1:45" ht="39.75" customHeight="1">
      <c r="B1670" s="941" t="s">
        <v>211</v>
      </c>
      <c r="C1670" s="943" t="s">
        <v>33</v>
      </c>
      <c r="D1670" s="245" t="s">
        <v>420</v>
      </c>
      <c r="E1670" s="952" t="s">
        <v>209</v>
      </c>
      <c r="F1670" s="953"/>
      <c r="G1670" s="953"/>
      <c r="H1670" s="953"/>
      <c r="I1670" s="953"/>
      <c r="J1670" s="953"/>
      <c r="K1670" s="953"/>
      <c r="L1670" s="953"/>
      <c r="M1670" s="953"/>
      <c r="N1670" s="953"/>
      <c r="O1670" s="953"/>
      <c r="P1670" s="954"/>
      <c r="Q1670" s="950" t="s">
        <v>213</v>
      </c>
      <c r="R1670" s="245" t="s">
        <v>421</v>
      </c>
      <c r="S1670" s="947" t="s">
        <v>212</v>
      </c>
      <c r="T1670" s="948"/>
      <c r="U1670" s="948"/>
      <c r="V1670" s="948"/>
      <c r="W1670" s="948"/>
      <c r="X1670" s="948"/>
      <c r="Y1670" s="948"/>
      <c r="Z1670" s="948"/>
      <c r="AA1670" s="948"/>
      <c r="AB1670" s="948"/>
      <c r="AC1670" s="948"/>
      <c r="AD1670" s="955"/>
      <c r="AE1670" s="947" t="s">
        <v>242</v>
      </c>
      <c r="AF1670" s="948"/>
      <c r="AG1670" s="948"/>
      <c r="AH1670" s="948"/>
      <c r="AI1670" s="948"/>
      <c r="AJ1670" s="948"/>
      <c r="AK1670" s="948"/>
      <c r="AL1670" s="948"/>
      <c r="AM1670" s="948"/>
      <c r="AN1670" s="948"/>
      <c r="AO1670" s="948"/>
      <c r="AP1670" s="948"/>
      <c r="AQ1670" s="948"/>
      <c r="AR1670" s="948"/>
      <c r="AS1670" s="949"/>
    </row>
    <row r="1671" spans="1:45" ht="65.25" customHeight="1">
      <c r="B1671" s="942"/>
      <c r="C1671" s="944"/>
      <c r="D1671" s="246">
        <v>2026</v>
      </c>
      <c r="E1671" s="246">
        <v>2027</v>
      </c>
      <c r="F1671" s="246">
        <v>2028</v>
      </c>
      <c r="G1671" s="246">
        <v>2029</v>
      </c>
      <c r="H1671" s="246">
        <v>2030</v>
      </c>
      <c r="I1671" s="246">
        <v>2031</v>
      </c>
      <c r="J1671" s="246">
        <v>2032</v>
      </c>
      <c r="K1671" s="246">
        <v>2033</v>
      </c>
      <c r="L1671" s="246">
        <v>2034</v>
      </c>
      <c r="M1671" s="246">
        <v>2035</v>
      </c>
      <c r="N1671" s="246">
        <v>2036</v>
      </c>
      <c r="O1671" s="246">
        <v>2037</v>
      </c>
      <c r="P1671" s="246">
        <v>2038</v>
      </c>
      <c r="Q1671" s="951"/>
      <c r="R1671" s="246">
        <v>2026</v>
      </c>
      <c r="S1671" s="246">
        <v>2027</v>
      </c>
      <c r="T1671" s="246">
        <v>2028</v>
      </c>
      <c r="U1671" s="246">
        <v>2029</v>
      </c>
      <c r="V1671" s="246">
        <v>2030</v>
      </c>
      <c r="W1671" s="246">
        <v>2031</v>
      </c>
      <c r="X1671" s="246">
        <v>2032</v>
      </c>
      <c r="Y1671" s="246">
        <v>2033</v>
      </c>
      <c r="Z1671" s="246">
        <v>2034</v>
      </c>
      <c r="AA1671" s="246">
        <v>2035</v>
      </c>
      <c r="AB1671" s="246">
        <v>2036</v>
      </c>
      <c r="AC1671" s="246">
        <v>2037</v>
      </c>
      <c r="AD1671" s="246">
        <v>2038</v>
      </c>
      <c r="AE1671" s="246" t="str">
        <f>'1.  LRAMVA Summary'!$D$53</f>
        <v>Residential</v>
      </c>
      <c r="AF1671" s="246" t="str">
        <f>'1.  LRAMVA Summary'!$E$53</f>
        <v>GS&lt;50 kW</v>
      </c>
      <c r="AG1671" s="246" t="str">
        <f>'1.  LRAMVA Summary'!$F$53</f>
        <v>GS&gt;50 kW</v>
      </c>
      <c r="AH1671" s="246" t="str">
        <f>'1.  LRAMVA Summary'!$G$53</f>
        <v>Unmetered Scattered Load</v>
      </c>
      <c r="AI1671" s="246" t="str">
        <f>'1.  LRAMVA Summary'!$H$53</f>
        <v>Streetlighting</v>
      </c>
      <c r="AJ1671" s="246" t="str">
        <f>'1.  LRAMVA Summary'!$I$53</f>
        <v/>
      </c>
      <c r="AK1671" s="246" t="str">
        <f>'1.  LRAMVA Summary'!$J$53</f>
        <v/>
      </c>
      <c r="AL1671" s="246" t="str">
        <f>'1.  LRAMVA Summary'!$K$53</f>
        <v/>
      </c>
      <c r="AM1671" s="246" t="str">
        <f>'1.  LRAMVA Summary'!$L$53</f>
        <v/>
      </c>
      <c r="AN1671" s="246" t="str">
        <f>'1.  LRAMVA Summary'!$M$53</f>
        <v/>
      </c>
      <c r="AO1671" s="246" t="str">
        <f>'1.  LRAMVA Summary'!$N$53</f>
        <v/>
      </c>
      <c r="AP1671" s="246" t="str">
        <f>'1.  LRAMVA Summary'!$O$53</f>
        <v/>
      </c>
      <c r="AQ1671" s="246" t="str">
        <f>'1.  LRAMVA Summary'!$P$53</f>
        <v/>
      </c>
      <c r="AR1671" s="246" t="str">
        <f>'1.  LRAMVA Summary'!$Q$53</f>
        <v/>
      </c>
      <c r="AS1671" s="248" t="str">
        <f>'1.  LRAMVA Summary'!$R$53</f>
        <v>Total</v>
      </c>
    </row>
    <row r="1672" spans="1:45" ht="15" hidden="1" customHeight="1" outlineLevel="1">
      <c r="A1672" s="465"/>
      <c r="B1672" s="255"/>
      <c r="C1672" s="266"/>
      <c r="D1672" s="252"/>
      <c r="E1672" s="252"/>
      <c r="F1672" s="252"/>
      <c r="G1672" s="252"/>
      <c r="H1672" s="252"/>
      <c r="I1672" s="252"/>
      <c r="J1672" s="252"/>
      <c r="K1672" s="252"/>
      <c r="L1672" s="252"/>
      <c r="M1672" s="252"/>
      <c r="N1672" s="252"/>
      <c r="O1672" s="252"/>
      <c r="P1672" s="252"/>
      <c r="Q1672" s="252"/>
      <c r="R1672" s="252"/>
      <c r="S1672" s="252"/>
      <c r="T1672" s="252"/>
      <c r="U1672" s="252"/>
      <c r="V1672" s="252"/>
      <c r="W1672" s="252"/>
      <c r="X1672" s="252"/>
      <c r="Y1672" s="252"/>
      <c r="Z1672" s="252"/>
      <c r="AA1672" s="252"/>
      <c r="AB1672" s="252"/>
      <c r="AC1672" s="252"/>
      <c r="AD1672" s="252"/>
      <c r="AE1672" s="252">
        <f>'1.  LRAMVA Summary'!D720</f>
        <v>0</v>
      </c>
      <c r="AF1672" s="252">
        <f>'1.  LRAMVA Summary'!E720</f>
        <v>0</v>
      </c>
      <c r="AG1672" s="252">
        <f>'1.  LRAMVA Summary'!F720</f>
        <v>0</v>
      </c>
      <c r="AH1672" s="252">
        <f>'1.  LRAMVA Summary'!G720</f>
        <v>0</v>
      </c>
      <c r="AI1672" s="252">
        <f>'1.  LRAMVA Summary'!H720</f>
        <v>0</v>
      </c>
      <c r="AJ1672" s="252">
        <f>'1.  LRAMVA Summary'!I720</f>
        <v>0</v>
      </c>
      <c r="AK1672" s="252">
        <f>'1.  LRAMVA Summary'!J720</f>
        <v>0</v>
      </c>
      <c r="AL1672" s="252">
        <f>'1.  LRAMVA Summary'!K720</f>
        <v>0</v>
      </c>
      <c r="AM1672" s="252">
        <f>'1.  LRAMVA Summary'!L720</f>
        <v>0</v>
      </c>
      <c r="AN1672" s="252">
        <f>'1.  LRAMVA Summary'!M720</f>
        <v>0</v>
      </c>
      <c r="AO1672" s="252">
        <f>'1.  LRAMVA Summary'!N720</f>
        <v>0</v>
      </c>
      <c r="AP1672" s="252">
        <f>'1.  LRAMVA Summary'!O720</f>
        <v>0</v>
      </c>
      <c r="AQ1672" s="252">
        <f>'1.  LRAMVA Summary'!P720</f>
        <v>0</v>
      </c>
      <c r="AR1672" s="252">
        <f>'1.  LRAMVA Summary'!Q720</f>
        <v>0</v>
      </c>
      <c r="AS1672" s="253"/>
    </row>
    <row r="1673" spans="1:45" ht="15.75" collapsed="1">
      <c r="B1673" s="734"/>
      <c r="C1673" s="295"/>
      <c r="D1673" s="295"/>
      <c r="E1673" s="295"/>
      <c r="F1673" s="295"/>
      <c r="G1673" s="295"/>
      <c r="H1673" s="295"/>
      <c r="I1673" s="295"/>
      <c r="J1673" s="295"/>
      <c r="K1673" s="295"/>
      <c r="L1673" s="295"/>
      <c r="M1673" s="295"/>
      <c r="N1673" s="295"/>
      <c r="O1673" s="295"/>
      <c r="P1673" s="295"/>
      <c r="Q1673" s="295"/>
      <c r="R1673" s="295"/>
      <c r="S1673" s="295"/>
      <c r="T1673" s="295"/>
      <c r="U1673" s="295"/>
      <c r="V1673" s="295"/>
      <c r="W1673" s="295"/>
      <c r="X1673" s="295"/>
      <c r="Y1673" s="295"/>
      <c r="Z1673" s="295"/>
      <c r="AA1673" s="295"/>
      <c r="AB1673" s="295"/>
      <c r="AC1673" s="295"/>
      <c r="AD1673" s="739"/>
      <c r="AE1673" s="252" t="str">
        <f>'1.  LRAMVA Summary'!$D$54</f>
        <v>kWh</v>
      </c>
      <c r="AF1673" s="252" t="str">
        <f>'1.  LRAMVA Summary'!$E$54</f>
        <v>kWh</v>
      </c>
      <c r="AG1673" s="252" t="str">
        <f>'1.  LRAMVA Summary'!$F$54</f>
        <v>kW</v>
      </c>
      <c r="AH1673" s="252" t="str">
        <f>'1.  LRAMVA Summary'!$G$54</f>
        <v>kWh</v>
      </c>
      <c r="AI1673" s="252" t="str">
        <f>'1.  LRAMVA Summary'!$H$54</f>
        <v>kW</v>
      </c>
      <c r="AJ1673" s="252">
        <f>'1.  LRAMVA Summary'!$I$54</f>
        <v>0</v>
      </c>
      <c r="AK1673" s="252">
        <f>'1.  LRAMVA Summary'!$J$54</f>
        <v>0</v>
      </c>
      <c r="AL1673" s="252">
        <f>'1.  LRAMVA Summary'!$K$54</f>
        <v>0</v>
      </c>
      <c r="AM1673" s="252">
        <f>'1.  LRAMVA Summary'!$L$54</f>
        <v>0</v>
      </c>
      <c r="AN1673" s="252">
        <f>'1.  LRAMVA Summary'!$M$54</f>
        <v>0</v>
      </c>
      <c r="AO1673" s="252">
        <f>'1.  LRAMVA Summary'!$N$54</f>
        <v>0</v>
      </c>
      <c r="AP1673" s="252">
        <f>'1.  LRAMVA Summary'!$O$54</f>
        <v>0</v>
      </c>
      <c r="AQ1673" s="252">
        <f>'1.  LRAMVA Summary'!$P$54</f>
        <v>0</v>
      </c>
      <c r="AR1673" s="252">
        <f>'1.  LRAMVA Summary'!$Q$54</f>
        <v>0</v>
      </c>
      <c r="AS1673" s="290"/>
    </row>
    <row r="1674" spans="1:45" ht="15.75">
      <c r="B1674" s="735" t="s">
        <v>943</v>
      </c>
      <c r="C1674" s="295"/>
      <c r="D1674" s="295"/>
      <c r="E1674" s="295"/>
      <c r="F1674" s="295"/>
      <c r="G1674" s="295"/>
      <c r="H1674" s="295"/>
      <c r="I1674" s="295"/>
      <c r="J1674" s="295"/>
      <c r="K1674" s="295"/>
      <c r="L1674" s="295"/>
      <c r="M1674" s="295"/>
      <c r="N1674" s="295"/>
      <c r="O1674" s="295"/>
      <c r="P1674" s="295"/>
      <c r="Q1674" s="295"/>
      <c r="R1674" s="295"/>
      <c r="S1674" s="295"/>
      <c r="T1674" s="295"/>
      <c r="U1674" s="295"/>
      <c r="V1674" s="295"/>
      <c r="W1674" s="295"/>
      <c r="X1674" s="295"/>
      <c r="Y1674" s="295"/>
      <c r="Z1674" s="295"/>
      <c r="AA1674" s="295"/>
      <c r="AB1674" s="295"/>
      <c r="AC1674" s="295"/>
      <c r="AD1674" s="739"/>
      <c r="AE1674" s="737">
        <v>0</v>
      </c>
      <c r="AF1674" s="732">
        <v>0</v>
      </c>
      <c r="AG1674" s="732">
        <v>0</v>
      </c>
      <c r="AH1674" s="732">
        <v>0</v>
      </c>
      <c r="AI1674" s="732">
        <v>0</v>
      </c>
      <c r="AJ1674" s="732">
        <v>0</v>
      </c>
      <c r="AK1674" s="732">
        <v>0</v>
      </c>
      <c r="AL1674" s="732">
        <v>0</v>
      </c>
      <c r="AM1674" s="732">
        <v>0</v>
      </c>
      <c r="AN1674" s="732">
        <v>0</v>
      </c>
      <c r="AO1674" s="732">
        <v>0</v>
      </c>
      <c r="AP1674" s="732">
        <v>0</v>
      </c>
      <c r="AQ1674" s="732">
        <v>0</v>
      </c>
      <c r="AR1674" s="732">
        <v>0</v>
      </c>
      <c r="AS1674" s="733"/>
    </row>
    <row r="1675" spans="1:45" ht="15.75">
      <c r="B1675" s="736" t="s">
        <v>779</v>
      </c>
      <c r="C1675" s="356"/>
      <c r="D1675" s="356"/>
      <c r="E1675" s="356"/>
      <c r="F1675" s="356"/>
      <c r="G1675" s="356"/>
      <c r="H1675" s="356"/>
      <c r="I1675" s="356"/>
      <c r="J1675" s="356"/>
      <c r="K1675" s="356"/>
      <c r="L1675" s="356"/>
      <c r="M1675" s="356"/>
      <c r="N1675" s="356"/>
      <c r="O1675" s="356"/>
      <c r="P1675" s="356"/>
      <c r="Q1675" s="356"/>
      <c r="R1675" s="356"/>
      <c r="S1675" s="356"/>
      <c r="T1675" s="356"/>
      <c r="U1675" s="356"/>
      <c r="V1675" s="356"/>
      <c r="W1675" s="356"/>
      <c r="X1675" s="356"/>
      <c r="Y1675" s="356"/>
      <c r="Z1675" s="356"/>
      <c r="AA1675" s="356"/>
      <c r="AB1675" s="356"/>
      <c r="AC1675" s="356"/>
      <c r="AD1675" s="740"/>
      <c r="AE1675" s="738">
        <f>HLOOKUP(AE1671,'2. LRAMVA Threshold'!$B$42:$Q$60,18,FALSE)</f>
        <v>0</v>
      </c>
      <c r="AF1675" s="738">
        <f>HLOOKUP(AF1671,'2. LRAMVA Threshold'!$B$42:$Q$60,18,FALSE)</f>
        <v>0</v>
      </c>
      <c r="AG1675" s="738">
        <f>HLOOKUP(AG1671,'2. LRAMVA Threshold'!$B$42:$Q$60,18,FALSE)</f>
        <v>0</v>
      </c>
      <c r="AH1675" s="738">
        <f>HLOOKUP(AH1671,'2. LRAMVA Threshold'!$B$42:$Q$60,18,FALSE)</f>
        <v>0</v>
      </c>
      <c r="AI1675" s="738">
        <f>HLOOKUP(AI1671,'2. LRAMVA Threshold'!$B$42:$Q$60,18,FALSE)</f>
        <v>0</v>
      </c>
      <c r="AJ1675" s="738">
        <f>HLOOKUP(AJ1671,'2. LRAMVA Threshold'!$B$42:$Q$60,18,FALSE)</f>
        <v>0</v>
      </c>
      <c r="AK1675" s="738">
        <f>HLOOKUP(AK1671,'2. LRAMVA Threshold'!$B$42:$Q$60,18,FALSE)</f>
        <v>0</v>
      </c>
      <c r="AL1675" s="738">
        <f>HLOOKUP(AL1671,'2. LRAMVA Threshold'!$B$42:$Q$60,18,FALSE)</f>
        <v>0</v>
      </c>
      <c r="AM1675" s="738">
        <f>HLOOKUP(AM1671,'2. LRAMVA Threshold'!$B$42:$Q$60,18,FALSE)</f>
        <v>0</v>
      </c>
      <c r="AN1675" s="738">
        <f>HLOOKUP(AN1671,'2. LRAMVA Threshold'!$B$42:$Q$60,18,FALSE)</f>
        <v>0</v>
      </c>
      <c r="AO1675" s="738">
        <f>HLOOKUP(AO1671,'2. LRAMVA Threshold'!$B$42:$Q$60,18,FALSE)</f>
        <v>0</v>
      </c>
      <c r="AP1675" s="738">
        <f>HLOOKUP(AP1671,'2. LRAMVA Threshold'!$B$42:$Q$60,18,FALSE)</f>
        <v>0</v>
      </c>
      <c r="AQ1675" s="738">
        <f>HLOOKUP(AQ1671,'2. LRAMVA Threshold'!$B$42:$Q$60,18,FALSE)</f>
        <v>0</v>
      </c>
      <c r="AR1675" s="738">
        <f>HLOOKUP(AR1671,'2. LRAMVA Threshold'!$B$42:$Q$60,18,FALSE)</f>
        <v>0</v>
      </c>
      <c r="AS1675" s="394"/>
    </row>
    <row r="1676" spans="1:45">
      <c r="B1676" s="347"/>
      <c r="C1676" s="293"/>
      <c r="D1676" s="294"/>
      <c r="E1676" s="294"/>
      <c r="F1676" s="294"/>
      <c r="G1676" s="294"/>
      <c r="H1676" s="294"/>
      <c r="I1676" s="294"/>
      <c r="J1676" s="294"/>
      <c r="K1676" s="294"/>
      <c r="L1676" s="294"/>
      <c r="M1676" s="294"/>
      <c r="N1676" s="294"/>
      <c r="O1676" s="294"/>
      <c r="P1676" s="294"/>
      <c r="Q1676" s="294"/>
      <c r="R1676" s="295"/>
      <c r="S1676" s="294"/>
      <c r="T1676" s="294"/>
      <c r="U1676" s="294"/>
      <c r="V1676" s="264"/>
      <c r="W1676" s="264"/>
      <c r="X1676" s="264"/>
      <c r="Y1676" s="264"/>
      <c r="Z1676" s="294"/>
      <c r="AA1676" s="294"/>
      <c r="AB1676" s="294"/>
      <c r="AC1676" s="294"/>
      <c r="AD1676" s="294"/>
      <c r="AE1676" s="388"/>
      <c r="AF1676" s="388"/>
      <c r="AG1676" s="388"/>
      <c r="AH1676" s="388"/>
      <c r="AI1676" s="388"/>
      <c r="AJ1676" s="388"/>
      <c r="AK1676" s="388"/>
      <c r="AL1676" s="352"/>
      <c r="AM1676" s="352"/>
      <c r="AN1676" s="352"/>
      <c r="AO1676" s="352"/>
      <c r="AP1676" s="352"/>
      <c r="AQ1676" s="352"/>
      <c r="AR1676" s="352"/>
      <c r="AS1676" s="353"/>
    </row>
    <row r="1677" spans="1:45">
      <c r="B1677" s="284" t="s">
        <v>724</v>
      </c>
      <c r="C1677" s="297"/>
      <c r="D1677" s="297"/>
      <c r="E1677" s="330"/>
      <c r="F1677" s="330"/>
      <c r="G1677" s="330"/>
      <c r="H1677" s="330"/>
      <c r="I1677" s="330"/>
      <c r="J1677" s="330"/>
      <c r="K1677" s="330"/>
      <c r="L1677" s="330"/>
      <c r="M1677" s="330"/>
      <c r="N1677" s="330"/>
      <c r="O1677" s="330"/>
      <c r="P1677" s="330"/>
      <c r="Q1677" s="330"/>
      <c r="R1677" s="252"/>
      <c r="S1677" s="299"/>
      <c r="T1677" s="299"/>
      <c r="U1677" s="299"/>
      <c r="V1677" s="298"/>
      <c r="W1677" s="298"/>
      <c r="X1677" s="298"/>
      <c r="Y1677" s="298"/>
      <c r="Z1677" s="299"/>
      <c r="AA1677" s="299"/>
      <c r="AB1677" s="299"/>
      <c r="AC1677" s="299"/>
      <c r="AD1677" s="299"/>
      <c r="AE1677" s="730">
        <f>HLOOKUP(AE35,'3.  Distribution Rates'!$C$122:$P$135,14,FALSE)</f>
        <v>0</v>
      </c>
      <c r="AF1677" s="730">
        <f>HLOOKUP(AF35,'3.  Distribution Rates'!$C$122:$P$135,14,FALSE)</f>
        <v>0</v>
      </c>
      <c r="AG1677" s="300">
        <f>HLOOKUP(AG35,'3.  Distribution Rates'!$C$122:$P$135,14,FALSE)</f>
        <v>0</v>
      </c>
      <c r="AH1677" s="300">
        <f>HLOOKUP(AH35,'3.  Distribution Rates'!$C$122:$P$135,14,FALSE)</f>
        <v>0</v>
      </c>
      <c r="AI1677" s="300">
        <f>HLOOKUP(AI35,'3.  Distribution Rates'!$C$122:$P$135,14,FALSE)</f>
        <v>0</v>
      </c>
      <c r="AJ1677" s="300">
        <f>HLOOKUP(AJ35,'3.  Distribution Rates'!$C$122:$P$135,14,FALSE)</f>
        <v>0</v>
      </c>
      <c r="AK1677" s="300">
        <f>HLOOKUP(AK35,'3.  Distribution Rates'!$C$122:$P$135,14,FALSE)</f>
        <v>0</v>
      </c>
      <c r="AL1677" s="300">
        <f>HLOOKUP(AL35,'3.  Distribution Rates'!$C$122:$P$135,14,FALSE)</f>
        <v>0</v>
      </c>
      <c r="AM1677" s="300">
        <f>HLOOKUP(AM35,'3.  Distribution Rates'!$C$122:$P$135,14,FALSE)</f>
        <v>0</v>
      </c>
      <c r="AN1677" s="300">
        <f>HLOOKUP(AN35,'3.  Distribution Rates'!$C$122:$P$135,14,FALSE)</f>
        <v>0</v>
      </c>
      <c r="AO1677" s="300">
        <f>HLOOKUP(AO35,'3.  Distribution Rates'!$C$122:$P$135,14,FALSE)</f>
        <v>0</v>
      </c>
      <c r="AP1677" s="300">
        <f>HLOOKUP(AP35,'3.  Distribution Rates'!$C$122:$P$135,14,FALSE)</f>
        <v>0</v>
      </c>
      <c r="AQ1677" s="300">
        <f>HLOOKUP(AQ35,'3.  Distribution Rates'!$C$122:$P$135,14,FALSE)</f>
        <v>0</v>
      </c>
      <c r="AR1677" s="300">
        <f>HLOOKUP(AR35,'3.  Distribution Rates'!$C$122:$P$135,14,FALSE)</f>
        <v>0</v>
      </c>
      <c r="AS1677" s="396"/>
    </row>
    <row r="1678" spans="1:45">
      <c r="B1678" s="284" t="s">
        <v>780</v>
      </c>
      <c r="C1678" s="302"/>
      <c r="D1678" s="244"/>
      <c r="E1678" s="241"/>
      <c r="F1678" s="241"/>
      <c r="G1678" s="241"/>
      <c r="H1678" s="241"/>
      <c r="I1678" s="241"/>
      <c r="J1678" s="241"/>
      <c r="K1678" s="241"/>
      <c r="L1678" s="241"/>
      <c r="M1678" s="241"/>
      <c r="N1678" s="241"/>
      <c r="O1678" s="241"/>
      <c r="P1678" s="241"/>
      <c r="Q1678" s="241"/>
      <c r="R1678" s="252"/>
      <c r="S1678" s="241"/>
      <c r="T1678" s="241"/>
      <c r="U1678" s="241"/>
      <c r="V1678" s="244"/>
      <c r="W1678" s="244"/>
      <c r="X1678" s="244"/>
      <c r="Y1678" s="244"/>
      <c r="Z1678" s="241"/>
      <c r="AA1678" s="241"/>
      <c r="AB1678" s="241"/>
      <c r="AC1678" s="241"/>
      <c r="AD1678" s="241"/>
      <c r="AE1678" s="332">
        <f>'4.  2011-2014 LRAM'!AM149*AE1677</f>
        <v>0</v>
      </c>
      <c r="AF1678" s="332">
        <f>'4.  2011-2014 LRAM'!AN149*AF1677</f>
        <v>0</v>
      </c>
      <c r="AG1678" s="332">
        <f>'4.  2011-2014 LRAM'!AO149*AG1677</f>
        <v>0</v>
      </c>
      <c r="AH1678" s="332">
        <f>'4.  2011-2014 LRAM'!AP149*AH1677</f>
        <v>0</v>
      </c>
      <c r="AI1678" s="332">
        <f>'4.  2011-2014 LRAM'!AQ149*AI1677</f>
        <v>0</v>
      </c>
      <c r="AJ1678" s="332">
        <f>'4.  2011-2014 LRAM'!AR149*AJ1677</f>
        <v>0</v>
      </c>
      <c r="AK1678" s="332">
        <f>'4.  2011-2014 LRAM'!AS149*AK1677</f>
        <v>0</v>
      </c>
      <c r="AL1678" s="332">
        <f>'4.  2011-2014 LRAM'!AT149*AL1677</f>
        <v>0</v>
      </c>
      <c r="AM1678" s="332">
        <f>'4.  2011-2014 LRAM'!AU149*AM1677</f>
        <v>0</v>
      </c>
      <c r="AN1678" s="332">
        <f>'4.  2011-2014 LRAM'!AV149*AN1677</f>
        <v>0</v>
      </c>
      <c r="AO1678" s="332">
        <f>'4.  2011-2014 LRAM'!AW149*AO1677</f>
        <v>0</v>
      </c>
      <c r="AP1678" s="332">
        <f>'4.  2011-2014 LRAM'!AX149*AP1677</f>
        <v>0</v>
      </c>
      <c r="AQ1678" s="332">
        <f>'4.  2011-2014 LRAM'!AY149*AQ1677</f>
        <v>0</v>
      </c>
      <c r="AR1678" s="332">
        <f>'4.  2011-2014 LRAM'!AZ149*AR1677</f>
        <v>0</v>
      </c>
      <c r="AS1678" s="544">
        <f t="shared" ref="AS1678:AS1681" si="3694">SUM(AE1678:AR1678)</f>
        <v>0</v>
      </c>
    </row>
    <row r="1679" spans="1:45">
      <c r="B1679" s="284" t="s">
        <v>781</v>
      </c>
      <c r="C1679" s="302"/>
      <c r="D1679" s="244"/>
      <c r="E1679" s="241"/>
      <c r="F1679" s="241"/>
      <c r="G1679" s="241"/>
      <c r="H1679" s="241"/>
      <c r="I1679" s="241"/>
      <c r="J1679" s="241"/>
      <c r="K1679" s="241"/>
      <c r="L1679" s="241"/>
      <c r="M1679" s="241"/>
      <c r="N1679" s="241"/>
      <c r="O1679" s="241"/>
      <c r="P1679" s="241"/>
      <c r="Q1679" s="241"/>
      <c r="R1679" s="252"/>
      <c r="S1679" s="241"/>
      <c r="T1679" s="241"/>
      <c r="U1679" s="241"/>
      <c r="V1679" s="244"/>
      <c r="W1679" s="244"/>
      <c r="X1679" s="244"/>
      <c r="Y1679" s="244"/>
      <c r="Z1679" s="241"/>
      <c r="AA1679" s="241"/>
      <c r="AB1679" s="241"/>
      <c r="AC1679" s="241"/>
      <c r="AD1679" s="241"/>
      <c r="AE1679" s="332">
        <f>'4.  2011-2014 LRAM'!AM288*AE1677</f>
        <v>0</v>
      </c>
      <c r="AF1679" s="332">
        <f>'4.  2011-2014 LRAM'!AN288*AF1677</f>
        <v>0</v>
      </c>
      <c r="AG1679" s="332">
        <f>'4.  2011-2014 LRAM'!AO288*AG1677</f>
        <v>0</v>
      </c>
      <c r="AH1679" s="332">
        <f>'4.  2011-2014 LRAM'!AP288*AH1677</f>
        <v>0</v>
      </c>
      <c r="AI1679" s="332">
        <f>'4.  2011-2014 LRAM'!AQ288*AI1677</f>
        <v>0</v>
      </c>
      <c r="AJ1679" s="332">
        <f>'4.  2011-2014 LRAM'!AR288*AJ1677</f>
        <v>0</v>
      </c>
      <c r="AK1679" s="332">
        <f>'4.  2011-2014 LRAM'!AS288*AK1677</f>
        <v>0</v>
      </c>
      <c r="AL1679" s="332">
        <f>'4.  2011-2014 LRAM'!AT288*AL1677</f>
        <v>0</v>
      </c>
      <c r="AM1679" s="332">
        <f>'4.  2011-2014 LRAM'!AU288*AM1677</f>
        <v>0</v>
      </c>
      <c r="AN1679" s="332">
        <f>'4.  2011-2014 LRAM'!AV288*AN1677</f>
        <v>0</v>
      </c>
      <c r="AO1679" s="332">
        <f>'4.  2011-2014 LRAM'!AW288*AO1677</f>
        <v>0</v>
      </c>
      <c r="AP1679" s="332">
        <f>'4.  2011-2014 LRAM'!AX288*AP1677</f>
        <v>0</v>
      </c>
      <c r="AQ1679" s="332">
        <f>'4.  2011-2014 LRAM'!AY288*AQ1677</f>
        <v>0</v>
      </c>
      <c r="AR1679" s="332">
        <f>'4.  2011-2014 LRAM'!AZ288*AR1677</f>
        <v>0</v>
      </c>
      <c r="AS1679" s="544">
        <f t="shared" si="3694"/>
        <v>0</v>
      </c>
    </row>
    <row r="1680" spans="1:45">
      <c r="B1680" s="284" t="s">
        <v>782</v>
      </c>
      <c r="C1680" s="302"/>
      <c r="D1680" s="244"/>
      <c r="E1680" s="241"/>
      <c r="F1680" s="241"/>
      <c r="G1680" s="241"/>
      <c r="H1680" s="241"/>
      <c r="I1680" s="241"/>
      <c r="J1680" s="241"/>
      <c r="K1680" s="241"/>
      <c r="L1680" s="241"/>
      <c r="M1680" s="241"/>
      <c r="N1680" s="241"/>
      <c r="O1680" s="241"/>
      <c r="P1680" s="241"/>
      <c r="Q1680" s="241"/>
      <c r="R1680" s="252"/>
      <c r="S1680" s="241"/>
      <c r="T1680" s="241"/>
      <c r="U1680" s="241"/>
      <c r="V1680" s="244"/>
      <c r="W1680" s="244"/>
      <c r="X1680" s="244"/>
      <c r="Y1680" s="244"/>
      <c r="Z1680" s="241"/>
      <c r="AA1680" s="241"/>
      <c r="AB1680" s="241"/>
      <c r="AC1680" s="241"/>
      <c r="AD1680" s="241"/>
      <c r="AE1680" s="332">
        <f>'4.  2011-2014 LRAM'!AM425*AE1677</f>
        <v>0</v>
      </c>
      <c r="AF1680" s="332">
        <f>'4.  2011-2014 LRAM'!AN425*AF1677</f>
        <v>0</v>
      </c>
      <c r="AG1680" s="332">
        <f>'4.  2011-2014 LRAM'!AO425*AG1677</f>
        <v>0</v>
      </c>
      <c r="AH1680" s="332">
        <f>'4.  2011-2014 LRAM'!AP425*AH1677</f>
        <v>0</v>
      </c>
      <c r="AI1680" s="332">
        <f>'4.  2011-2014 LRAM'!AQ425*AI1677</f>
        <v>0</v>
      </c>
      <c r="AJ1680" s="332">
        <f>'4.  2011-2014 LRAM'!AR425*AJ1677</f>
        <v>0</v>
      </c>
      <c r="AK1680" s="332">
        <f>'4.  2011-2014 LRAM'!AS425*AK1677</f>
        <v>0</v>
      </c>
      <c r="AL1680" s="332">
        <f>'4.  2011-2014 LRAM'!AT425*AL1677</f>
        <v>0</v>
      </c>
      <c r="AM1680" s="332">
        <f>'4.  2011-2014 LRAM'!AU425*AM1677</f>
        <v>0</v>
      </c>
      <c r="AN1680" s="332">
        <f>'4.  2011-2014 LRAM'!AV425*AN1677</f>
        <v>0</v>
      </c>
      <c r="AO1680" s="332">
        <f>'4.  2011-2014 LRAM'!AW425*AO1677</f>
        <v>0</v>
      </c>
      <c r="AP1680" s="332">
        <f>'4.  2011-2014 LRAM'!AX425*AP1677</f>
        <v>0</v>
      </c>
      <c r="AQ1680" s="332">
        <f>'4.  2011-2014 LRAM'!AY425*AQ1677</f>
        <v>0</v>
      </c>
      <c r="AR1680" s="332">
        <f>'4.  2011-2014 LRAM'!AZ425*AR1677</f>
        <v>0</v>
      </c>
      <c r="AS1680" s="544">
        <f t="shared" si="3694"/>
        <v>0</v>
      </c>
    </row>
    <row r="1681" spans="2:45">
      <c r="B1681" s="284" t="s">
        <v>783</v>
      </c>
      <c r="C1681" s="302"/>
      <c r="D1681" s="244"/>
      <c r="E1681" s="241"/>
      <c r="F1681" s="241"/>
      <c r="G1681" s="241"/>
      <c r="H1681" s="241"/>
      <c r="I1681" s="241"/>
      <c r="J1681" s="241"/>
      <c r="K1681" s="241"/>
      <c r="L1681" s="241"/>
      <c r="M1681" s="241"/>
      <c r="N1681" s="241"/>
      <c r="O1681" s="241"/>
      <c r="P1681" s="241"/>
      <c r="Q1681" s="241"/>
      <c r="R1681" s="252"/>
      <c r="S1681" s="241"/>
      <c r="T1681" s="241"/>
      <c r="U1681" s="241"/>
      <c r="V1681" s="244"/>
      <c r="W1681" s="244"/>
      <c r="X1681" s="244"/>
      <c r="Y1681" s="244"/>
      <c r="Z1681" s="241"/>
      <c r="AA1681" s="241"/>
      <c r="AB1681" s="241"/>
      <c r="AC1681" s="241"/>
      <c r="AD1681" s="241"/>
      <c r="AE1681" s="332">
        <f>'4.  2011-2014 LRAM'!AM561*AE1677</f>
        <v>0</v>
      </c>
      <c r="AF1681" s="332">
        <f>'4.  2011-2014 LRAM'!AN561*AF1677</f>
        <v>0</v>
      </c>
      <c r="AG1681" s="332">
        <f>'4.  2011-2014 LRAM'!AO561*AG1677</f>
        <v>0</v>
      </c>
      <c r="AH1681" s="332">
        <f>'4.  2011-2014 LRAM'!AP561*AH1677</f>
        <v>0</v>
      </c>
      <c r="AI1681" s="332">
        <f>'4.  2011-2014 LRAM'!AQ561*AI1677</f>
        <v>0</v>
      </c>
      <c r="AJ1681" s="332">
        <f>'4.  2011-2014 LRAM'!AR561*AJ1677</f>
        <v>0</v>
      </c>
      <c r="AK1681" s="332">
        <f>'4.  2011-2014 LRAM'!AS561*AK1677</f>
        <v>0</v>
      </c>
      <c r="AL1681" s="332">
        <f>'4.  2011-2014 LRAM'!AT561*AL1677</f>
        <v>0</v>
      </c>
      <c r="AM1681" s="332">
        <f>'4.  2011-2014 LRAM'!AU561*AM1677</f>
        <v>0</v>
      </c>
      <c r="AN1681" s="332">
        <f>'4.  2011-2014 LRAM'!AV561*AN1677</f>
        <v>0</v>
      </c>
      <c r="AO1681" s="332">
        <f>'4.  2011-2014 LRAM'!AW561*AO1677</f>
        <v>0</v>
      </c>
      <c r="AP1681" s="332">
        <f>'4.  2011-2014 LRAM'!AX561*AP1677</f>
        <v>0</v>
      </c>
      <c r="AQ1681" s="332">
        <f>'4.  2011-2014 LRAM'!AY561*AQ1677</f>
        <v>0</v>
      </c>
      <c r="AR1681" s="332">
        <f>'4.  2011-2014 LRAM'!AZ561*AR1677</f>
        <v>0</v>
      </c>
      <c r="AS1681" s="544">
        <f t="shared" si="3694"/>
        <v>0</v>
      </c>
    </row>
    <row r="1682" spans="2:45">
      <c r="B1682" s="284" t="s">
        <v>784</v>
      </c>
      <c r="C1682" s="302"/>
      <c r="D1682" s="244"/>
      <c r="E1682" s="241"/>
      <c r="F1682" s="241"/>
      <c r="G1682" s="241"/>
      <c r="H1682" s="241"/>
      <c r="I1682" s="241"/>
      <c r="J1682" s="241"/>
      <c r="K1682" s="241"/>
      <c r="L1682" s="241"/>
      <c r="M1682" s="241"/>
      <c r="N1682" s="241"/>
      <c r="O1682" s="241"/>
      <c r="P1682" s="241"/>
      <c r="Q1682" s="241"/>
      <c r="R1682" s="252"/>
      <c r="S1682" s="241"/>
      <c r="T1682" s="241"/>
      <c r="U1682" s="241"/>
      <c r="V1682" s="244"/>
      <c r="W1682" s="244"/>
      <c r="X1682" s="244"/>
      <c r="Y1682" s="244"/>
      <c r="Z1682" s="241"/>
      <c r="AA1682" s="241"/>
      <c r="AB1682" s="241"/>
      <c r="AC1682" s="241"/>
      <c r="AD1682" s="241"/>
      <c r="AE1682" s="332">
        <f t="shared" ref="AE1682:AR1682" si="3695">AE221*AE1677</f>
        <v>0</v>
      </c>
      <c r="AF1682" s="332">
        <f t="shared" si="3695"/>
        <v>0</v>
      </c>
      <c r="AG1682" s="332">
        <f t="shared" si="3695"/>
        <v>0</v>
      </c>
      <c r="AH1682" s="332">
        <f t="shared" si="3695"/>
        <v>0</v>
      </c>
      <c r="AI1682" s="332">
        <f t="shared" si="3695"/>
        <v>0</v>
      </c>
      <c r="AJ1682" s="332">
        <f t="shared" si="3695"/>
        <v>0</v>
      </c>
      <c r="AK1682" s="332">
        <f t="shared" si="3695"/>
        <v>0</v>
      </c>
      <c r="AL1682" s="332">
        <f t="shared" si="3695"/>
        <v>0</v>
      </c>
      <c r="AM1682" s="332">
        <f t="shared" si="3695"/>
        <v>0</v>
      </c>
      <c r="AN1682" s="332">
        <f t="shared" si="3695"/>
        <v>0</v>
      </c>
      <c r="AO1682" s="332">
        <f t="shared" si="3695"/>
        <v>0</v>
      </c>
      <c r="AP1682" s="332">
        <f t="shared" si="3695"/>
        <v>0</v>
      </c>
      <c r="AQ1682" s="332">
        <f t="shared" si="3695"/>
        <v>0</v>
      </c>
      <c r="AR1682" s="332">
        <f t="shared" si="3695"/>
        <v>0</v>
      </c>
      <c r="AS1682" s="544">
        <f>SUM(AE1682:AR1682)</f>
        <v>0</v>
      </c>
    </row>
    <row r="1683" spans="2:45">
      <c r="B1683" s="284" t="s">
        <v>785</v>
      </c>
      <c r="C1683" s="302"/>
      <c r="D1683" s="244"/>
      <c r="E1683" s="241"/>
      <c r="F1683" s="241"/>
      <c r="G1683" s="241"/>
      <c r="H1683" s="241"/>
      <c r="I1683" s="241"/>
      <c r="J1683" s="241"/>
      <c r="K1683" s="241"/>
      <c r="L1683" s="241"/>
      <c r="M1683" s="241"/>
      <c r="N1683" s="241"/>
      <c r="O1683" s="241"/>
      <c r="P1683" s="241"/>
      <c r="Q1683" s="241"/>
      <c r="R1683" s="252"/>
      <c r="S1683" s="241"/>
      <c r="T1683" s="241"/>
      <c r="U1683" s="241"/>
      <c r="V1683" s="244"/>
      <c r="W1683" s="244"/>
      <c r="X1683" s="244"/>
      <c r="Y1683" s="244"/>
      <c r="Z1683" s="241"/>
      <c r="AA1683" s="241"/>
      <c r="AB1683" s="241"/>
      <c r="AC1683" s="241"/>
      <c r="AD1683" s="241"/>
      <c r="AE1683" s="332">
        <f t="shared" ref="AE1683:AR1683" si="3696">AE412*AE1677</f>
        <v>0</v>
      </c>
      <c r="AF1683" s="332">
        <f t="shared" si="3696"/>
        <v>0</v>
      </c>
      <c r="AG1683" s="332">
        <f t="shared" si="3696"/>
        <v>0</v>
      </c>
      <c r="AH1683" s="332">
        <f t="shared" si="3696"/>
        <v>0</v>
      </c>
      <c r="AI1683" s="332">
        <f t="shared" si="3696"/>
        <v>0</v>
      </c>
      <c r="AJ1683" s="332">
        <f t="shared" si="3696"/>
        <v>0</v>
      </c>
      <c r="AK1683" s="332">
        <f t="shared" si="3696"/>
        <v>0</v>
      </c>
      <c r="AL1683" s="332">
        <f t="shared" si="3696"/>
        <v>0</v>
      </c>
      <c r="AM1683" s="332">
        <f t="shared" si="3696"/>
        <v>0</v>
      </c>
      <c r="AN1683" s="332">
        <f t="shared" si="3696"/>
        <v>0</v>
      </c>
      <c r="AO1683" s="332">
        <f t="shared" si="3696"/>
        <v>0</v>
      </c>
      <c r="AP1683" s="332">
        <f t="shared" si="3696"/>
        <v>0</v>
      </c>
      <c r="AQ1683" s="332">
        <f t="shared" si="3696"/>
        <v>0</v>
      </c>
      <c r="AR1683" s="332">
        <f t="shared" si="3696"/>
        <v>0</v>
      </c>
      <c r="AS1683" s="544">
        <f>SUM(AE1683:AR1683)</f>
        <v>0</v>
      </c>
    </row>
    <row r="1684" spans="2:45">
      <c r="B1684" s="284" t="s">
        <v>786</v>
      </c>
      <c r="C1684" s="302"/>
      <c r="D1684" s="244"/>
      <c r="E1684" s="241"/>
      <c r="F1684" s="241"/>
      <c r="G1684" s="241"/>
      <c r="H1684" s="241"/>
      <c r="I1684" s="241"/>
      <c r="J1684" s="241"/>
      <c r="K1684" s="241"/>
      <c r="L1684" s="241"/>
      <c r="M1684" s="241"/>
      <c r="N1684" s="241"/>
      <c r="O1684" s="241"/>
      <c r="P1684" s="241"/>
      <c r="Q1684" s="241"/>
      <c r="R1684" s="252"/>
      <c r="S1684" s="241"/>
      <c r="T1684" s="241"/>
      <c r="U1684" s="241"/>
      <c r="V1684" s="244"/>
      <c r="W1684" s="244"/>
      <c r="X1684" s="244"/>
      <c r="Y1684" s="244"/>
      <c r="Z1684" s="241"/>
      <c r="AA1684" s="241"/>
      <c r="AB1684" s="241"/>
      <c r="AC1684" s="241"/>
      <c r="AD1684" s="241"/>
      <c r="AE1684" s="332">
        <f t="shared" ref="AE1684:AR1684" si="3697">AE611*AE1677</f>
        <v>0</v>
      </c>
      <c r="AF1684" s="332">
        <f t="shared" si="3697"/>
        <v>0</v>
      </c>
      <c r="AG1684" s="332">
        <f t="shared" si="3697"/>
        <v>0</v>
      </c>
      <c r="AH1684" s="332">
        <f t="shared" si="3697"/>
        <v>0</v>
      </c>
      <c r="AI1684" s="332">
        <f t="shared" si="3697"/>
        <v>0</v>
      </c>
      <c r="AJ1684" s="332">
        <f t="shared" si="3697"/>
        <v>0</v>
      </c>
      <c r="AK1684" s="332">
        <f t="shared" si="3697"/>
        <v>0</v>
      </c>
      <c r="AL1684" s="332">
        <f t="shared" si="3697"/>
        <v>0</v>
      </c>
      <c r="AM1684" s="332">
        <f t="shared" si="3697"/>
        <v>0</v>
      </c>
      <c r="AN1684" s="332">
        <f t="shared" si="3697"/>
        <v>0</v>
      </c>
      <c r="AO1684" s="332">
        <f t="shared" si="3697"/>
        <v>0</v>
      </c>
      <c r="AP1684" s="332">
        <f t="shared" si="3697"/>
        <v>0</v>
      </c>
      <c r="AQ1684" s="332">
        <f t="shared" si="3697"/>
        <v>0</v>
      </c>
      <c r="AR1684" s="332">
        <f t="shared" si="3697"/>
        <v>0</v>
      </c>
      <c r="AS1684" s="544">
        <f>SUM(AE1684:AR1684)</f>
        <v>0</v>
      </c>
    </row>
    <row r="1685" spans="2:45">
      <c r="B1685" s="284" t="s">
        <v>787</v>
      </c>
      <c r="C1685" s="302"/>
      <c r="D1685" s="244"/>
      <c r="E1685" s="241"/>
      <c r="F1685" s="241"/>
      <c r="G1685" s="241"/>
      <c r="H1685" s="241"/>
      <c r="I1685" s="241"/>
      <c r="J1685" s="241"/>
      <c r="K1685" s="241"/>
      <c r="L1685" s="241"/>
      <c r="M1685" s="241"/>
      <c r="N1685" s="241"/>
      <c r="O1685" s="241"/>
      <c r="P1685" s="241"/>
      <c r="Q1685" s="241"/>
      <c r="R1685" s="252"/>
      <c r="S1685" s="241"/>
      <c r="T1685" s="241"/>
      <c r="U1685" s="241"/>
      <c r="V1685" s="244"/>
      <c r="W1685" s="244"/>
      <c r="X1685" s="244"/>
      <c r="Y1685" s="244"/>
      <c r="Z1685" s="241"/>
      <c r="AA1685" s="241"/>
      <c r="AB1685" s="241"/>
      <c r="AC1685" s="241"/>
      <c r="AD1685" s="241"/>
      <c r="AE1685" s="332">
        <f t="shared" ref="AE1685:AR1685" si="3698">AE804*AE1677</f>
        <v>0</v>
      </c>
      <c r="AF1685" s="332">
        <f t="shared" si="3698"/>
        <v>0</v>
      </c>
      <c r="AG1685" s="332">
        <f t="shared" si="3698"/>
        <v>0</v>
      </c>
      <c r="AH1685" s="332">
        <f t="shared" si="3698"/>
        <v>0</v>
      </c>
      <c r="AI1685" s="332">
        <f t="shared" si="3698"/>
        <v>0</v>
      </c>
      <c r="AJ1685" s="332">
        <f t="shared" si="3698"/>
        <v>0</v>
      </c>
      <c r="AK1685" s="332">
        <f t="shared" si="3698"/>
        <v>0</v>
      </c>
      <c r="AL1685" s="332">
        <f t="shared" si="3698"/>
        <v>0</v>
      </c>
      <c r="AM1685" s="332">
        <f t="shared" si="3698"/>
        <v>0</v>
      </c>
      <c r="AN1685" s="332">
        <f t="shared" si="3698"/>
        <v>0</v>
      </c>
      <c r="AO1685" s="332">
        <f t="shared" si="3698"/>
        <v>0</v>
      </c>
      <c r="AP1685" s="332">
        <f t="shared" si="3698"/>
        <v>0</v>
      </c>
      <c r="AQ1685" s="332">
        <f t="shared" si="3698"/>
        <v>0</v>
      </c>
      <c r="AR1685" s="332">
        <f t="shared" si="3698"/>
        <v>0</v>
      </c>
      <c r="AS1685" s="544">
        <f t="shared" ref="AS1685:AS1690" si="3699">SUM(AE1685:AR1685)</f>
        <v>0</v>
      </c>
    </row>
    <row r="1686" spans="2:45">
      <c r="B1686" s="284" t="s">
        <v>788</v>
      </c>
      <c r="C1686" s="302"/>
      <c r="D1686" s="244"/>
      <c r="E1686" s="241"/>
      <c r="F1686" s="241"/>
      <c r="G1686" s="241"/>
      <c r="H1686" s="241"/>
      <c r="I1686" s="241"/>
      <c r="J1686" s="241"/>
      <c r="K1686" s="241"/>
      <c r="L1686" s="241"/>
      <c r="M1686" s="241"/>
      <c r="N1686" s="241"/>
      <c r="O1686" s="241"/>
      <c r="P1686" s="241"/>
      <c r="Q1686" s="241"/>
      <c r="R1686" s="252"/>
      <c r="S1686" s="241"/>
      <c r="T1686" s="241"/>
      <c r="U1686" s="241"/>
      <c r="V1686" s="244"/>
      <c r="W1686" s="244"/>
      <c r="X1686" s="244"/>
      <c r="Y1686" s="244"/>
      <c r="Z1686" s="241"/>
      <c r="AA1686" s="241"/>
      <c r="AB1686" s="241"/>
      <c r="AC1686" s="241"/>
      <c r="AD1686" s="241"/>
      <c r="AE1686" s="332">
        <f t="shared" ref="AE1686:AR1686" si="3700">AE999*AE1677</f>
        <v>0</v>
      </c>
      <c r="AF1686" s="332">
        <f t="shared" si="3700"/>
        <v>0</v>
      </c>
      <c r="AG1686" s="332">
        <f t="shared" si="3700"/>
        <v>0</v>
      </c>
      <c r="AH1686" s="332">
        <f t="shared" si="3700"/>
        <v>0</v>
      </c>
      <c r="AI1686" s="332">
        <f t="shared" si="3700"/>
        <v>0</v>
      </c>
      <c r="AJ1686" s="332">
        <f t="shared" si="3700"/>
        <v>0</v>
      </c>
      <c r="AK1686" s="332">
        <f t="shared" si="3700"/>
        <v>0</v>
      </c>
      <c r="AL1686" s="332">
        <f t="shared" si="3700"/>
        <v>0</v>
      </c>
      <c r="AM1686" s="332">
        <f t="shared" si="3700"/>
        <v>0</v>
      </c>
      <c r="AN1686" s="332">
        <f t="shared" si="3700"/>
        <v>0</v>
      </c>
      <c r="AO1686" s="332">
        <f t="shared" si="3700"/>
        <v>0</v>
      </c>
      <c r="AP1686" s="332">
        <f t="shared" si="3700"/>
        <v>0</v>
      </c>
      <c r="AQ1686" s="332">
        <f t="shared" si="3700"/>
        <v>0</v>
      </c>
      <c r="AR1686" s="332">
        <f t="shared" si="3700"/>
        <v>0</v>
      </c>
      <c r="AS1686" s="544">
        <f t="shared" si="3699"/>
        <v>0</v>
      </c>
    </row>
    <row r="1687" spans="2:45">
      <c r="B1687" s="284" t="s">
        <v>789</v>
      </c>
      <c r="C1687" s="302"/>
      <c r="D1687" s="244"/>
      <c r="E1687" s="241"/>
      <c r="F1687" s="241"/>
      <c r="G1687" s="241"/>
      <c r="H1687" s="241"/>
      <c r="I1687" s="241"/>
      <c r="J1687" s="241"/>
      <c r="K1687" s="241"/>
      <c r="L1687" s="241"/>
      <c r="M1687" s="241"/>
      <c r="N1687" s="241"/>
      <c r="O1687" s="241"/>
      <c r="P1687" s="241"/>
      <c r="Q1687" s="241"/>
      <c r="R1687" s="252"/>
      <c r="S1687" s="241"/>
      <c r="T1687" s="241"/>
      <c r="U1687" s="241"/>
      <c r="V1687" s="244"/>
      <c r="W1687" s="244"/>
      <c r="X1687" s="244"/>
      <c r="Y1687" s="244"/>
      <c r="Z1687" s="241"/>
      <c r="AA1687" s="241"/>
      <c r="AB1687" s="241"/>
      <c r="AC1687" s="241"/>
      <c r="AD1687" s="241"/>
      <c r="AE1687" s="332">
        <f t="shared" ref="AE1687:AR1687" si="3701">AE1194*AE1677</f>
        <v>0</v>
      </c>
      <c r="AF1687" s="332">
        <f t="shared" si="3701"/>
        <v>0</v>
      </c>
      <c r="AG1687" s="332">
        <f t="shared" si="3701"/>
        <v>0</v>
      </c>
      <c r="AH1687" s="332">
        <f t="shared" si="3701"/>
        <v>0</v>
      </c>
      <c r="AI1687" s="332">
        <f t="shared" si="3701"/>
        <v>0</v>
      </c>
      <c r="AJ1687" s="332">
        <f t="shared" si="3701"/>
        <v>0</v>
      </c>
      <c r="AK1687" s="332">
        <f t="shared" si="3701"/>
        <v>0</v>
      </c>
      <c r="AL1687" s="332">
        <f t="shared" si="3701"/>
        <v>0</v>
      </c>
      <c r="AM1687" s="332">
        <f t="shared" si="3701"/>
        <v>0</v>
      </c>
      <c r="AN1687" s="332">
        <f t="shared" si="3701"/>
        <v>0</v>
      </c>
      <c r="AO1687" s="332">
        <f t="shared" si="3701"/>
        <v>0</v>
      </c>
      <c r="AP1687" s="332">
        <f t="shared" si="3701"/>
        <v>0</v>
      </c>
      <c r="AQ1687" s="332">
        <f t="shared" si="3701"/>
        <v>0</v>
      </c>
      <c r="AR1687" s="332">
        <f t="shared" si="3701"/>
        <v>0</v>
      </c>
      <c r="AS1687" s="544">
        <f t="shared" si="3699"/>
        <v>0</v>
      </c>
    </row>
    <row r="1688" spans="2:45">
      <c r="B1688" s="284" t="s">
        <v>790</v>
      </c>
      <c r="C1688" s="302"/>
      <c r="D1688" s="244"/>
      <c r="E1688" s="241"/>
      <c r="F1688" s="241"/>
      <c r="G1688" s="241"/>
      <c r="H1688" s="241"/>
      <c r="I1688" s="241"/>
      <c r="J1688" s="241"/>
      <c r="K1688" s="241"/>
      <c r="L1688" s="241"/>
      <c r="M1688" s="241"/>
      <c r="N1688" s="241"/>
      <c r="O1688" s="241"/>
      <c r="P1688" s="241"/>
      <c r="Q1688" s="241"/>
      <c r="R1688" s="252"/>
      <c r="S1688" s="241"/>
      <c r="T1688" s="241"/>
      <c r="U1688" s="241"/>
      <c r="V1688" s="244"/>
      <c r="W1688" s="244"/>
      <c r="X1688" s="244"/>
      <c r="Y1688" s="244"/>
      <c r="Z1688" s="241"/>
      <c r="AA1688" s="241"/>
      <c r="AB1688" s="241"/>
      <c r="AC1688" s="241"/>
      <c r="AD1688" s="241"/>
      <c r="AE1688" s="332">
        <f t="shared" ref="AE1688:AR1688" si="3702">AE1389*AE1677</f>
        <v>0</v>
      </c>
      <c r="AF1688" s="332">
        <f t="shared" si="3702"/>
        <v>0</v>
      </c>
      <c r="AG1688" s="332">
        <f t="shared" si="3702"/>
        <v>0</v>
      </c>
      <c r="AH1688" s="332">
        <f t="shared" si="3702"/>
        <v>0</v>
      </c>
      <c r="AI1688" s="332">
        <f t="shared" si="3702"/>
        <v>0</v>
      </c>
      <c r="AJ1688" s="332">
        <f t="shared" si="3702"/>
        <v>0</v>
      </c>
      <c r="AK1688" s="332">
        <f t="shared" si="3702"/>
        <v>0</v>
      </c>
      <c r="AL1688" s="332">
        <f t="shared" si="3702"/>
        <v>0</v>
      </c>
      <c r="AM1688" s="332">
        <f t="shared" si="3702"/>
        <v>0</v>
      </c>
      <c r="AN1688" s="332">
        <f t="shared" si="3702"/>
        <v>0</v>
      </c>
      <c r="AO1688" s="332">
        <f t="shared" si="3702"/>
        <v>0</v>
      </c>
      <c r="AP1688" s="332">
        <f t="shared" si="3702"/>
        <v>0</v>
      </c>
      <c r="AQ1688" s="332">
        <f t="shared" si="3702"/>
        <v>0</v>
      </c>
      <c r="AR1688" s="332">
        <f t="shared" si="3702"/>
        <v>0</v>
      </c>
      <c r="AS1688" s="544">
        <f t="shared" si="3699"/>
        <v>0</v>
      </c>
    </row>
    <row r="1689" spans="2:45">
      <c r="B1689" s="284" t="s">
        <v>791</v>
      </c>
      <c r="C1689" s="302"/>
      <c r="D1689" s="244"/>
      <c r="E1689" s="241"/>
      <c r="F1689" s="241"/>
      <c r="G1689" s="241"/>
      <c r="H1689" s="241"/>
      <c r="I1689" s="241"/>
      <c r="J1689" s="241"/>
      <c r="K1689" s="241"/>
      <c r="L1689" s="241"/>
      <c r="M1689" s="241"/>
      <c r="N1689" s="241"/>
      <c r="O1689" s="241"/>
      <c r="P1689" s="241"/>
      <c r="Q1689" s="241"/>
      <c r="R1689" s="252"/>
      <c r="S1689" s="241"/>
      <c r="T1689" s="241"/>
      <c r="U1689" s="241"/>
      <c r="V1689" s="244"/>
      <c r="W1689" s="244"/>
      <c r="X1689" s="244"/>
      <c r="Y1689" s="244"/>
      <c r="Z1689" s="241"/>
      <c r="AA1689" s="241"/>
      <c r="AB1689" s="241"/>
      <c r="AC1689" s="241"/>
      <c r="AD1689" s="241"/>
      <c r="AE1689" s="332">
        <f t="shared" ref="AE1689:AR1689" si="3703">AE1583*AE1677</f>
        <v>0</v>
      </c>
      <c r="AF1689" s="332">
        <f t="shared" si="3703"/>
        <v>0</v>
      </c>
      <c r="AG1689" s="332">
        <f t="shared" si="3703"/>
        <v>0</v>
      </c>
      <c r="AH1689" s="332">
        <f t="shared" si="3703"/>
        <v>0</v>
      </c>
      <c r="AI1689" s="332">
        <f t="shared" si="3703"/>
        <v>0</v>
      </c>
      <c r="AJ1689" s="332">
        <f t="shared" si="3703"/>
        <v>0</v>
      </c>
      <c r="AK1689" s="332">
        <f t="shared" si="3703"/>
        <v>0</v>
      </c>
      <c r="AL1689" s="332">
        <f t="shared" si="3703"/>
        <v>0</v>
      </c>
      <c r="AM1689" s="332">
        <f t="shared" si="3703"/>
        <v>0</v>
      </c>
      <c r="AN1689" s="332">
        <f t="shared" si="3703"/>
        <v>0</v>
      </c>
      <c r="AO1689" s="332">
        <f t="shared" si="3703"/>
        <v>0</v>
      </c>
      <c r="AP1689" s="332">
        <f t="shared" si="3703"/>
        <v>0</v>
      </c>
      <c r="AQ1689" s="332">
        <f t="shared" si="3703"/>
        <v>0</v>
      </c>
      <c r="AR1689" s="332">
        <f t="shared" si="3703"/>
        <v>0</v>
      </c>
      <c r="AS1689" s="544">
        <f t="shared" si="3699"/>
        <v>0</v>
      </c>
    </row>
    <row r="1690" spans="2:45" ht="15.75">
      <c r="B1690" s="306" t="s">
        <v>885</v>
      </c>
      <c r="C1690" s="302"/>
      <c r="D1690" s="264"/>
      <c r="E1690" s="294"/>
      <c r="F1690" s="294"/>
      <c r="G1690" s="294"/>
      <c r="H1690" s="294"/>
      <c r="I1690" s="294"/>
      <c r="J1690" s="294"/>
      <c r="K1690" s="294"/>
      <c r="L1690" s="294"/>
      <c r="M1690" s="294"/>
      <c r="N1690" s="294"/>
      <c r="O1690" s="294"/>
      <c r="P1690" s="294"/>
      <c r="Q1690" s="294"/>
      <c r="R1690" s="261"/>
      <c r="S1690" s="294"/>
      <c r="T1690" s="294"/>
      <c r="U1690" s="294"/>
      <c r="V1690" s="264"/>
      <c r="W1690" s="264"/>
      <c r="X1690" s="264"/>
      <c r="Y1690" s="264"/>
      <c r="Z1690" s="294"/>
      <c r="AA1690" s="294"/>
      <c r="AB1690" s="294"/>
      <c r="AC1690" s="294"/>
      <c r="AD1690" s="294"/>
      <c r="AE1690" s="303">
        <f>SUM(AE1678:AE1689)</f>
        <v>0</v>
      </c>
      <c r="AF1690" s="837">
        <f>SUM(AF1687:AF1689)</f>
        <v>0</v>
      </c>
      <c r="AG1690" s="837">
        <f>SUM(AG1687:AG1689)</f>
        <v>0</v>
      </c>
      <c r="AH1690" s="837">
        <f>SUM(AH1687:AH1689)</f>
        <v>0</v>
      </c>
      <c r="AI1690" s="837">
        <f>SUM(AI1687:AI1689)</f>
        <v>0</v>
      </c>
      <c r="AJ1690" s="303">
        <f t="shared" ref="AJ1690:AR1690" si="3704">SUM(AJ1678:AJ1689)</f>
        <v>0</v>
      </c>
      <c r="AK1690" s="303">
        <f t="shared" si="3704"/>
        <v>0</v>
      </c>
      <c r="AL1690" s="303">
        <f t="shared" si="3704"/>
        <v>0</v>
      </c>
      <c r="AM1690" s="303">
        <f t="shared" si="3704"/>
        <v>0</v>
      </c>
      <c r="AN1690" s="303">
        <f t="shared" si="3704"/>
        <v>0</v>
      </c>
      <c r="AO1690" s="303">
        <f t="shared" si="3704"/>
        <v>0</v>
      </c>
      <c r="AP1690" s="303">
        <f t="shared" si="3704"/>
        <v>0</v>
      </c>
      <c r="AQ1690" s="303">
        <f t="shared" si="3704"/>
        <v>0</v>
      </c>
      <c r="AR1690" s="303">
        <f t="shared" si="3704"/>
        <v>0</v>
      </c>
      <c r="AS1690" s="360">
        <f t="shared" si="3699"/>
        <v>0</v>
      </c>
    </row>
    <row r="1691" spans="2:45" ht="15.75">
      <c r="B1691" s="306" t="s">
        <v>886</v>
      </c>
      <c r="C1691" s="302"/>
      <c r="D1691" s="307"/>
      <c r="E1691" s="294"/>
      <c r="F1691" s="294"/>
      <c r="G1691" s="294"/>
      <c r="H1691" s="294"/>
      <c r="I1691" s="294"/>
      <c r="J1691" s="294"/>
      <c r="K1691" s="294"/>
      <c r="L1691" s="294"/>
      <c r="M1691" s="294"/>
      <c r="N1691" s="294"/>
      <c r="O1691" s="294"/>
      <c r="P1691" s="294"/>
      <c r="Q1691" s="294"/>
      <c r="R1691" s="261"/>
      <c r="S1691" s="294"/>
      <c r="T1691" s="294"/>
      <c r="U1691" s="294"/>
      <c r="V1691" s="264"/>
      <c r="W1691" s="264"/>
      <c r="X1691" s="264"/>
      <c r="Y1691" s="264"/>
      <c r="Z1691" s="294"/>
      <c r="AA1691" s="294"/>
      <c r="AB1691" s="294"/>
      <c r="AC1691" s="294"/>
      <c r="AD1691" s="294"/>
      <c r="AE1691" s="304">
        <f>AE1675*AE1677</f>
        <v>0</v>
      </c>
      <c r="AF1691" s="304">
        <f t="shared" ref="AF1691:AR1691" si="3705">AF1675*AF1677</f>
        <v>0</v>
      </c>
      <c r="AG1691" s="304">
        <f t="shared" si="3705"/>
        <v>0</v>
      </c>
      <c r="AH1691" s="304">
        <f t="shared" si="3705"/>
        <v>0</v>
      </c>
      <c r="AI1691" s="304">
        <f t="shared" si="3705"/>
        <v>0</v>
      </c>
      <c r="AJ1691" s="304">
        <f t="shared" si="3705"/>
        <v>0</v>
      </c>
      <c r="AK1691" s="304">
        <f t="shared" si="3705"/>
        <v>0</v>
      </c>
      <c r="AL1691" s="304">
        <f t="shared" si="3705"/>
        <v>0</v>
      </c>
      <c r="AM1691" s="304">
        <f t="shared" si="3705"/>
        <v>0</v>
      </c>
      <c r="AN1691" s="304">
        <f t="shared" si="3705"/>
        <v>0</v>
      </c>
      <c r="AO1691" s="304">
        <f t="shared" si="3705"/>
        <v>0</v>
      </c>
      <c r="AP1691" s="304">
        <f t="shared" si="3705"/>
        <v>0</v>
      </c>
      <c r="AQ1691" s="304">
        <f t="shared" si="3705"/>
        <v>0</v>
      </c>
      <c r="AR1691" s="304">
        <f t="shared" si="3705"/>
        <v>0</v>
      </c>
      <c r="AS1691" s="360">
        <f>SUM(AE1691:AR1691)</f>
        <v>0</v>
      </c>
    </row>
    <row r="1692" spans="2:45" ht="15.75">
      <c r="B1692" s="306" t="s">
        <v>887</v>
      </c>
      <c r="C1692" s="302"/>
      <c r="D1692" s="307"/>
      <c r="E1692" s="294"/>
      <c r="F1692" s="294"/>
      <c r="G1692" s="294"/>
      <c r="H1692" s="294"/>
      <c r="I1692" s="294"/>
      <c r="J1692" s="294"/>
      <c r="K1692" s="294"/>
      <c r="L1692" s="294"/>
      <c r="M1692" s="294"/>
      <c r="N1692" s="294"/>
      <c r="O1692" s="294"/>
      <c r="P1692" s="294"/>
      <c r="Q1692" s="294"/>
      <c r="R1692" s="261"/>
      <c r="S1692" s="294"/>
      <c r="T1692" s="294"/>
      <c r="U1692" s="294"/>
      <c r="V1692" s="307"/>
      <c r="W1692" s="307"/>
      <c r="X1692" s="307"/>
      <c r="Y1692" s="307"/>
      <c r="Z1692" s="294"/>
      <c r="AA1692" s="294"/>
      <c r="AB1692" s="294"/>
      <c r="AC1692" s="294"/>
      <c r="AD1692" s="294"/>
      <c r="AE1692" s="308"/>
      <c r="AF1692" s="308"/>
      <c r="AG1692" s="308"/>
      <c r="AH1692" s="308"/>
      <c r="AI1692" s="308"/>
      <c r="AJ1692" s="308"/>
      <c r="AK1692" s="308"/>
      <c r="AL1692" s="308"/>
      <c r="AM1692" s="308"/>
      <c r="AN1692" s="308"/>
      <c r="AO1692" s="308"/>
      <c r="AP1692" s="308"/>
      <c r="AQ1692" s="308"/>
      <c r="AR1692" s="308"/>
      <c r="AS1692" s="360">
        <f>AS1690-AS1691</f>
        <v>0</v>
      </c>
    </row>
    <row r="1693" spans="2:45">
      <c r="B1693" s="335"/>
      <c r="C1693" s="397"/>
      <c r="D1693" s="397"/>
      <c r="E1693" s="398"/>
      <c r="F1693" s="398"/>
      <c r="G1693" s="398"/>
      <c r="H1693" s="398"/>
      <c r="I1693" s="398"/>
      <c r="J1693" s="398"/>
      <c r="K1693" s="398"/>
      <c r="L1693" s="398"/>
      <c r="M1693" s="398"/>
      <c r="N1693" s="398"/>
      <c r="O1693" s="398"/>
      <c r="P1693" s="398"/>
      <c r="Q1693" s="398"/>
      <c r="R1693" s="399"/>
      <c r="S1693" s="398"/>
      <c r="T1693" s="398"/>
      <c r="U1693" s="398"/>
      <c r="V1693" s="397"/>
      <c r="W1693" s="400"/>
      <c r="X1693" s="397"/>
      <c r="Y1693" s="397"/>
      <c r="Z1693" s="398"/>
      <c r="AA1693" s="398"/>
      <c r="AB1693" s="398"/>
      <c r="AC1693" s="398"/>
      <c r="AD1693" s="398"/>
      <c r="AE1693" s="678"/>
      <c r="AF1693" s="678"/>
      <c r="AG1693" s="678"/>
      <c r="AH1693" s="678"/>
      <c r="AI1693" s="678"/>
      <c r="AJ1693" s="678"/>
      <c r="AK1693" s="678"/>
      <c r="AL1693" s="678"/>
      <c r="AM1693" s="678"/>
      <c r="AN1693" s="678"/>
      <c r="AO1693" s="678"/>
      <c r="AP1693" s="678"/>
      <c r="AQ1693" s="678"/>
      <c r="AR1693" s="678"/>
      <c r="AS1693" s="694"/>
    </row>
    <row r="1694" spans="2:45" ht="19.5" customHeight="1">
      <c r="B1694" s="838" t="s">
        <v>1182</v>
      </c>
      <c r="C1694" s="341"/>
      <c r="D1694" s="342"/>
      <c r="E1694" s="342"/>
      <c r="F1694" s="342"/>
      <c r="G1694" s="342"/>
      <c r="H1694" s="342"/>
      <c r="I1694" s="342"/>
      <c r="J1694" s="342"/>
      <c r="K1694" s="342"/>
      <c r="L1694" s="342"/>
      <c r="M1694" s="342"/>
      <c r="N1694" s="342"/>
      <c r="O1694" s="342"/>
      <c r="P1694" s="342"/>
      <c r="Q1694" s="342"/>
      <c r="R1694" s="342"/>
      <c r="S1694" s="342"/>
      <c r="T1694" s="342"/>
      <c r="U1694" s="342"/>
      <c r="V1694" s="326"/>
      <c r="W1694" s="327"/>
      <c r="X1694" s="342"/>
      <c r="Y1694" s="342"/>
      <c r="Z1694" s="342"/>
      <c r="AA1694" s="342"/>
      <c r="AB1694" s="342"/>
      <c r="AC1694" s="342"/>
      <c r="AD1694" s="342"/>
      <c r="AE1694" s="343"/>
      <c r="AF1694" s="343"/>
      <c r="AG1694" s="343"/>
      <c r="AH1694" s="343"/>
      <c r="AI1694" s="343"/>
      <c r="AJ1694" s="343"/>
      <c r="AK1694" s="343"/>
      <c r="AL1694" s="343"/>
      <c r="AM1694" s="343"/>
      <c r="AN1694" s="343"/>
      <c r="AO1694" s="343"/>
      <c r="AP1694" s="343"/>
      <c r="AQ1694" s="343"/>
      <c r="AR1694" s="343"/>
      <c r="AS1694" s="343"/>
    </row>
    <row r="1695" spans="2:45" ht="19.5" customHeight="1">
      <c r="B1695" s="667"/>
      <c r="C1695" s="668"/>
      <c r="D1695" s="649"/>
      <c r="E1695" s="649"/>
      <c r="F1695" s="649"/>
      <c r="G1695" s="649"/>
      <c r="H1695" s="649"/>
      <c r="I1695" s="649"/>
      <c r="J1695" s="649"/>
      <c r="K1695" s="649"/>
      <c r="L1695" s="649"/>
      <c r="M1695" s="649"/>
      <c r="N1695" s="649"/>
      <c r="O1695" s="649"/>
      <c r="P1695" s="649"/>
      <c r="Q1695" s="649"/>
      <c r="R1695" s="649"/>
      <c r="S1695" s="649"/>
      <c r="T1695" s="649"/>
      <c r="U1695" s="649"/>
      <c r="V1695" s="265"/>
      <c r="W1695" s="669"/>
      <c r="X1695" s="649"/>
      <c r="Y1695" s="649"/>
      <c r="Z1695" s="649"/>
      <c r="AA1695" s="649"/>
      <c r="AB1695" s="649"/>
      <c r="AC1695" s="649"/>
      <c r="AD1695" s="649"/>
      <c r="AE1695" s="220"/>
      <c r="AF1695" s="220"/>
      <c r="AG1695" s="220"/>
      <c r="AH1695" s="220"/>
      <c r="AI1695" s="220"/>
      <c r="AJ1695" s="220"/>
      <c r="AK1695" s="220"/>
      <c r="AL1695" s="220"/>
      <c r="AM1695" s="220"/>
      <c r="AN1695" s="220"/>
      <c r="AO1695" s="220"/>
      <c r="AP1695" s="220"/>
      <c r="AQ1695" s="220"/>
      <c r="AR1695" s="220"/>
      <c r="AS1695" s="220"/>
    </row>
    <row r="1696" spans="2:45" ht="15.75">
      <c r="B1696" s="242" t="s">
        <v>798</v>
      </c>
      <c r="C1696" s="243"/>
      <c r="D1696" s="512" t="s">
        <v>522</v>
      </c>
      <c r="E1696" s="218"/>
      <c r="F1696" s="512"/>
      <c r="G1696" s="218"/>
      <c r="H1696" s="218"/>
      <c r="I1696" s="218"/>
      <c r="J1696" s="218"/>
      <c r="K1696" s="218"/>
      <c r="L1696" s="218"/>
      <c r="M1696" s="218"/>
      <c r="N1696" s="218"/>
      <c r="O1696" s="218"/>
      <c r="P1696" s="218"/>
      <c r="Q1696" s="218"/>
      <c r="R1696" s="243"/>
      <c r="S1696" s="218"/>
      <c r="T1696" s="218"/>
      <c r="U1696" s="218"/>
      <c r="V1696" s="218"/>
      <c r="W1696" s="218"/>
      <c r="X1696" s="218"/>
      <c r="Y1696" s="218"/>
      <c r="Z1696" s="218"/>
      <c r="AA1696" s="218"/>
      <c r="AB1696" s="218"/>
      <c r="AC1696" s="218"/>
      <c r="AD1696" s="218"/>
      <c r="AE1696" s="232"/>
      <c r="AF1696" s="230"/>
      <c r="AG1696" s="230"/>
      <c r="AH1696" s="230"/>
      <c r="AI1696" s="230"/>
      <c r="AJ1696" s="230"/>
      <c r="AK1696" s="230"/>
      <c r="AL1696" s="230"/>
      <c r="AM1696" s="230"/>
      <c r="AN1696" s="230"/>
      <c r="AO1696" s="230"/>
      <c r="AP1696" s="230"/>
      <c r="AQ1696" s="230"/>
      <c r="AR1696" s="230"/>
    </row>
    <row r="1697" spans="1:45" ht="39.75" customHeight="1">
      <c r="B1697" s="941" t="s">
        <v>211</v>
      </c>
      <c r="C1697" s="943" t="s">
        <v>33</v>
      </c>
      <c r="D1697" s="245" t="s">
        <v>420</v>
      </c>
      <c r="E1697" s="952" t="s">
        <v>209</v>
      </c>
      <c r="F1697" s="953"/>
      <c r="G1697" s="953"/>
      <c r="H1697" s="953"/>
      <c r="I1697" s="953"/>
      <c r="J1697" s="953"/>
      <c r="K1697" s="953"/>
      <c r="L1697" s="953"/>
      <c r="M1697" s="953"/>
      <c r="N1697" s="953"/>
      <c r="O1697" s="953"/>
      <c r="P1697" s="954"/>
      <c r="Q1697" s="950" t="s">
        <v>213</v>
      </c>
      <c r="R1697" s="245" t="s">
        <v>421</v>
      </c>
      <c r="S1697" s="947" t="s">
        <v>212</v>
      </c>
      <c r="T1697" s="948"/>
      <c r="U1697" s="948"/>
      <c r="V1697" s="948"/>
      <c r="W1697" s="948"/>
      <c r="X1697" s="948"/>
      <c r="Y1697" s="948"/>
      <c r="Z1697" s="948"/>
      <c r="AA1697" s="948"/>
      <c r="AB1697" s="948"/>
      <c r="AC1697" s="948"/>
      <c r="AD1697" s="955"/>
      <c r="AE1697" s="947" t="s">
        <v>242</v>
      </c>
      <c r="AF1697" s="948"/>
      <c r="AG1697" s="948"/>
      <c r="AH1697" s="948"/>
      <c r="AI1697" s="948"/>
      <c r="AJ1697" s="948"/>
      <c r="AK1697" s="948"/>
      <c r="AL1697" s="948"/>
      <c r="AM1697" s="948"/>
      <c r="AN1697" s="948"/>
      <c r="AO1697" s="948"/>
      <c r="AP1697" s="948"/>
      <c r="AQ1697" s="948"/>
      <c r="AR1697" s="948"/>
      <c r="AS1697" s="949"/>
    </row>
    <row r="1698" spans="1:45" ht="65.25" customHeight="1">
      <c r="B1698" s="942"/>
      <c r="C1698" s="944"/>
      <c r="D1698" s="246">
        <v>2027</v>
      </c>
      <c r="E1698" s="246">
        <v>2028</v>
      </c>
      <c r="F1698" s="246">
        <v>2029</v>
      </c>
      <c r="G1698" s="246">
        <v>2030</v>
      </c>
      <c r="H1698" s="246">
        <v>2031</v>
      </c>
      <c r="I1698" s="246">
        <v>2032</v>
      </c>
      <c r="J1698" s="246">
        <v>2033</v>
      </c>
      <c r="K1698" s="246">
        <v>2034</v>
      </c>
      <c r="L1698" s="246">
        <v>2035</v>
      </c>
      <c r="M1698" s="246">
        <v>2036</v>
      </c>
      <c r="N1698" s="246">
        <v>2037</v>
      </c>
      <c r="O1698" s="246">
        <v>2038</v>
      </c>
      <c r="P1698" s="246">
        <v>2039</v>
      </c>
      <c r="Q1698" s="951"/>
      <c r="R1698" s="246">
        <v>2027</v>
      </c>
      <c r="S1698" s="246">
        <v>2028</v>
      </c>
      <c r="T1698" s="246">
        <v>2029</v>
      </c>
      <c r="U1698" s="246">
        <v>2030</v>
      </c>
      <c r="V1698" s="246">
        <v>2031</v>
      </c>
      <c r="W1698" s="246">
        <v>2032</v>
      </c>
      <c r="X1698" s="246">
        <v>2033</v>
      </c>
      <c r="Y1698" s="246">
        <v>2034</v>
      </c>
      <c r="Z1698" s="246">
        <v>2035</v>
      </c>
      <c r="AA1698" s="246">
        <v>2036</v>
      </c>
      <c r="AB1698" s="246">
        <v>2037</v>
      </c>
      <c r="AC1698" s="246">
        <v>2038</v>
      </c>
      <c r="AD1698" s="246">
        <v>2039</v>
      </c>
      <c r="AE1698" s="246" t="str">
        <f>'1.  LRAMVA Summary'!$D$53</f>
        <v>Residential</v>
      </c>
      <c r="AF1698" s="246" t="str">
        <f>'1.  LRAMVA Summary'!$E$53</f>
        <v>GS&lt;50 kW</v>
      </c>
      <c r="AG1698" s="246" t="str">
        <f>'1.  LRAMVA Summary'!$F$53</f>
        <v>GS&gt;50 kW</v>
      </c>
      <c r="AH1698" s="246" t="str">
        <f>'1.  LRAMVA Summary'!$G$53</f>
        <v>Unmetered Scattered Load</v>
      </c>
      <c r="AI1698" s="246" t="str">
        <f>'1.  LRAMVA Summary'!$H$53</f>
        <v>Streetlighting</v>
      </c>
      <c r="AJ1698" s="246" t="str">
        <f>'1.  LRAMVA Summary'!$I$53</f>
        <v/>
      </c>
      <c r="AK1698" s="246" t="str">
        <f>'1.  LRAMVA Summary'!$J$53</f>
        <v/>
      </c>
      <c r="AL1698" s="246" t="str">
        <f>'1.  LRAMVA Summary'!$K$53</f>
        <v/>
      </c>
      <c r="AM1698" s="246" t="str">
        <f>'1.  LRAMVA Summary'!$L$53</f>
        <v/>
      </c>
      <c r="AN1698" s="246" t="str">
        <f>'1.  LRAMVA Summary'!$M$53</f>
        <v/>
      </c>
      <c r="AO1698" s="246" t="str">
        <f>'1.  LRAMVA Summary'!$N$53</f>
        <v/>
      </c>
      <c r="AP1698" s="246" t="str">
        <f>'1.  LRAMVA Summary'!$O$53</f>
        <v/>
      </c>
      <c r="AQ1698" s="246" t="str">
        <f>'1.  LRAMVA Summary'!$P$53</f>
        <v/>
      </c>
      <c r="AR1698" s="246" t="str">
        <f>'1.  LRAMVA Summary'!$Q$53</f>
        <v/>
      </c>
      <c r="AS1698" s="248" t="str">
        <f>'1.  LRAMVA Summary'!$R$53</f>
        <v>Total</v>
      </c>
    </row>
    <row r="1699" spans="1:45" ht="15" hidden="1" customHeight="1" outlineLevel="1">
      <c r="A1699" s="465"/>
      <c r="B1699" s="255"/>
      <c r="C1699" s="266"/>
      <c r="D1699" s="252"/>
      <c r="E1699" s="252"/>
      <c r="F1699" s="252"/>
      <c r="G1699" s="252"/>
      <c r="H1699" s="252"/>
      <c r="I1699" s="252"/>
      <c r="J1699" s="252"/>
      <c r="K1699" s="252"/>
      <c r="L1699" s="252"/>
      <c r="M1699" s="252"/>
      <c r="N1699" s="252"/>
      <c r="O1699" s="252"/>
      <c r="P1699" s="252"/>
      <c r="Q1699" s="252"/>
      <c r="R1699" s="252"/>
      <c r="S1699" s="252"/>
      <c r="T1699" s="252"/>
      <c r="U1699" s="252"/>
      <c r="V1699" s="252"/>
      <c r="W1699" s="252"/>
      <c r="X1699" s="252"/>
      <c r="Y1699" s="252"/>
      <c r="Z1699" s="252"/>
      <c r="AA1699" s="252"/>
      <c r="AB1699" s="252"/>
      <c r="AC1699" s="252"/>
      <c r="AD1699" s="252"/>
      <c r="AE1699" s="252">
        <f>'1.  LRAMVA Summary'!D745</f>
        <v>0</v>
      </c>
      <c r="AF1699" s="252">
        <f>'1.  LRAMVA Summary'!E745</f>
        <v>0</v>
      </c>
      <c r="AG1699" s="252">
        <f>'1.  LRAMVA Summary'!F745</f>
        <v>0</v>
      </c>
      <c r="AH1699" s="252">
        <f>'1.  LRAMVA Summary'!G745</f>
        <v>0</v>
      </c>
      <c r="AI1699" s="252">
        <f>'1.  LRAMVA Summary'!H745</f>
        <v>0</v>
      </c>
      <c r="AJ1699" s="252">
        <f>'1.  LRAMVA Summary'!I745</f>
        <v>0</v>
      </c>
      <c r="AK1699" s="252">
        <f>'1.  LRAMVA Summary'!J745</f>
        <v>0</v>
      </c>
      <c r="AL1699" s="252">
        <f>'1.  LRAMVA Summary'!K745</f>
        <v>0</v>
      </c>
      <c r="AM1699" s="252">
        <f>'1.  LRAMVA Summary'!L745</f>
        <v>0</v>
      </c>
      <c r="AN1699" s="252">
        <f>'1.  LRAMVA Summary'!M745</f>
        <v>0</v>
      </c>
      <c r="AO1699" s="252">
        <f>'1.  LRAMVA Summary'!N745</f>
        <v>0</v>
      </c>
      <c r="AP1699" s="252">
        <f>'1.  LRAMVA Summary'!O745</f>
        <v>0</v>
      </c>
      <c r="AQ1699" s="252">
        <f>'1.  LRAMVA Summary'!P745</f>
        <v>0</v>
      </c>
      <c r="AR1699" s="252">
        <f>'1.  LRAMVA Summary'!Q745</f>
        <v>0</v>
      </c>
      <c r="AS1699" s="253"/>
    </row>
    <row r="1700" spans="1:45" ht="15.75" collapsed="1">
      <c r="B1700" s="734"/>
      <c r="C1700" s="295"/>
      <c r="D1700" s="295"/>
      <c r="E1700" s="295"/>
      <c r="F1700" s="295"/>
      <c r="G1700" s="295"/>
      <c r="H1700" s="295"/>
      <c r="I1700" s="295"/>
      <c r="J1700" s="295"/>
      <c r="K1700" s="295"/>
      <c r="L1700" s="295"/>
      <c r="M1700" s="295"/>
      <c r="N1700" s="295"/>
      <c r="O1700" s="295"/>
      <c r="P1700" s="295"/>
      <c r="Q1700" s="295"/>
      <c r="R1700" s="295"/>
      <c r="S1700" s="295"/>
      <c r="T1700" s="295"/>
      <c r="U1700" s="295"/>
      <c r="V1700" s="295"/>
      <c r="W1700" s="295"/>
      <c r="X1700" s="295"/>
      <c r="Y1700" s="295"/>
      <c r="Z1700" s="295"/>
      <c r="AA1700" s="295"/>
      <c r="AB1700" s="295"/>
      <c r="AC1700" s="295"/>
      <c r="AD1700" s="739"/>
      <c r="AE1700" s="252" t="str">
        <f>'1.  LRAMVA Summary'!$D$54</f>
        <v>kWh</v>
      </c>
      <c r="AF1700" s="252" t="str">
        <f>'1.  LRAMVA Summary'!$E$54</f>
        <v>kWh</v>
      </c>
      <c r="AG1700" s="252" t="str">
        <f>'1.  LRAMVA Summary'!$F$54</f>
        <v>kW</v>
      </c>
      <c r="AH1700" s="252" t="str">
        <f>'1.  LRAMVA Summary'!$G$54</f>
        <v>kWh</v>
      </c>
      <c r="AI1700" s="252" t="str">
        <f>'1.  LRAMVA Summary'!$H$54</f>
        <v>kW</v>
      </c>
      <c r="AJ1700" s="252">
        <f>'1.  LRAMVA Summary'!$I$54</f>
        <v>0</v>
      </c>
      <c r="AK1700" s="252">
        <f>'1.  LRAMVA Summary'!$J$54</f>
        <v>0</v>
      </c>
      <c r="AL1700" s="252">
        <f>'1.  LRAMVA Summary'!$K$54</f>
        <v>0</v>
      </c>
      <c r="AM1700" s="252">
        <f>'1.  LRAMVA Summary'!$L$54</f>
        <v>0</v>
      </c>
      <c r="AN1700" s="252">
        <f>'1.  LRAMVA Summary'!$M$54</f>
        <v>0</v>
      </c>
      <c r="AO1700" s="252">
        <f>'1.  LRAMVA Summary'!$N$54</f>
        <v>0</v>
      </c>
      <c r="AP1700" s="252">
        <f>'1.  LRAMVA Summary'!$O$54</f>
        <v>0</v>
      </c>
      <c r="AQ1700" s="252">
        <f>'1.  LRAMVA Summary'!$P$54</f>
        <v>0</v>
      </c>
      <c r="AR1700" s="252">
        <f>'1.  LRAMVA Summary'!$Q$54</f>
        <v>0</v>
      </c>
      <c r="AS1700" s="290"/>
    </row>
    <row r="1701" spans="1:45" ht="15.75">
      <c r="B1701" s="735" t="s">
        <v>944</v>
      </c>
      <c r="C1701" s="295"/>
      <c r="D1701" s="295"/>
      <c r="E1701" s="295"/>
      <c r="F1701" s="295"/>
      <c r="G1701" s="295"/>
      <c r="H1701" s="295"/>
      <c r="I1701" s="295"/>
      <c r="J1701" s="295"/>
      <c r="K1701" s="295"/>
      <c r="L1701" s="295"/>
      <c r="M1701" s="295"/>
      <c r="N1701" s="295"/>
      <c r="O1701" s="295"/>
      <c r="P1701" s="295"/>
      <c r="Q1701" s="295"/>
      <c r="R1701" s="295"/>
      <c r="S1701" s="295"/>
      <c r="T1701" s="295"/>
      <c r="U1701" s="295"/>
      <c r="V1701" s="295"/>
      <c r="W1701" s="295"/>
      <c r="X1701" s="295"/>
      <c r="Y1701" s="295"/>
      <c r="Z1701" s="295"/>
      <c r="AA1701" s="295"/>
      <c r="AB1701" s="295"/>
      <c r="AC1701" s="295"/>
      <c r="AD1701" s="739"/>
      <c r="AE1701" s="737">
        <v>0</v>
      </c>
      <c r="AF1701" s="732">
        <v>0</v>
      </c>
      <c r="AG1701" s="732">
        <v>0</v>
      </c>
      <c r="AH1701" s="732">
        <v>0</v>
      </c>
      <c r="AI1701" s="732">
        <v>0</v>
      </c>
      <c r="AJ1701" s="732">
        <v>0</v>
      </c>
      <c r="AK1701" s="732">
        <v>0</v>
      </c>
      <c r="AL1701" s="732">
        <v>0</v>
      </c>
      <c r="AM1701" s="732">
        <v>0</v>
      </c>
      <c r="AN1701" s="732">
        <v>0</v>
      </c>
      <c r="AO1701" s="732">
        <v>0</v>
      </c>
      <c r="AP1701" s="732">
        <v>0</v>
      </c>
      <c r="AQ1701" s="732">
        <v>0</v>
      </c>
      <c r="AR1701" s="732">
        <v>0</v>
      </c>
      <c r="AS1701" s="733"/>
    </row>
    <row r="1702" spans="1:45" ht="15.75">
      <c r="B1702" s="736" t="s">
        <v>799</v>
      </c>
      <c r="C1702" s="356"/>
      <c r="D1702" s="356"/>
      <c r="E1702" s="356"/>
      <c r="F1702" s="356"/>
      <c r="G1702" s="356"/>
      <c r="H1702" s="356"/>
      <c r="I1702" s="356"/>
      <c r="J1702" s="356"/>
      <c r="K1702" s="356"/>
      <c r="L1702" s="356"/>
      <c r="M1702" s="356"/>
      <c r="N1702" s="356"/>
      <c r="O1702" s="356"/>
      <c r="P1702" s="356"/>
      <c r="Q1702" s="356"/>
      <c r="R1702" s="356"/>
      <c r="S1702" s="356"/>
      <c r="T1702" s="356"/>
      <c r="U1702" s="356"/>
      <c r="V1702" s="356"/>
      <c r="W1702" s="356"/>
      <c r="X1702" s="356"/>
      <c r="Y1702" s="356"/>
      <c r="Z1702" s="356"/>
      <c r="AA1702" s="356"/>
      <c r="AB1702" s="356"/>
      <c r="AC1702" s="356"/>
      <c r="AD1702" s="740"/>
      <c r="AE1702" s="738">
        <f>HLOOKUP(AE1698,'2. LRAMVA Threshold'!$B$42:$Q$60,19,FALSE)</f>
        <v>0</v>
      </c>
      <c r="AF1702" s="738">
        <f>HLOOKUP(AF1698,'2. LRAMVA Threshold'!$B$42:$Q$60,19,FALSE)</f>
        <v>0</v>
      </c>
      <c r="AG1702" s="738">
        <f>HLOOKUP(AG1698,'2. LRAMVA Threshold'!$B$42:$Q$60,19,FALSE)</f>
        <v>0</v>
      </c>
      <c r="AH1702" s="738">
        <f>HLOOKUP(AH1698,'2. LRAMVA Threshold'!$B$42:$Q$60,19,FALSE)</f>
        <v>0</v>
      </c>
      <c r="AI1702" s="738">
        <f>HLOOKUP(AI1698,'2. LRAMVA Threshold'!$B$42:$Q$60,19,FALSE)</f>
        <v>0</v>
      </c>
      <c r="AJ1702" s="738">
        <f>HLOOKUP(AJ1698,'2. LRAMVA Threshold'!$B$42:$Q$60,19,FALSE)</f>
        <v>0</v>
      </c>
      <c r="AK1702" s="738">
        <f>HLOOKUP(AK1698,'2. LRAMVA Threshold'!$B$42:$Q$60,19,FALSE)</f>
        <v>0</v>
      </c>
      <c r="AL1702" s="738">
        <f>HLOOKUP(AL1698,'2. LRAMVA Threshold'!$B$42:$Q$60,19,FALSE)</f>
        <v>0</v>
      </c>
      <c r="AM1702" s="738">
        <f>HLOOKUP(AM1698,'2. LRAMVA Threshold'!$B$42:$Q$60,19,FALSE)</f>
        <v>0</v>
      </c>
      <c r="AN1702" s="738">
        <f>HLOOKUP(AN1698,'2. LRAMVA Threshold'!$B$42:$Q$60,19,FALSE)</f>
        <v>0</v>
      </c>
      <c r="AO1702" s="738">
        <f>HLOOKUP(AO1698,'2. LRAMVA Threshold'!$B$42:$Q$60,19,FALSE)</f>
        <v>0</v>
      </c>
      <c r="AP1702" s="738">
        <f>HLOOKUP(AP1698,'2. LRAMVA Threshold'!$B$42:$Q$60,19,FALSE)</f>
        <v>0</v>
      </c>
      <c r="AQ1702" s="738">
        <f>HLOOKUP(AQ1698,'2. LRAMVA Threshold'!$B$42:$Q$60,19,FALSE)</f>
        <v>0</v>
      </c>
      <c r="AR1702" s="738">
        <f>HLOOKUP(AR1698,'2. LRAMVA Threshold'!$B$42:$Q$60,19,FALSE)</f>
        <v>0</v>
      </c>
      <c r="AS1702" s="394"/>
    </row>
    <row r="1703" spans="1:45">
      <c r="B1703" s="347"/>
      <c r="C1703" s="293"/>
      <c r="D1703" s="294"/>
      <c r="E1703" s="294"/>
      <c r="F1703" s="294"/>
      <c r="G1703" s="294"/>
      <c r="H1703" s="294"/>
      <c r="I1703" s="294"/>
      <c r="J1703" s="294"/>
      <c r="K1703" s="294"/>
      <c r="L1703" s="294"/>
      <c r="M1703" s="294"/>
      <c r="N1703" s="294"/>
      <c r="O1703" s="294"/>
      <c r="P1703" s="294"/>
      <c r="Q1703" s="294"/>
      <c r="R1703" s="295"/>
      <c r="S1703" s="294"/>
      <c r="T1703" s="294"/>
      <c r="U1703" s="294"/>
      <c r="V1703" s="264"/>
      <c r="W1703" s="264"/>
      <c r="X1703" s="264"/>
      <c r="Y1703" s="264"/>
      <c r="Z1703" s="294"/>
      <c r="AA1703" s="294"/>
      <c r="AB1703" s="294"/>
      <c r="AC1703" s="294"/>
      <c r="AD1703" s="294"/>
      <c r="AE1703" s="388"/>
      <c r="AF1703" s="388"/>
      <c r="AG1703" s="388"/>
      <c r="AH1703" s="388"/>
      <c r="AI1703" s="388"/>
      <c r="AJ1703" s="388"/>
      <c r="AK1703" s="388"/>
      <c r="AL1703" s="352"/>
      <c r="AM1703" s="352"/>
      <c r="AN1703" s="352"/>
      <c r="AO1703" s="352"/>
      <c r="AP1703" s="352"/>
      <c r="AQ1703" s="352"/>
      <c r="AR1703" s="352"/>
      <c r="AS1703" s="353"/>
    </row>
    <row r="1704" spans="1:45">
      <c r="B1704" s="284" t="s">
        <v>724</v>
      </c>
      <c r="C1704" s="297"/>
      <c r="D1704" s="297"/>
      <c r="E1704" s="330"/>
      <c r="F1704" s="330"/>
      <c r="G1704" s="330"/>
      <c r="H1704" s="330"/>
      <c r="I1704" s="330"/>
      <c r="J1704" s="330"/>
      <c r="K1704" s="330"/>
      <c r="L1704" s="330"/>
      <c r="M1704" s="330"/>
      <c r="N1704" s="330"/>
      <c r="O1704" s="330"/>
      <c r="P1704" s="330"/>
      <c r="Q1704" s="330"/>
      <c r="R1704" s="252"/>
      <c r="S1704" s="299"/>
      <c r="T1704" s="299"/>
      <c r="U1704" s="299"/>
      <c r="V1704" s="298"/>
      <c r="W1704" s="298"/>
      <c r="X1704" s="298"/>
      <c r="Y1704" s="298"/>
      <c r="Z1704" s="299"/>
      <c r="AA1704" s="299"/>
      <c r="AB1704" s="299"/>
      <c r="AC1704" s="299"/>
      <c r="AD1704" s="299"/>
      <c r="AE1704" s="730">
        <f>HLOOKUP(AE35,'3.  Distribution Rates'!$C$122:$P$135,14,FALSE)</f>
        <v>0</v>
      </c>
      <c r="AF1704" s="730">
        <f>HLOOKUP(AF35,'3.  Distribution Rates'!$C$122:$P$135,14,FALSE)</f>
        <v>0</v>
      </c>
      <c r="AG1704" s="300">
        <f>HLOOKUP(AG35,'3.  Distribution Rates'!$C$122:$P$135,14,FALSE)</f>
        <v>0</v>
      </c>
      <c r="AH1704" s="300">
        <f>HLOOKUP(AH35,'3.  Distribution Rates'!$C$122:$P$135,14,FALSE)</f>
        <v>0</v>
      </c>
      <c r="AI1704" s="300">
        <f>HLOOKUP(AI35,'3.  Distribution Rates'!$C$122:$P$135,14,FALSE)</f>
        <v>0</v>
      </c>
      <c r="AJ1704" s="300">
        <f>HLOOKUP(AJ35,'3.  Distribution Rates'!$C$122:$P$135,14,FALSE)</f>
        <v>0</v>
      </c>
      <c r="AK1704" s="300">
        <f>HLOOKUP(AK35,'3.  Distribution Rates'!$C$122:$P$135,14,FALSE)</f>
        <v>0</v>
      </c>
      <c r="AL1704" s="300">
        <f>HLOOKUP(AL35,'3.  Distribution Rates'!$C$122:$P$135,14,FALSE)</f>
        <v>0</v>
      </c>
      <c r="AM1704" s="300">
        <f>HLOOKUP(AM35,'3.  Distribution Rates'!$C$122:$P$135,14,FALSE)</f>
        <v>0</v>
      </c>
      <c r="AN1704" s="300">
        <f>HLOOKUP(AN35,'3.  Distribution Rates'!$C$122:$P$135,14,FALSE)</f>
        <v>0</v>
      </c>
      <c r="AO1704" s="300">
        <f>HLOOKUP(AO35,'3.  Distribution Rates'!$C$122:$P$135,14,FALSE)</f>
        <v>0</v>
      </c>
      <c r="AP1704" s="300">
        <f>HLOOKUP(AP35,'3.  Distribution Rates'!$C$122:$P$135,14,FALSE)</f>
        <v>0</v>
      </c>
      <c r="AQ1704" s="300">
        <f>HLOOKUP(AQ35,'3.  Distribution Rates'!$C$122:$P$135,14,FALSE)</f>
        <v>0</v>
      </c>
      <c r="AR1704" s="300">
        <f>HLOOKUP(AR35,'3.  Distribution Rates'!$C$122:$P$135,14,FALSE)</f>
        <v>0</v>
      </c>
      <c r="AS1704" s="396"/>
    </row>
    <row r="1705" spans="1:45">
      <c r="B1705" s="284" t="s">
        <v>800</v>
      </c>
      <c r="C1705" s="302"/>
      <c r="D1705" s="244"/>
      <c r="E1705" s="241"/>
      <c r="F1705" s="241"/>
      <c r="G1705" s="241"/>
      <c r="H1705" s="241"/>
      <c r="I1705" s="241"/>
      <c r="J1705" s="241"/>
      <c r="K1705" s="241"/>
      <c r="L1705" s="241"/>
      <c r="M1705" s="241"/>
      <c r="N1705" s="241"/>
      <c r="O1705" s="241"/>
      <c r="P1705" s="241"/>
      <c r="Q1705" s="241"/>
      <c r="R1705" s="252"/>
      <c r="S1705" s="241"/>
      <c r="T1705" s="241"/>
      <c r="U1705" s="241"/>
      <c r="V1705" s="244"/>
      <c r="W1705" s="244"/>
      <c r="X1705" s="244"/>
      <c r="Y1705" s="244"/>
      <c r="Z1705" s="241"/>
      <c r="AA1705" s="241"/>
      <c r="AB1705" s="241"/>
      <c r="AC1705" s="241"/>
      <c r="AD1705" s="241"/>
      <c r="AE1705" s="332">
        <f>'4.  2011-2014 LRAM'!AM150*AE1704</f>
        <v>0</v>
      </c>
      <c r="AF1705" s="332">
        <f>'4.  2011-2014 LRAM'!AN150*AF1704</f>
        <v>0</v>
      </c>
      <c r="AG1705" s="332">
        <f>'4.  2011-2014 LRAM'!AO150*AG1704</f>
        <v>0</v>
      </c>
      <c r="AH1705" s="332">
        <f>'4.  2011-2014 LRAM'!AP150*AH1704</f>
        <v>0</v>
      </c>
      <c r="AI1705" s="332">
        <f>'4.  2011-2014 LRAM'!AQ150*AI1704</f>
        <v>0</v>
      </c>
      <c r="AJ1705" s="332">
        <f>'4.  2011-2014 LRAM'!AR150*AJ1704</f>
        <v>0</v>
      </c>
      <c r="AK1705" s="332">
        <f>'4.  2011-2014 LRAM'!AS150*AK1704</f>
        <v>0</v>
      </c>
      <c r="AL1705" s="332">
        <f>'4.  2011-2014 LRAM'!AT150*AL1704</f>
        <v>0</v>
      </c>
      <c r="AM1705" s="332">
        <f>'4.  2011-2014 LRAM'!AU150*AM1704</f>
        <v>0</v>
      </c>
      <c r="AN1705" s="332">
        <f>'4.  2011-2014 LRAM'!AV150*AN1704</f>
        <v>0</v>
      </c>
      <c r="AO1705" s="332">
        <f>'4.  2011-2014 LRAM'!AW150*AO1704</f>
        <v>0</v>
      </c>
      <c r="AP1705" s="332">
        <f>'4.  2011-2014 LRAM'!AX150*AP1704</f>
        <v>0</v>
      </c>
      <c r="AQ1705" s="332">
        <f>'4.  2011-2014 LRAM'!AY150*AQ1704</f>
        <v>0</v>
      </c>
      <c r="AR1705" s="332">
        <f>'4.  2011-2014 LRAM'!AZ150*AR1704</f>
        <v>0</v>
      </c>
      <c r="AS1705" s="544">
        <f>SUM(AE1705:AR1705)</f>
        <v>0</v>
      </c>
    </row>
    <row r="1706" spans="1:45">
      <c r="B1706" s="284" t="s">
        <v>801</v>
      </c>
      <c r="C1706" s="302"/>
      <c r="D1706" s="244"/>
      <c r="E1706" s="241"/>
      <c r="F1706" s="241"/>
      <c r="G1706" s="241"/>
      <c r="H1706" s="241"/>
      <c r="I1706" s="241"/>
      <c r="J1706" s="241"/>
      <c r="K1706" s="241"/>
      <c r="L1706" s="241"/>
      <c r="M1706" s="241"/>
      <c r="N1706" s="241"/>
      <c r="O1706" s="241"/>
      <c r="P1706" s="241"/>
      <c r="Q1706" s="241"/>
      <c r="R1706" s="252"/>
      <c r="S1706" s="241"/>
      <c r="T1706" s="241"/>
      <c r="U1706" s="241"/>
      <c r="V1706" s="244"/>
      <c r="W1706" s="244"/>
      <c r="X1706" s="244"/>
      <c r="Y1706" s="244"/>
      <c r="Z1706" s="241"/>
      <c r="AA1706" s="241"/>
      <c r="AB1706" s="241"/>
      <c r="AC1706" s="241"/>
      <c r="AD1706" s="241"/>
      <c r="AE1706" s="332">
        <f>'4.  2011-2014 LRAM'!AM289*AE1704</f>
        <v>0</v>
      </c>
      <c r="AF1706" s="332">
        <f>'4.  2011-2014 LRAM'!AN289*AF1704</f>
        <v>0</v>
      </c>
      <c r="AG1706" s="332">
        <f>'4.  2011-2014 LRAM'!AO289*AG1704</f>
        <v>0</v>
      </c>
      <c r="AH1706" s="332">
        <f>'4.  2011-2014 LRAM'!AP289*AH1704</f>
        <v>0</v>
      </c>
      <c r="AI1706" s="332">
        <f>'4.  2011-2014 LRAM'!AQ289*AI1704</f>
        <v>0</v>
      </c>
      <c r="AJ1706" s="332">
        <f>'4.  2011-2014 LRAM'!AR289*AJ1704</f>
        <v>0</v>
      </c>
      <c r="AK1706" s="332">
        <f>'4.  2011-2014 LRAM'!AS289*AK1704</f>
        <v>0</v>
      </c>
      <c r="AL1706" s="332">
        <f>'4.  2011-2014 LRAM'!AT289*AL1704</f>
        <v>0</v>
      </c>
      <c r="AM1706" s="332">
        <f>'4.  2011-2014 LRAM'!AU289*AM1704</f>
        <v>0</v>
      </c>
      <c r="AN1706" s="332">
        <f>'4.  2011-2014 LRAM'!AV289*AN1704</f>
        <v>0</v>
      </c>
      <c r="AO1706" s="332">
        <f>'4.  2011-2014 LRAM'!AW289*AO1704</f>
        <v>0</v>
      </c>
      <c r="AP1706" s="332">
        <f>'4.  2011-2014 LRAM'!AX289*AP1704</f>
        <v>0</v>
      </c>
      <c r="AQ1706" s="332">
        <f>'4.  2011-2014 LRAM'!AY289*AQ1704</f>
        <v>0</v>
      </c>
      <c r="AR1706" s="332">
        <f>'4.  2011-2014 LRAM'!AZ289*AR1704</f>
        <v>0</v>
      </c>
      <c r="AS1706" s="544">
        <f>SUM(AE1706:AR1706)</f>
        <v>0</v>
      </c>
    </row>
    <row r="1707" spans="1:45">
      <c r="B1707" s="284" t="s">
        <v>802</v>
      </c>
      <c r="C1707" s="302"/>
      <c r="D1707" s="244"/>
      <c r="E1707" s="241"/>
      <c r="F1707" s="241"/>
      <c r="G1707" s="241"/>
      <c r="H1707" s="241"/>
      <c r="I1707" s="241"/>
      <c r="J1707" s="241"/>
      <c r="K1707" s="241"/>
      <c r="L1707" s="241"/>
      <c r="M1707" s="241"/>
      <c r="N1707" s="241"/>
      <c r="O1707" s="241"/>
      <c r="P1707" s="241"/>
      <c r="Q1707" s="241"/>
      <c r="R1707" s="252"/>
      <c r="S1707" s="241"/>
      <c r="T1707" s="241"/>
      <c r="U1707" s="241"/>
      <c r="V1707" s="244"/>
      <c r="W1707" s="244"/>
      <c r="X1707" s="244"/>
      <c r="Y1707" s="244"/>
      <c r="Z1707" s="241"/>
      <c r="AA1707" s="241"/>
      <c r="AB1707" s="241"/>
      <c r="AC1707" s="241"/>
      <c r="AD1707" s="241"/>
      <c r="AE1707" s="332">
        <f>'4.  2011-2014 LRAM'!AM425*AE1704</f>
        <v>0</v>
      </c>
      <c r="AF1707" s="332">
        <f>'4.  2011-2014 LRAM'!AN425*AF1704</f>
        <v>0</v>
      </c>
      <c r="AG1707" s="332">
        <f>'4.  2011-2014 LRAM'!AO425*AG1704</f>
        <v>0</v>
      </c>
      <c r="AH1707" s="332">
        <f>'4.  2011-2014 LRAM'!AP425*AH1704</f>
        <v>0</v>
      </c>
      <c r="AI1707" s="332">
        <f>'4.  2011-2014 LRAM'!AQ425*AI1704</f>
        <v>0</v>
      </c>
      <c r="AJ1707" s="332">
        <f>'4.  2011-2014 LRAM'!AR425*AJ1704</f>
        <v>0</v>
      </c>
      <c r="AK1707" s="332">
        <f>'4.  2011-2014 LRAM'!AS425*AK1704</f>
        <v>0</v>
      </c>
      <c r="AL1707" s="332">
        <f>'4.  2011-2014 LRAM'!AT425*AL1704</f>
        <v>0</v>
      </c>
      <c r="AM1707" s="332">
        <f>'4.  2011-2014 LRAM'!AU425*AM1704</f>
        <v>0</v>
      </c>
      <c r="AN1707" s="332">
        <f>'4.  2011-2014 LRAM'!AV425*AN1704</f>
        <v>0</v>
      </c>
      <c r="AO1707" s="332">
        <f>'4.  2011-2014 LRAM'!AW425*AO1704</f>
        <v>0</v>
      </c>
      <c r="AP1707" s="332">
        <f>'4.  2011-2014 LRAM'!AX425*AP1704</f>
        <v>0</v>
      </c>
      <c r="AQ1707" s="332">
        <f>'4.  2011-2014 LRAM'!AY425*AQ1704</f>
        <v>0</v>
      </c>
      <c r="AR1707" s="332">
        <f>'4.  2011-2014 LRAM'!AZ425*AR1704</f>
        <v>0</v>
      </c>
      <c r="AS1707" s="544">
        <f>SUM(AE1707:AR1707)</f>
        <v>0</v>
      </c>
    </row>
    <row r="1708" spans="1:45">
      <c r="B1708" s="284" t="s">
        <v>803</v>
      </c>
      <c r="C1708" s="302"/>
      <c r="D1708" s="244"/>
      <c r="E1708" s="241"/>
      <c r="F1708" s="241"/>
      <c r="G1708" s="241"/>
      <c r="H1708" s="241"/>
      <c r="I1708" s="241"/>
      <c r="J1708" s="241"/>
      <c r="K1708" s="241"/>
      <c r="L1708" s="241"/>
      <c r="M1708" s="241"/>
      <c r="N1708" s="241"/>
      <c r="O1708" s="241"/>
      <c r="P1708" s="241"/>
      <c r="Q1708" s="241"/>
      <c r="R1708" s="252"/>
      <c r="S1708" s="241"/>
      <c r="T1708" s="241"/>
      <c r="U1708" s="241"/>
      <c r="V1708" s="244"/>
      <c r="W1708" s="244"/>
      <c r="X1708" s="244"/>
      <c r="Y1708" s="244"/>
      <c r="Z1708" s="241"/>
      <c r="AA1708" s="241"/>
      <c r="AB1708" s="241"/>
      <c r="AC1708" s="241"/>
      <c r="AD1708" s="241"/>
      <c r="AE1708" s="332">
        <f>'4.  2011-2014 LRAM'!AM562*AE1704</f>
        <v>0</v>
      </c>
      <c r="AF1708" s="332">
        <f>'4.  2011-2014 LRAM'!AN562*AF1704</f>
        <v>0</v>
      </c>
      <c r="AG1708" s="332">
        <f>'4.  2011-2014 LRAM'!AO562*AG1704</f>
        <v>0</v>
      </c>
      <c r="AH1708" s="332">
        <f>'4.  2011-2014 LRAM'!AP562*AH1704</f>
        <v>0</v>
      </c>
      <c r="AI1708" s="332">
        <f>'4.  2011-2014 LRAM'!AQ562*AI1704</f>
        <v>0</v>
      </c>
      <c r="AJ1708" s="332">
        <f>'4.  2011-2014 LRAM'!AR562*AJ1704</f>
        <v>0</v>
      </c>
      <c r="AK1708" s="332">
        <f>'4.  2011-2014 LRAM'!AS562*AK1704</f>
        <v>0</v>
      </c>
      <c r="AL1708" s="332">
        <f>'4.  2011-2014 LRAM'!AT562*AL1704</f>
        <v>0</v>
      </c>
      <c r="AM1708" s="332">
        <f>'4.  2011-2014 LRAM'!AU562*AM1704</f>
        <v>0</v>
      </c>
      <c r="AN1708" s="332">
        <f>'4.  2011-2014 LRAM'!AV562*AN1704</f>
        <v>0</v>
      </c>
      <c r="AO1708" s="332">
        <f>'4.  2011-2014 LRAM'!AW562*AO1704</f>
        <v>0</v>
      </c>
      <c r="AP1708" s="332">
        <f>'4.  2011-2014 LRAM'!AX562*AP1704</f>
        <v>0</v>
      </c>
      <c r="AQ1708" s="332">
        <f>'4.  2011-2014 LRAM'!AY562*AQ1704</f>
        <v>0</v>
      </c>
      <c r="AR1708" s="332">
        <f>'4.  2011-2014 LRAM'!AZ562*AR1704</f>
        <v>0</v>
      </c>
      <c r="AS1708" s="544">
        <f t="shared" ref="AS1708:AS1717" si="3706">SUM(AE1708:AR1708)</f>
        <v>0</v>
      </c>
    </row>
    <row r="1709" spans="1:45">
      <c r="B1709" s="284" t="s">
        <v>804</v>
      </c>
      <c r="C1709" s="302"/>
      <c r="D1709" s="244"/>
      <c r="E1709" s="241"/>
      <c r="F1709" s="241"/>
      <c r="G1709" s="241"/>
      <c r="H1709" s="241"/>
      <c r="I1709" s="241"/>
      <c r="J1709" s="241"/>
      <c r="K1709" s="241"/>
      <c r="L1709" s="241"/>
      <c r="M1709" s="241"/>
      <c r="N1709" s="241"/>
      <c r="O1709" s="241"/>
      <c r="P1709" s="241"/>
      <c r="Q1709" s="241"/>
      <c r="R1709" s="252"/>
      <c r="S1709" s="241"/>
      <c r="T1709" s="241"/>
      <c r="U1709" s="241"/>
      <c r="V1709" s="244"/>
      <c r="W1709" s="244"/>
      <c r="X1709" s="244"/>
      <c r="Y1709" s="244"/>
      <c r="Z1709" s="241"/>
      <c r="AA1709" s="241"/>
      <c r="AB1709" s="241"/>
      <c r="AC1709" s="241"/>
      <c r="AD1709" s="241"/>
      <c r="AE1709" s="332">
        <f t="shared" ref="AE1709:AR1709" si="3707">AE222*AE1704</f>
        <v>0</v>
      </c>
      <c r="AF1709" s="332">
        <f t="shared" si="3707"/>
        <v>0</v>
      </c>
      <c r="AG1709" s="332">
        <f t="shared" si="3707"/>
        <v>0</v>
      </c>
      <c r="AH1709" s="332">
        <f t="shared" si="3707"/>
        <v>0</v>
      </c>
      <c r="AI1709" s="332">
        <f t="shared" si="3707"/>
        <v>0</v>
      </c>
      <c r="AJ1709" s="332">
        <f t="shared" si="3707"/>
        <v>0</v>
      </c>
      <c r="AK1709" s="332">
        <f t="shared" si="3707"/>
        <v>0</v>
      </c>
      <c r="AL1709" s="332">
        <f t="shared" si="3707"/>
        <v>0</v>
      </c>
      <c r="AM1709" s="332">
        <f t="shared" si="3707"/>
        <v>0</v>
      </c>
      <c r="AN1709" s="332">
        <f t="shared" si="3707"/>
        <v>0</v>
      </c>
      <c r="AO1709" s="332">
        <f t="shared" si="3707"/>
        <v>0</v>
      </c>
      <c r="AP1709" s="332">
        <f t="shared" si="3707"/>
        <v>0</v>
      </c>
      <c r="AQ1709" s="332">
        <f t="shared" si="3707"/>
        <v>0</v>
      </c>
      <c r="AR1709" s="332">
        <f t="shared" si="3707"/>
        <v>0</v>
      </c>
      <c r="AS1709" s="544">
        <f t="shared" si="3706"/>
        <v>0</v>
      </c>
    </row>
    <row r="1710" spans="1:45">
      <c r="B1710" s="284" t="s">
        <v>805</v>
      </c>
      <c r="C1710" s="302"/>
      <c r="D1710" s="244"/>
      <c r="E1710" s="241"/>
      <c r="F1710" s="241"/>
      <c r="G1710" s="241"/>
      <c r="H1710" s="241"/>
      <c r="I1710" s="241"/>
      <c r="J1710" s="241"/>
      <c r="K1710" s="241"/>
      <c r="L1710" s="241"/>
      <c r="M1710" s="241"/>
      <c r="N1710" s="241"/>
      <c r="O1710" s="241"/>
      <c r="P1710" s="241"/>
      <c r="Q1710" s="241"/>
      <c r="R1710" s="252"/>
      <c r="S1710" s="241"/>
      <c r="T1710" s="241"/>
      <c r="U1710" s="241"/>
      <c r="V1710" s="244"/>
      <c r="W1710" s="244"/>
      <c r="X1710" s="244"/>
      <c r="Y1710" s="244"/>
      <c r="Z1710" s="241"/>
      <c r="AA1710" s="241"/>
      <c r="AB1710" s="241"/>
      <c r="AC1710" s="241"/>
      <c r="AD1710" s="241"/>
      <c r="AE1710" s="332">
        <f t="shared" ref="AE1710:AR1710" si="3708">AE413*AE1704</f>
        <v>0</v>
      </c>
      <c r="AF1710" s="332">
        <f t="shared" si="3708"/>
        <v>0</v>
      </c>
      <c r="AG1710" s="332">
        <f t="shared" si="3708"/>
        <v>0</v>
      </c>
      <c r="AH1710" s="332">
        <f t="shared" si="3708"/>
        <v>0</v>
      </c>
      <c r="AI1710" s="332">
        <f t="shared" si="3708"/>
        <v>0</v>
      </c>
      <c r="AJ1710" s="332">
        <f t="shared" si="3708"/>
        <v>0</v>
      </c>
      <c r="AK1710" s="332">
        <f t="shared" si="3708"/>
        <v>0</v>
      </c>
      <c r="AL1710" s="332">
        <f t="shared" si="3708"/>
        <v>0</v>
      </c>
      <c r="AM1710" s="332">
        <f t="shared" si="3708"/>
        <v>0</v>
      </c>
      <c r="AN1710" s="332">
        <f t="shared" si="3708"/>
        <v>0</v>
      </c>
      <c r="AO1710" s="332">
        <f t="shared" si="3708"/>
        <v>0</v>
      </c>
      <c r="AP1710" s="332">
        <f t="shared" si="3708"/>
        <v>0</v>
      </c>
      <c r="AQ1710" s="332">
        <f t="shared" si="3708"/>
        <v>0</v>
      </c>
      <c r="AR1710" s="332">
        <f t="shared" si="3708"/>
        <v>0</v>
      </c>
      <c r="AS1710" s="544">
        <f t="shared" si="3706"/>
        <v>0</v>
      </c>
    </row>
    <row r="1711" spans="1:45">
      <c r="B1711" s="284" t="s">
        <v>806</v>
      </c>
      <c r="C1711" s="302"/>
      <c r="D1711" s="244"/>
      <c r="E1711" s="241"/>
      <c r="F1711" s="241"/>
      <c r="G1711" s="241"/>
      <c r="H1711" s="241"/>
      <c r="I1711" s="241"/>
      <c r="J1711" s="241"/>
      <c r="K1711" s="241"/>
      <c r="L1711" s="241"/>
      <c r="M1711" s="241"/>
      <c r="N1711" s="241"/>
      <c r="O1711" s="241"/>
      <c r="P1711" s="241"/>
      <c r="Q1711" s="241"/>
      <c r="R1711" s="252"/>
      <c r="S1711" s="241"/>
      <c r="T1711" s="241"/>
      <c r="U1711" s="241"/>
      <c r="V1711" s="244"/>
      <c r="W1711" s="244"/>
      <c r="X1711" s="244"/>
      <c r="Y1711" s="244"/>
      <c r="Z1711" s="241"/>
      <c r="AA1711" s="241"/>
      <c r="AB1711" s="241"/>
      <c r="AC1711" s="241"/>
      <c r="AD1711" s="241"/>
      <c r="AE1711" s="332">
        <f t="shared" ref="AE1711:AR1711" si="3709">AE612*AE1704</f>
        <v>0</v>
      </c>
      <c r="AF1711" s="332">
        <f t="shared" si="3709"/>
        <v>0</v>
      </c>
      <c r="AG1711" s="332">
        <f t="shared" si="3709"/>
        <v>0</v>
      </c>
      <c r="AH1711" s="332">
        <f t="shared" si="3709"/>
        <v>0</v>
      </c>
      <c r="AI1711" s="332">
        <f t="shared" si="3709"/>
        <v>0</v>
      </c>
      <c r="AJ1711" s="332">
        <f t="shared" si="3709"/>
        <v>0</v>
      </c>
      <c r="AK1711" s="332">
        <f t="shared" si="3709"/>
        <v>0</v>
      </c>
      <c r="AL1711" s="332">
        <f t="shared" si="3709"/>
        <v>0</v>
      </c>
      <c r="AM1711" s="332">
        <f t="shared" si="3709"/>
        <v>0</v>
      </c>
      <c r="AN1711" s="332">
        <f t="shared" si="3709"/>
        <v>0</v>
      </c>
      <c r="AO1711" s="332">
        <f t="shared" si="3709"/>
        <v>0</v>
      </c>
      <c r="AP1711" s="332">
        <f t="shared" si="3709"/>
        <v>0</v>
      </c>
      <c r="AQ1711" s="332">
        <f t="shared" si="3709"/>
        <v>0</v>
      </c>
      <c r="AR1711" s="332">
        <f t="shared" si="3709"/>
        <v>0</v>
      </c>
      <c r="AS1711" s="544">
        <f t="shared" si="3706"/>
        <v>0</v>
      </c>
    </row>
    <row r="1712" spans="1:45">
      <c r="B1712" s="284" t="s">
        <v>807</v>
      </c>
      <c r="C1712" s="302"/>
      <c r="D1712" s="244"/>
      <c r="E1712" s="241"/>
      <c r="F1712" s="241"/>
      <c r="G1712" s="241"/>
      <c r="H1712" s="241"/>
      <c r="I1712" s="241"/>
      <c r="J1712" s="241"/>
      <c r="K1712" s="241"/>
      <c r="L1712" s="241"/>
      <c r="M1712" s="241"/>
      <c r="N1712" s="241"/>
      <c r="O1712" s="241"/>
      <c r="P1712" s="241"/>
      <c r="Q1712" s="241"/>
      <c r="R1712" s="252"/>
      <c r="S1712" s="241"/>
      <c r="T1712" s="241"/>
      <c r="U1712" s="241"/>
      <c r="V1712" s="244"/>
      <c r="W1712" s="244"/>
      <c r="X1712" s="244"/>
      <c r="Y1712" s="244"/>
      <c r="Z1712" s="241"/>
      <c r="AA1712" s="241"/>
      <c r="AB1712" s="241"/>
      <c r="AC1712" s="241"/>
      <c r="AD1712" s="241"/>
      <c r="AE1712" s="332">
        <f t="shared" ref="AE1712:AR1712" si="3710">AE805*AE1704</f>
        <v>0</v>
      </c>
      <c r="AF1712" s="332">
        <f t="shared" si="3710"/>
        <v>0</v>
      </c>
      <c r="AG1712" s="332">
        <f t="shared" si="3710"/>
        <v>0</v>
      </c>
      <c r="AH1712" s="332">
        <f t="shared" si="3710"/>
        <v>0</v>
      </c>
      <c r="AI1712" s="332">
        <f t="shared" si="3710"/>
        <v>0</v>
      </c>
      <c r="AJ1712" s="332">
        <f t="shared" si="3710"/>
        <v>0</v>
      </c>
      <c r="AK1712" s="332">
        <f t="shared" si="3710"/>
        <v>0</v>
      </c>
      <c r="AL1712" s="332">
        <f t="shared" si="3710"/>
        <v>0</v>
      </c>
      <c r="AM1712" s="332">
        <f t="shared" si="3710"/>
        <v>0</v>
      </c>
      <c r="AN1712" s="332">
        <f t="shared" si="3710"/>
        <v>0</v>
      </c>
      <c r="AO1712" s="332">
        <f t="shared" si="3710"/>
        <v>0</v>
      </c>
      <c r="AP1712" s="332">
        <f t="shared" si="3710"/>
        <v>0</v>
      </c>
      <c r="AQ1712" s="332">
        <f t="shared" si="3710"/>
        <v>0</v>
      </c>
      <c r="AR1712" s="332">
        <f t="shared" si="3710"/>
        <v>0</v>
      </c>
      <c r="AS1712" s="544">
        <f t="shared" si="3706"/>
        <v>0</v>
      </c>
    </row>
    <row r="1713" spans="2:45">
      <c r="B1713" s="284" t="s">
        <v>808</v>
      </c>
      <c r="C1713" s="302"/>
      <c r="D1713" s="244"/>
      <c r="E1713" s="241"/>
      <c r="F1713" s="241"/>
      <c r="G1713" s="241"/>
      <c r="H1713" s="241"/>
      <c r="I1713" s="241"/>
      <c r="J1713" s="241"/>
      <c r="K1713" s="241"/>
      <c r="L1713" s="241"/>
      <c r="M1713" s="241"/>
      <c r="N1713" s="241"/>
      <c r="O1713" s="241"/>
      <c r="P1713" s="241"/>
      <c r="Q1713" s="241"/>
      <c r="R1713" s="252"/>
      <c r="S1713" s="241"/>
      <c r="T1713" s="241"/>
      <c r="U1713" s="241"/>
      <c r="V1713" s="244"/>
      <c r="W1713" s="244"/>
      <c r="X1713" s="244"/>
      <c r="Y1713" s="244"/>
      <c r="Z1713" s="241"/>
      <c r="AA1713" s="241"/>
      <c r="AB1713" s="241"/>
      <c r="AC1713" s="241"/>
      <c r="AD1713" s="241"/>
      <c r="AE1713" s="332">
        <f t="shared" ref="AE1713:AR1713" si="3711">AE1000*AE1704</f>
        <v>0</v>
      </c>
      <c r="AF1713" s="332">
        <f t="shared" si="3711"/>
        <v>0</v>
      </c>
      <c r="AG1713" s="332">
        <f t="shared" si="3711"/>
        <v>0</v>
      </c>
      <c r="AH1713" s="332">
        <f t="shared" si="3711"/>
        <v>0</v>
      </c>
      <c r="AI1713" s="332">
        <f t="shared" si="3711"/>
        <v>0</v>
      </c>
      <c r="AJ1713" s="332">
        <f t="shared" si="3711"/>
        <v>0</v>
      </c>
      <c r="AK1713" s="332">
        <f t="shared" si="3711"/>
        <v>0</v>
      </c>
      <c r="AL1713" s="332">
        <f t="shared" si="3711"/>
        <v>0</v>
      </c>
      <c r="AM1713" s="332">
        <f t="shared" si="3711"/>
        <v>0</v>
      </c>
      <c r="AN1713" s="332">
        <f t="shared" si="3711"/>
        <v>0</v>
      </c>
      <c r="AO1713" s="332">
        <f t="shared" si="3711"/>
        <v>0</v>
      </c>
      <c r="AP1713" s="332">
        <f t="shared" si="3711"/>
        <v>0</v>
      </c>
      <c r="AQ1713" s="332">
        <f t="shared" si="3711"/>
        <v>0</v>
      </c>
      <c r="AR1713" s="332">
        <f t="shared" si="3711"/>
        <v>0</v>
      </c>
      <c r="AS1713" s="544">
        <f t="shared" si="3706"/>
        <v>0</v>
      </c>
    </row>
    <row r="1714" spans="2:45">
      <c r="B1714" s="839" t="s">
        <v>1183</v>
      </c>
      <c r="C1714" s="302"/>
      <c r="D1714" s="244"/>
      <c r="E1714" s="241"/>
      <c r="F1714" s="241"/>
      <c r="G1714" s="241"/>
      <c r="H1714" s="241"/>
      <c r="I1714" s="241"/>
      <c r="J1714" s="241"/>
      <c r="K1714" s="241"/>
      <c r="L1714" s="241"/>
      <c r="M1714" s="241"/>
      <c r="N1714" s="241"/>
      <c r="O1714" s="241"/>
      <c r="P1714" s="241"/>
      <c r="Q1714" s="241"/>
      <c r="R1714" s="252"/>
      <c r="S1714" s="241"/>
      <c r="T1714" s="241"/>
      <c r="U1714" s="241"/>
      <c r="V1714" s="244"/>
      <c r="W1714" s="244"/>
      <c r="X1714" s="244"/>
      <c r="Y1714" s="244"/>
      <c r="Z1714" s="241"/>
      <c r="AA1714" s="241"/>
      <c r="AB1714" s="241"/>
      <c r="AC1714" s="241"/>
      <c r="AD1714" s="241"/>
      <c r="AE1714" s="332">
        <f t="shared" ref="AE1714:AR1714" si="3712">AE1195*AE1704</f>
        <v>0</v>
      </c>
      <c r="AF1714" s="332">
        <f t="shared" si="3712"/>
        <v>0</v>
      </c>
      <c r="AG1714" s="332">
        <f t="shared" si="3712"/>
        <v>0</v>
      </c>
      <c r="AH1714" s="332">
        <f t="shared" si="3712"/>
        <v>0</v>
      </c>
      <c r="AI1714" s="332">
        <f t="shared" si="3712"/>
        <v>0</v>
      </c>
      <c r="AJ1714" s="332">
        <f t="shared" si="3712"/>
        <v>0</v>
      </c>
      <c r="AK1714" s="332">
        <f t="shared" si="3712"/>
        <v>0</v>
      </c>
      <c r="AL1714" s="332">
        <f t="shared" si="3712"/>
        <v>0</v>
      </c>
      <c r="AM1714" s="332">
        <f t="shared" si="3712"/>
        <v>0</v>
      </c>
      <c r="AN1714" s="332">
        <f t="shared" si="3712"/>
        <v>0</v>
      </c>
      <c r="AO1714" s="332">
        <f t="shared" si="3712"/>
        <v>0</v>
      </c>
      <c r="AP1714" s="332">
        <f t="shared" si="3712"/>
        <v>0</v>
      </c>
      <c r="AQ1714" s="332">
        <f t="shared" si="3712"/>
        <v>0</v>
      </c>
      <c r="AR1714" s="332">
        <f t="shared" si="3712"/>
        <v>0</v>
      </c>
      <c r="AS1714" s="544">
        <f t="shared" si="3706"/>
        <v>0</v>
      </c>
    </row>
    <row r="1715" spans="2:45">
      <c r="B1715" s="284" t="s">
        <v>809</v>
      </c>
      <c r="C1715" s="302"/>
      <c r="D1715" s="244"/>
      <c r="E1715" s="241"/>
      <c r="F1715" s="241"/>
      <c r="G1715" s="241"/>
      <c r="H1715" s="241"/>
      <c r="I1715" s="241"/>
      <c r="J1715" s="241"/>
      <c r="K1715" s="241"/>
      <c r="L1715" s="241"/>
      <c r="M1715" s="241"/>
      <c r="N1715" s="241"/>
      <c r="O1715" s="241"/>
      <c r="P1715" s="241"/>
      <c r="Q1715" s="241"/>
      <c r="R1715" s="252"/>
      <c r="S1715" s="241"/>
      <c r="T1715" s="241"/>
      <c r="U1715" s="241"/>
      <c r="V1715" s="244"/>
      <c r="W1715" s="244"/>
      <c r="X1715" s="244"/>
      <c r="Y1715" s="244"/>
      <c r="Z1715" s="241"/>
      <c r="AA1715" s="241"/>
      <c r="AB1715" s="241"/>
      <c r="AC1715" s="241"/>
      <c r="AD1715" s="241"/>
      <c r="AE1715" s="332">
        <f t="shared" ref="AE1715:AR1715" si="3713">AE1390*AE1704</f>
        <v>0</v>
      </c>
      <c r="AF1715" s="332">
        <f t="shared" si="3713"/>
        <v>0</v>
      </c>
      <c r="AG1715" s="332">
        <f t="shared" si="3713"/>
        <v>0</v>
      </c>
      <c r="AH1715" s="332">
        <f t="shared" si="3713"/>
        <v>0</v>
      </c>
      <c r="AI1715" s="332">
        <f t="shared" si="3713"/>
        <v>0</v>
      </c>
      <c r="AJ1715" s="332">
        <f t="shared" si="3713"/>
        <v>0</v>
      </c>
      <c r="AK1715" s="332">
        <f t="shared" si="3713"/>
        <v>0</v>
      </c>
      <c r="AL1715" s="332">
        <f t="shared" si="3713"/>
        <v>0</v>
      </c>
      <c r="AM1715" s="332">
        <f t="shared" si="3713"/>
        <v>0</v>
      </c>
      <c r="AN1715" s="332">
        <f t="shared" si="3713"/>
        <v>0</v>
      </c>
      <c r="AO1715" s="332">
        <f t="shared" si="3713"/>
        <v>0</v>
      </c>
      <c r="AP1715" s="332">
        <f t="shared" si="3713"/>
        <v>0</v>
      </c>
      <c r="AQ1715" s="332">
        <f t="shared" si="3713"/>
        <v>0</v>
      </c>
      <c r="AR1715" s="332">
        <f t="shared" si="3713"/>
        <v>0</v>
      </c>
      <c r="AS1715" s="544">
        <f t="shared" si="3706"/>
        <v>0</v>
      </c>
    </row>
    <row r="1716" spans="2:45">
      <c r="B1716" s="284" t="s">
        <v>810</v>
      </c>
      <c r="C1716" s="302"/>
      <c r="D1716" s="244"/>
      <c r="E1716" s="241"/>
      <c r="F1716" s="241"/>
      <c r="G1716" s="241"/>
      <c r="H1716" s="241"/>
      <c r="I1716" s="241"/>
      <c r="J1716" s="241"/>
      <c r="K1716" s="241"/>
      <c r="L1716" s="241"/>
      <c r="M1716" s="241"/>
      <c r="N1716" s="241"/>
      <c r="O1716" s="241"/>
      <c r="P1716" s="241"/>
      <c r="Q1716" s="241"/>
      <c r="R1716" s="252"/>
      <c r="S1716" s="241"/>
      <c r="T1716" s="241"/>
      <c r="U1716" s="241"/>
      <c r="V1716" s="244"/>
      <c r="W1716" s="244"/>
      <c r="X1716" s="244"/>
      <c r="Y1716" s="244"/>
      <c r="Z1716" s="241"/>
      <c r="AA1716" s="241"/>
      <c r="AB1716" s="241"/>
      <c r="AC1716" s="241"/>
      <c r="AD1716" s="241"/>
      <c r="AE1716" s="332">
        <f t="shared" ref="AE1716:AR1716" si="3714">AE1584*AE1704</f>
        <v>0</v>
      </c>
      <c r="AF1716" s="332">
        <f t="shared" si="3714"/>
        <v>0</v>
      </c>
      <c r="AG1716" s="332">
        <f t="shared" si="3714"/>
        <v>0</v>
      </c>
      <c r="AH1716" s="332">
        <f t="shared" si="3714"/>
        <v>0</v>
      </c>
      <c r="AI1716" s="332">
        <f t="shared" si="3714"/>
        <v>0</v>
      </c>
      <c r="AJ1716" s="332">
        <f t="shared" si="3714"/>
        <v>0</v>
      </c>
      <c r="AK1716" s="332">
        <f t="shared" si="3714"/>
        <v>0</v>
      </c>
      <c r="AL1716" s="332">
        <f t="shared" si="3714"/>
        <v>0</v>
      </c>
      <c r="AM1716" s="332">
        <f t="shared" si="3714"/>
        <v>0</v>
      </c>
      <c r="AN1716" s="332">
        <f t="shared" si="3714"/>
        <v>0</v>
      </c>
      <c r="AO1716" s="332">
        <f t="shared" si="3714"/>
        <v>0</v>
      </c>
      <c r="AP1716" s="332">
        <f t="shared" si="3714"/>
        <v>0</v>
      </c>
      <c r="AQ1716" s="332">
        <f t="shared" si="3714"/>
        <v>0</v>
      </c>
      <c r="AR1716" s="332">
        <f t="shared" si="3714"/>
        <v>0</v>
      </c>
      <c r="AS1716" s="544">
        <f t="shared" si="3706"/>
        <v>0</v>
      </c>
    </row>
    <row r="1717" spans="2:45" ht="15.75">
      <c r="B1717" s="306" t="s">
        <v>888</v>
      </c>
      <c r="C1717" s="302"/>
      <c r="D1717" s="264"/>
      <c r="E1717" s="294"/>
      <c r="F1717" s="294"/>
      <c r="G1717" s="294"/>
      <c r="H1717" s="294"/>
      <c r="I1717" s="294"/>
      <c r="J1717" s="294"/>
      <c r="K1717" s="294"/>
      <c r="L1717" s="294"/>
      <c r="M1717" s="294"/>
      <c r="N1717" s="294"/>
      <c r="O1717" s="294"/>
      <c r="P1717" s="294"/>
      <c r="Q1717" s="294"/>
      <c r="R1717" s="261"/>
      <c r="S1717" s="294"/>
      <c r="T1717" s="294"/>
      <c r="U1717" s="294"/>
      <c r="V1717" s="264"/>
      <c r="W1717" s="264"/>
      <c r="X1717" s="264"/>
      <c r="Y1717" s="264"/>
      <c r="Z1717" s="294"/>
      <c r="AA1717" s="294"/>
      <c r="AB1717" s="294"/>
      <c r="AC1717" s="294"/>
      <c r="AD1717" s="294"/>
      <c r="AE1717" s="303">
        <f>SUM(AE1705:AE1716)</f>
        <v>0</v>
      </c>
      <c r="AF1717" s="837">
        <f>SUM(AF1714:AF1716)</f>
        <v>0</v>
      </c>
      <c r="AG1717" s="837">
        <f>SUM(AG1714:AG1716)</f>
        <v>0</v>
      </c>
      <c r="AH1717" s="303">
        <f>SUM(AH1714:AH1716)</f>
        <v>0</v>
      </c>
      <c r="AI1717" s="303">
        <f>SUM(AI1714:AI1716)</f>
        <v>0</v>
      </c>
      <c r="AJ1717" s="303">
        <f t="shared" ref="AJ1717:AR1717" si="3715">SUM(AJ1705:AJ1716)</f>
        <v>0</v>
      </c>
      <c r="AK1717" s="303">
        <f t="shared" si="3715"/>
        <v>0</v>
      </c>
      <c r="AL1717" s="303">
        <f t="shared" si="3715"/>
        <v>0</v>
      </c>
      <c r="AM1717" s="303">
        <f t="shared" si="3715"/>
        <v>0</v>
      </c>
      <c r="AN1717" s="303">
        <f t="shared" si="3715"/>
        <v>0</v>
      </c>
      <c r="AO1717" s="303">
        <f t="shared" si="3715"/>
        <v>0</v>
      </c>
      <c r="AP1717" s="303">
        <f t="shared" si="3715"/>
        <v>0</v>
      </c>
      <c r="AQ1717" s="303">
        <f t="shared" si="3715"/>
        <v>0</v>
      </c>
      <c r="AR1717" s="303">
        <f t="shared" si="3715"/>
        <v>0</v>
      </c>
      <c r="AS1717" s="360">
        <f t="shared" si="3706"/>
        <v>0</v>
      </c>
    </row>
    <row r="1718" spans="2:45" ht="15.75">
      <c r="B1718" s="306" t="s">
        <v>889</v>
      </c>
      <c r="C1718" s="302"/>
      <c r="D1718" s="307"/>
      <c r="E1718" s="294"/>
      <c r="F1718" s="294"/>
      <c r="G1718" s="294"/>
      <c r="H1718" s="294"/>
      <c r="I1718" s="294"/>
      <c r="J1718" s="294"/>
      <c r="K1718" s="294"/>
      <c r="L1718" s="294"/>
      <c r="M1718" s="294"/>
      <c r="N1718" s="294"/>
      <c r="O1718" s="294"/>
      <c r="P1718" s="294"/>
      <c r="Q1718" s="294"/>
      <c r="R1718" s="261"/>
      <c r="S1718" s="294"/>
      <c r="T1718" s="294"/>
      <c r="U1718" s="294"/>
      <c r="V1718" s="264"/>
      <c r="W1718" s="264"/>
      <c r="X1718" s="264"/>
      <c r="Y1718" s="264"/>
      <c r="Z1718" s="294"/>
      <c r="AA1718" s="294"/>
      <c r="AB1718" s="294"/>
      <c r="AC1718" s="294"/>
      <c r="AD1718" s="294"/>
      <c r="AE1718" s="304">
        <f>AE1702*AE1704</f>
        <v>0</v>
      </c>
      <c r="AF1718" s="304">
        <f t="shared" ref="AF1718:AR1718" si="3716">AF1702*AF1704</f>
        <v>0</v>
      </c>
      <c r="AG1718" s="304">
        <f t="shared" si="3716"/>
        <v>0</v>
      </c>
      <c r="AH1718" s="304">
        <f t="shared" si="3716"/>
        <v>0</v>
      </c>
      <c r="AI1718" s="304">
        <f t="shared" si="3716"/>
        <v>0</v>
      </c>
      <c r="AJ1718" s="304">
        <f t="shared" si="3716"/>
        <v>0</v>
      </c>
      <c r="AK1718" s="304">
        <f t="shared" si="3716"/>
        <v>0</v>
      </c>
      <c r="AL1718" s="304">
        <f t="shared" si="3716"/>
        <v>0</v>
      </c>
      <c r="AM1718" s="304">
        <f t="shared" si="3716"/>
        <v>0</v>
      </c>
      <c r="AN1718" s="304">
        <f t="shared" si="3716"/>
        <v>0</v>
      </c>
      <c r="AO1718" s="304">
        <f t="shared" si="3716"/>
        <v>0</v>
      </c>
      <c r="AP1718" s="304">
        <f t="shared" si="3716"/>
        <v>0</v>
      </c>
      <c r="AQ1718" s="304">
        <f t="shared" si="3716"/>
        <v>0</v>
      </c>
      <c r="AR1718" s="304">
        <f t="shared" si="3716"/>
        <v>0</v>
      </c>
      <c r="AS1718" s="360">
        <f>SUM(AE1718:AR1718)</f>
        <v>0</v>
      </c>
    </row>
    <row r="1719" spans="2:45" ht="15.75">
      <c r="B1719" s="306" t="s">
        <v>890</v>
      </c>
      <c r="C1719" s="302"/>
      <c r="D1719" s="307"/>
      <c r="E1719" s="294"/>
      <c r="F1719" s="294"/>
      <c r="G1719" s="294"/>
      <c r="H1719" s="294"/>
      <c r="I1719" s="294"/>
      <c r="J1719" s="294"/>
      <c r="K1719" s="294"/>
      <c r="L1719" s="294"/>
      <c r="M1719" s="294"/>
      <c r="N1719" s="294"/>
      <c r="O1719" s="294"/>
      <c r="P1719" s="294"/>
      <c r="Q1719" s="294"/>
      <c r="R1719" s="261"/>
      <c r="S1719" s="294"/>
      <c r="T1719" s="294"/>
      <c r="U1719" s="294"/>
      <c r="V1719" s="307"/>
      <c r="W1719" s="307"/>
      <c r="X1719" s="307"/>
      <c r="Y1719" s="307"/>
      <c r="Z1719" s="294"/>
      <c r="AA1719" s="294"/>
      <c r="AB1719" s="294"/>
      <c r="AC1719" s="294"/>
      <c r="AD1719" s="294"/>
      <c r="AE1719" s="308"/>
      <c r="AF1719" s="308"/>
      <c r="AG1719" s="308"/>
      <c r="AH1719" s="308"/>
      <c r="AI1719" s="308"/>
      <c r="AJ1719" s="308"/>
      <c r="AK1719" s="308"/>
      <c r="AL1719" s="308"/>
      <c r="AM1719" s="308"/>
      <c r="AN1719" s="308"/>
      <c r="AO1719" s="308"/>
      <c r="AP1719" s="308"/>
      <c r="AQ1719" s="308"/>
      <c r="AR1719" s="308"/>
      <c r="AS1719" s="360">
        <f>AS1717-AS1718</f>
        <v>0</v>
      </c>
    </row>
    <row r="1720" spans="2:45">
      <c r="B1720" s="335"/>
      <c r="C1720" s="397"/>
      <c r="D1720" s="397"/>
      <c r="E1720" s="398"/>
      <c r="F1720" s="398"/>
      <c r="G1720" s="398"/>
      <c r="H1720" s="398"/>
      <c r="I1720" s="398"/>
      <c r="J1720" s="398"/>
      <c r="K1720" s="398"/>
      <c r="L1720" s="398"/>
      <c r="M1720" s="398"/>
      <c r="N1720" s="398"/>
      <c r="O1720" s="398"/>
      <c r="P1720" s="398"/>
      <c r="Q1720" s="398"/>
      <c r="R1720" s="399"/>
      <c r="S1720" s="398"/>
      <c r="T1720" s="398"/>
      <c r="U1720" s="398"/>
      <c r="V1720" s="397"/>
      <c r="W1720" s="400"/>
      <c r="X1720" s="397"/>
      <c r="Y1720" s="397"/>
      <c r="Z1720" s="398"/>
      <c r="AA1720" s="398"/>
      <c r="AB1720" s="398"/>
      <c r="AC1720" s="398"/>
      <c r="AD1720" s="398"/>
      <c r="AE1720" s="401"/>
      <c r="AF1720" s="401"/>
      <c r="AG1720" s="401"/>
      <c r="AH1720" s="401"/>
      <c r="AI1720" s="401"/>
      <c r="AJ1720" s="401"/>
      <c r="AK1720" s="401"/>
      <c r="AL1720" s="401"/>
      <c r="AM1720" s="401"/>
      <c r="AN1720" s="401"/>
      <c r="AO1720" s="401"/>
      <c r="AP1720" s="401"/>
      <c r="AQ1720" s="401"/>
      <c r="AR1720" s="401"/>
      <c r="AS1720" s="340"/>
    </row>
    <row r="1721" spans="2:45" ht="15.75">
      <c r="B1721" s="838" t="s">
        <v>1182</v>
      </c>
    </row>
  </sheetData>
  <sheetProtection formatCells="0" formatColumns="0" formatRows="0" insertColumns="0" insertRows="0" insertHyperlinks="0" deleteColumns="0" deleteRows="0" sort="0" autoFilter="0" pivotTables="0"/>
  <mergeCells count="87">
    <mergeCell ref="C1588:AD1588"/>
    <mergeCell ref="C22:AD22"/>
    <mergeCell ref="C21:AD21"/>
    <mergeCell ref="C20:AD20"/>
    <mergeCell ref="C19:AD19"/>
    <mergeCell ref="C418:C419"/>
    <mergeCell ref="S227:AD227"/>
    <mergeCell ref="Q617:Q618"/>
    <mergeCell ref="C18:AD18"/>
    <mergeCell ref="B14:B16"/>
    <mergeCell ref="B34:B35"/>
    <mergeCell ref="C34:C35"/>
    <mergeCell ref="B18:B19"/>
    <mergeCell ref="B24:B25"/>
    <mergeCell ref="C16:D16"/>
    <mergeCell ref="E34:P34"/>
    <mergeCell ref="S34:AD34"/>
    <mergeCell ref="AE418:AS418"/>
    <mergeCell ref="AE227:AS227"/>
    <mergeCell ref="Q34:Q35"/>
    <mergeCell ref="AE34:AS34"/>
    <mergeCell ref="S418:AD418"/>
    <mergeCell ref="Q418:Q419"/>
    <mergeCell ref="B418:B419"/>
    <mergeCell ref="E418:P418"/>
    <mergeCell ref="B227:B228"/>
    <mergeCell ref="C227:C228"/>
    <mergeCell ref="Q227:Q228"/>
    <mergeCell ref="E227:P227"/>
    <mergeCell ref="AE617:AS617"/>
    <mergeCell ref="Q1005:Q1006"/>
    <mergeCell ref="B1005:B1006"/>
    <mergeCell ref="C1005:C1006"/>
    <mergeCell ref="E810:P810"/>
    <mergeCell ref="E1005:P1005"/>
    <mergeCell ref="AE1005:AS1005"/>
    <mergeCell ref="B810:B811"/>
    <mergeCell ref="C810:C811"/>
    <mergeCell ref="Q810:Q811"/>
    <mergeCell ref="AE810:AS810"/>
    <mergeCell ref="S617:AD617"/>
    <mergeCell ref="S810:AD810"/>
    <mergeCell ref="S1005:AD1005"/>
    <mergeCell ref="B617:B618"/>
    <mergeCell ref="C617:C618"/>
    <mergeCell ref="AE1200:AS1200"/>
    <mergeCell ref="B1394:B1395"/>
    <mergeCell ref="C1394:C1395"/>
    <mergeCell ref="Q1394:Q1395"/>
    <mergeCell ref="AE1394:AS1394"/>
    <mergeCell ref="B1200:B1201"/>
    <mergeCell ref="C1200:C1201"/>
    <mergeCell ref="Q1200:Q1201"/>
    <mergeCell ref="E1200:P1200"/>
    <mergeCell ref="E1394:P1394"/>
    <mergeCell ref="S1200:AD1200"/>
    <mergeCell ref="S1394:AD1394"/>
    <mergeCell ref="AE1591:AS1591"/>
    <mergeCell ref="B1617:B1618"/>
    <mergeCell ref="C1617:C1618"/>
    <mergeCell ref="Q1617:Q1618"/>
    <mergeCell ref="AE1617:AS1617"/>
    <mergeCell ref="B1591:B1592"/>
    <mergeCell ref="C1591:C1592"/>
    <mergeCell ref="Q1591:Q1592"/>
    <mergeCell ref="E1591:P1591"/>
    <mergeCell ref="E1617:P1617"/>
    <mergeCell ref="S1591:AD1591"/>
    <mergeCell ref="S1617:AD1617"/>
    <mergeCell ref="AE1643:AS1643"/>
    <mergeCell ref="B1670:B1671"/>
    <mergeCell ref="C1670:C1671"/>
    <mergeCell ref="Q1670:Q1671"/>
    <mergeCell ref="AE1670:AS1670"/>
    <mergeCell ref="B1643:B1644"/>
    <mergeCell ref="C1643:C1644"/>
    <mergeCell ref="Q1643:Q1644"/>
    <mergeCell ref="E1643:P1643"/>
    <mergeCell ref="E1670:P1670"/>
    <mergeCell ref="S1670:AD1670"/>
    <mergeCell ref="S1643:AD1643"/>
    <mergeCell ref="AE1697:AS1697"/>
    <mergeCell ref="B1697:B1698"/>
    <mergeCell ref="C1697:C1698"/>
    <mergeCell ref="Q1697:Q1698"/>
    <mergeCell ref="E1697:P1697"/>
    <mergeCell ref="S1697:AD1697"/>
  </mergeCells>
  <phoneticPr fontId="248"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1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6" location="'5.  2015-2020 LRAM'!A1" display="Return to top" xr:uid="{00000000-0004-0000-0A00-000007000000}"/>
    <hyperlink ref="D417" location="'5.  2015-2020 LRAM'!A1" display="Return to top" xr:uid="{00000000-0004-0000-0A00-000008000000}"/>
    <hyperlink ref="D809" location="'5.  2015-2027 LRAM'!A1" display="Return to top" xr:uid="{00000000-0004-0000-0A00-000009000000}"/>
    <hyperlink ref="D1004" location="'5.  2015-2020 LRAM'!A1" display="Return to top" xr:uid="{00000000-0004-0000-0A00-00000A000000}"/>
    <hyperlink ref="B1198"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9" location="'5.  2015-2020 LRAM'!A1" display="Return to top" xr:uid="{141C9DF9-F462-465C-8607-9E22DF653212}"/>
    <hyperlink ref="D1393" location="'5.  2015-2020 LRAM'!A1" display="Return to top" xr:uid="{019149FC-4E2B-4E1F-8127-0F67A8621F66}"/>
    <hyperlink ref="D1616" location="'5.  2015-2020 LRAM'!A1" display="Return to top" xr:uid="{6EC8DA8E-6F1F-4C73-A137-6E5BB30C5B94}"/>
    <hyperlink ref="D1642" location="'5.  2015-2020 LRAM'!A1" display="Return to top" xr:uid="{31D5DA7B-CBF7-4225-982B-2FD4C5554E84}"/>
    <hyperlink ref="D1669" location="'5.  2015-2020 LRAM'!A1" display="Return to top" xr:uid="{278D811C-DEDB-43E0-A919-D4F625F1C6E5}"/>
    <hyperlink ref="D1696" location="'5.  2015-2020 LRAM'!A1" display="Return to top" xr:uid="{223528A0-8936-430C-B9FD-6493F6E71F79}"/>
    <hyperlink ref="D1590"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D168" zoomScale="85" zoomScaleNormal="85" workbookViewId="0">
      <selection activeCell="H201" sqref="H201"/>
    </sheetView>
  </sheetViews>
  <sheetFormatPr defaultColWidth="9" defaultRowHeight="15"/>
  <cols>
    <col min="1" max="1" width="4.7109375" style="1" customWidth="1"/>
    <col min="2" max="2" width="19.7109375" style="10" customWidth="1"/>
    <col min="3" max="3" width="31" style="1" customWidth="1"/>
    <col min="4" max="4" width="5" style="1" customWidth="1"/>
    <col min="5" max="5" width="14.28515625" style="1" customWidth="1"/>
    <col min="6" max="6" width="15" style="1" customWidth="1"/>
    <col min="7" max="7" width="11.28515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7109375" style="1" customWidth="1"/>
    <col min="17" max="17" width="14" style="1" customWidth="1"/>
    <col min="18" max="18" width="15.7109375" style="1" customWidth="1"/>
    <col min="19" max="19" width="14" style="1" customWidth="1"/>
    <col min="20" max="22" width="15" style="1" customWidth="1"/>
    <col min="23" max="23" width="13.28515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9" t="s">
        <v>547</v>
      </c>
      <c r="D6" s="147"/>
      <c r="E6" s="147"/>
      <c r="F6" s="13"/>
      <c r="G6" s="147"/>
      <c r="H6" s="148"/>
      <c r="I6" s="149"/>
      <c r="J6" s="149"/>
      <c r="K6" s="149"/>
      <c r="L6" s="149"/>
      <c r="M6" s="149"/>
      <c r="N6" s="147"/>
      <c r="O6" s="147"/>
      <c r="P6" s="147"/>
      <c r="Q6" s="147"/>
      <c r="R6" s="147"/>
      <c r="S6" s="147"/>
      <c r="T6" s="147"/>
      <c r="U6" s="147"/>
      <c r="V6" s="147"/>
      <c r="W6" s="13"/>
    </row>
    <row r="7" spans="1:28" ht="25.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501</v>
      </c>
      <c r="C8" s="969" t="s">
        <v>647</v>
      </c>
      <c r="D8" s="969"/>
      <c r="E8" s="969"/>
      <c r="F8" s="969"/>
      <c r="G8" s="969"/>
      <c r="H8" s="969"/>
      <c r="I8" s="969"/>
      <c r="J8" s="969"/>
      <c r="K8" s="969"/>
      <c r="L8" s="969"/>
      <c r="M8" s="969"/>
      <c r="N8" s="969"/>
      <c r="O8" s="969"/>
      <c r="P8" s="969"/>
      <c r="Q8" s="969"/>
      <c r="R8" s="969"/>
      <c r="S8" s="969"/>
      <c r="T8" s="84"/>
      <c r="U8" s="84"/>
      <c r="V8" s="84"/>
      <c r="W8" s="84"/>
    </row>
    <row r="9" spans="1:28" ht="47.25" customHeight="1">
      <c r="B9" s="44"/>
      <c r="C9" s="895" t="s">
        <v>658</v>
      </c>
      <c r="D9" s="895"/>
      <c r="E9" s="895"/>
      <c r="F9" s="895"/>
      <c r="G9" s="895"/>
      <c r="H9" s="895"/>
      <c r="I9" s="895"/>
      <c r="J9" s="895"/>
      <c r="K9" s="895"/>
      <c r="L9" s="895"/>
      <c r="M9" s="895"/>
      <c r="N9" s="895"/>
      <c r="O9" s="895"/>
      <c r="P9" s="895"/>
      <c r="Q9" s="895"/>
      <c r="R9" s="895"/>
      <c r="S9" s="895"/>
      <c r="T9" s="84"/>
      <c r="U9" s="84"/>
      <c r="V9" s="84"/>
      <c r="W9" s="84"/>
    </row>
    <row r="10" spans="1:28" ht="38.25" customHeight="1">
      <c r="B10" s="37"/>
      <c r="C10" s="915" t="s">
        <v>659</v>
      </c>
      <c r="D10" s="895"/>
      <c r="E10" s="895"/>
      <c r="F10" s="895"/>
      <c r="G10" s="895"/>
      <c r="H10" s="895"/>
      <c r="I10" s="895"/>
      <c r="J10" s="895"/>
      <c r="K10" s="895"/>
      <c r="L10" s="895"/>
      <c r="M10" s="895"/>
      <c r="N10" s="895"/>
      <c r="O10" s="895"/>
      <c r="P10" s="895"/>
      <c r="Q10" s="895"/>
      <c r="R10" s="895"/>
      <c r="S10" s="895"/>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968" t="s">
        <v>235</v>
      </c>
      <c r="C12" s="968"/>
      <c r="D12" s="92"/>
      <c r="E12" s="151" t="s">
        <v>236</v>
      </c>
      <c r="F12" s="40"/>
      <c r="G12" s="40"/>
      <c r="H12" s="33"/>
      <c r="I12" s="40"/>
      <c r="K12" s="514"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468</v>
      </c>
      <c r="D14" s="170"/>
      <c r="E14" s="171" t="s">
        <v>62</v>
      </c>
      <c r="F14" s="171" t="s">
        <v>490</v>
      </c>
      <c r="G14" s="171" t="s">
        <v>63</v>
      </c>
      <c r="H14" s="171" t="s">
        <v>64</v>
      </c>
      <c r="I14" s="171" t="str">
        <f>'1.  LRAMVA Summary'!D53</f>
        <v>Residential</v>
      </c>
      <c r="J14" s="171" t="str">
        <f>'1.  LRAMVA Summary'!E53</f>
        <v>GS&lt;50 kW</v>
      </c>
      <c r="K14" s="171" t="str">
        <f>'1.  LRAMVA Summary'!F53</f>
        <v>GS&gt;50 kW</v>
      </c>
      <c r="L14" s="171" t="str">
        <f>'1.  LRAMVA Summary'!G53</f>
        <v>Unmetered Scattered Load</v>
      </c>
      <c r="M14" s="171" t="str">
        <f>'1.  LRAMVA Summary'!H53</f>
        <v>Streetlighting</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457</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423</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1">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1">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1">
        <v>1.4999999999999999E-2</v>
      </c>
      <c r="D42" s="173"/>
      <c r="E42" s="183" t="s">
        <v>458</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1">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1">
        <v>1.89E-2</v>
      </c>
      <c r="D44" s="173"/>
      <c r="E44" s="192" t="s">
        <v>424</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1">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1">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1">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1">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1">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1">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1">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1">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1">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4" t="s">
        <v>92</v>
      </c>
      <c r="C54" s="641">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680</v>
      </c>
      <c r="C55" s="641">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681</v>
      </c>
      <c r="C56" s="641">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682</v>
      </c>
      <c r="C57" s="180">
        <v>5.7000000000000002E-3</v>
      </c>
      <c r="D57" s="173"/>
      <c r="E57" s="183" t="s">
        <v>459</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683</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684</v>
      </c>
      <c r="C59" s="180">
        <v>5.7000000000000002E-3</v>
      </c>
      <c r="D59" s="173"/>
      <c r="E59" s="192" t="s">
        <v>425</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685</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686</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687</v>
      </c>
      <c r="C62" s="858">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856" t="s">
        <v>1208</v>
      </c>
      <c r="C63" s="858">
        <f t="shared" ref="C63:C64" si="16">C62</f>
        <v>3.8699999999999998E-2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856" t="s">
        <v>1209</v>
      </c>
      <c r="C64" s="858">
        <f t="shared" si="16"/>
        <v>3.8699999999999998E-2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856" t="s">
        <v>1210</v>
      </c>
      <c r="C65" s="858"/>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857" t="s">
        <v>1211</v>
      </c>
      <c r="C66" s="202"/>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0"/>
      <c r="C67" s="710"/>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0"/>
      <c r="C68" s="710"/>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ht="15.75">
      <c r="B69" s="152" t="s">
        <v>182</v>
      </c>
      <c r="C69" s="710"/>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0"/>
      <c r="C70" s="710"/>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0"/>
      <c r="C71" s="710"/>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0"/>
      <c r="C72" s="710"/>
      <c r="E72" s="183" t="s">
        <v>460</v>
      </c>
      <c r="F72" s="183"/>
      <c r="G72" s="184"/>
      <c r="H72" s="185"/>
      <c r="I72" s="186">
        <f>SUM(I59:I71)</f>
        <v>0</v>
      </c>
      <c r="J72" s="186">
        <f t="shared" ref="J72:V72" si="17">SUM(J59:J71)</f>
        <v>0</v>
      </c>
      <c r="K72" s="186">
        <f t="shared" si="17"/>
        <v>0</v>
      </c>
      <c r="L72" s="186">
        <f t="shared" si="17"/>
        <v>0</v>
      </c>
      <c r="M72" s="186">
        <f t="shared" si="17"/>
        <v>0</v>
      </c>
      <c r="N72" s="186">
        <f t="shared" si="17"/>
        <v>0</v>
      </c>
      <c r="O72" s="186">
        <f t="shared" si="17"/>
        <v>0</v>
      </c>
      <c r="P72" s="186">
        <f t="shared" si="17"/>
        <v>0</v>
      </c>
      <c r="Q72" s="186">
        <f t="shared" si="17"/>
        <v>0</v>
      </c>
      <c r="R72" s="186">
        <f t="shared" si="17"/>
        <v>0</v>
      </c>
      <c r="S72" s="186">
        <f t="shared" si="17"/>
        <v>0</v>
      </c>
      <c r="T72" s="186">
        <f t="shared" si="17"/>
        <v>0</v>
      </c>
      <c r="U72" s="186">
        <f t="shared" si="17"/>
        <v>0</v>
      </c>
      <c r="V72" s="186">
        <f t="shared" si="17"/>
        <v>0</v>
      </c>
      <c r="W72" s="186">
        <f>SUM(W59:W71)</f>
        <v>0</v>
      </c>
    </row>
    <row r="73" spans="2:23" ht="15.75" thickTop="1">
      <c r="B73" s="710"/>
      <c r="C73" s="710"/>
      <c r="E73" s="187" t="s">
        <v>67</v>
      </c>
      <c r="F73" s="187"/>
      <c r="G73" s="188"/>
      <c r="H73" s="189"/>
      <c r="I73" s="190"/>
      <c r="J73" s="190"/>
      <c r="K73" s="190"/>
      <c r="L73" s="190"/>
      <c r="M73" s="190"/>
      <c r="N73" s="190"/>
      <c r="O73" s="190"/>
      <c r="P73" s="190"/>
      <c r="Q73" s="190"/>
      <c r="R73" s="190"/>
      <c r="S73" s="190"/>
      <c r="T73" s="190"/>
      <c r="U73" s="190"/>
      <c r="V73" s="190"/>
      <c r="W73" s="191"/>
    </row>
    <row r="74" spans="2:23">
      <c r="B74" s="710"/>
      <c r="C74" s="710"/>
      <c r="E74" s="192" t="s">
        <v>426</v>
      </c>
      <c r="F74" s="192"/>
      <c r="G74" s="193"/>
      <c r="H74" s="194"/>
      <c r="I74" s="195">
        <f t="shared" ref="I74:O74" si="18">I72+I73</f>
        <v>0</v>
      </c>
      <c r="J74" s="195">
        <f t="shared" si="18"/>
        <v>0</v>
      </c>
      <c r="K74" s="195">
        <f t="shared" si="18"/>
        <v>0</v>
      </c>
      <c r="L74" s="195">
        <f t="shared" si="18"/>
        <v>0</v>
      </c>
      <c r="M74" s="195">
        <f t="shared" si="18"/>
        <v>0</v>
      </c>
      <c r="N74" s="195">
        <f t="shared" si="18"/>
        <v>0</v>
      </c>
      <c r="O74" s="195">
        <f t="shared" si="18"/>
        <v>0</v>
      </c>
      <c r="P74" s="195">
        <f t="shared" ref="P74:V74" si="19">P72+P73</f>
        <v>0</v>
      </c>
      <c r="Q74" s="195">
        <f t="shared" si="19"/>
        <v>0</v>
      </c>
      <c r="R74" s="195">
        <f t="shared" si="19"/>
        <v>0</v>
      </c>
      <c r="S74" s="195">
        <f t="shared" si="19"/>
        <v>0</v>
      </c>
      <c r="T74" s="195">
        <f t="shared" si="19"/>
        <v>0</v>
      </c>
      <c r="U74" s="195">
        <f t="shared" si="19"/>
        <v>0</v>
      </c>
      <c r="V74" s="195">
        <f t="shared" si="19"/>
        <v>0</v>
      </c>
      <c r="W74" s="195">
        <f>W72+W73</f>
        <v>0</v>
      </c>
    </row>
    <row r="75" spans="2:23">
      <c r="B75" s="710"/>
      <c r="C75" s="710"/>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4" customFormat="1">
      <c r="B76" s="710"/>
      <c r="C76" s="710"/>
      <c r="E76" s="181">
        <v>42036</v>
      </c>
      <c r="F76" s="181" t="s">
        <v>181</v>
      </c>
      <c r="G76" s="182" t="s">
        <v>65</v>
      </c>
      <c r="H76" s="196">
        <f t="shared" ref="H76:H77" si="20">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0"/>
      <c r="C77" s="710"/>
      <c r="E77" s="181">
        <v>42064</v>
      </c>
      <c r="F77" s="181" t="s">
        <v>181</v>
      </c>
      <c r="G77" s="182" t="s">
        <v>65</v>
      </c>
      <c r="H77" s="196">
        <f t="shared" si="20"/>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0"/>
      <c r="C78" s="710"/>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1">SUM(I78:V78)</f>
        <v>0</v>
      </c>
    </row>
    <row r="79" spans="2:23">
      <c r="B79" s="710"/>
      <c r="C79" s="710"/>
      <c r="E79" s="181">
        <v>42125</v>
      </c>
      <c r="F79" s="181" t="s">
        <v>181</v>
      </c>
      <c r="G79" s="182" t="s">
        <v>66</v>
      </c>
      <c r="H79" s="196">
        <f t="shared" ref="H79:H80" si="22">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1"/>
        <v>0</v>
      </c>
    </row>
    <row r="80" spans="2:23">
      <c r="B80" s="710"/>
      <c r="C80" s="710"/>
      <c r="E80" s="181">
        <v>42156</v>
      </c>
      <c r="F80" s="181" t="s">
        <v>181</v>
      </c>
      <c r="G80" s="182" t="s">
        <v>66</v>
      </c>
      <c r="H80" s="196">
        <f t="shared" si="22"/>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1"/>
        <v>0</v>
      </c>
    </row>
    <row r="81" spans="2:23">
      <c r="B81" s="710"/>
      <c r="C81" s="710"/>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1"/>
        <v>0</v>
      </c>
    </row>
    <row r="82" spans="2:23">
      <c r="B82" s="710"/>
      <c r="C82" s="710"/>
      <c r="E82" s="181">
        <v>42217</v>
      </c>
      <c r="F82" s="181" t="s">
        <v>181</v>
      </c>
      <c r="G82" s="182" t="s">
        <v>68</v>
      </c>
      <c r="H82" s="196">
        <f t="shared" ref="H82:H83" si="23">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1"/>
        <v>0</v>
      </c>
    </row>
    <row r="83" spans="2:23">
      <c r="B83" s="203"/>
      <c r="C83" s="204"/>
      <c r="E83" s="181">
        <v>42248</v>
      </c>
      <c r="F83" s="181" t="s">
        <v>181</v>
      </c>
      <c r="G83" s="182" t="s">
        <v>68</v>
      </c>
      <c r="H83" s="196">
        <f t="shared" si="23"/>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1"/>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1"/>
        <v>0</v>
      </c>
    </row>
    <row r="85" spans="2:23">
      <c r="E85" s="181">
        <v>42309</v>
      </c>
      <c r="F85" s="181" t="s">
        <v>181</v>
      </c>
      <c r="G85" s="182" t="s">
        <v>69</v>
      </c>
      <c r="H85" s="196">
        <f t="shared" ref="H85:H86" si="24">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1"/>
        <v>0</v>
      </c>
    </row>
    <row r="86" spans="2:23">
      <c r="E86" s="181">
        <v>42339</v>
      </c>
      <c r="F86" s="181" t="s">
        <v>181</v>
      </c>
      <c r="G86" s="182" t="s">
        <v>69</v>
      </c>
      <c r="H86" s="196">
        <f t="shared" si="24"/>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1"/>
        <v>0</v>
      </c>
    </row>
    <row r="87" spans="2:23" ht="15.75" thickBot="1">
      <c r="E87" s="183" t="s">
        <v>461</v>
      </c>
      <c r="F87" s="183"/>
      <c r="G87" s="184"/>
      <c r="H87" s="185"/>
      <c r="I87" s="186">
        <f>SUM(I74:I86)</f>
        <v>0</v>
      </c>
      <c r="J87" s="186">
        <f>SUM(J74:J86)</f>
        <v>0</v>
      </c>
      <c r="K87" s="186">
        <f t="shared" ref="K87:O87" si="25">SUM(K74:K86)</f>
        <v>0</v>
      </c>
      <c r="L87" s="186">
        <f t="shared" si="25"/>
        <v>0</v>
      </c>
      <c r="M87" s="186">
        <f t="shared" si="25"/>
        <v>0</v>
      </c>
      <c r="N87" s="186">
        <f t="shared" si="25"/>
        <v>0</v>
      </c>
      <c r="O87" s="186">
        <f t="shared" si="25"/>
        <v>0</v>
      </c>
      <c r="P87" s="186">
        <f t="shared" ref="P87:V87" si="26">SUM(P74:P86)</f>
        <v>0</v>
      </c>
      <c r="Q87" s="186">
        <f t="shared" si="26"/>
        <v>0</v>
      </c>
      <c r="R87" s="186">
        <f t="shared" si="26"/>
        <v>0</v>
      </c>
      <c r="S87" s="186">
        <f t="shared" si="26"/>
        <v>0</v>
      </c>
      <c r="T87" s="186">
        <f t="shared" si="26"/>
        <v>0</v>
      </c>
      <c r="U87" s="186">
        <f t="shared" si="26"/>
        <v>0</v>
      </c>
      <c r="V87" s="186">
        <f t="shared" si="26"/>
        <v>0</v>
      </c>
      <c r="W87" s="186">
        <f>SUM(W74:W86)</f>
        <v>0</v>
      </c>
    </row>
    <row r="88" spans="2:23" ht="15.7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427</v>
      </c>
      <c r="F89" s="192"/>
      <c r="G89" s="193"/>
      <c r="H89" s="194"/>
      <c r="I89" s="195">
        <f>I87+I88</f>
        <v>0</v>
      </c>
      <c r="J89" s="195">
        <f t="shared" ref="J89" si="27">J87+J88</f>
        <v>0</v>
      </c>
      <c r="K89" s="195">
        <f t="shared" ref="K89" si="28">K87+K88</f>
        <v>0</v>
      </c>
      <c r="L89" s="195">
        <f t="shared" ref="L89" si="29">L87+L88</f>
        <v>0</v>
      </c>
      <c r="M89" s="195">
        <f t="shared" ref="M89" si="30">M87+M88</f>
        <v>0</v>
      </c>
      <c r="N89" s="195">
        <f t="shared" ref="N89" si="31">N87+N88</f>
        <v>0</v>
      </c>
      <c r="O89" s="195">
        <f t="shared" ref="O89:U89" si="32">O87+O88</f>
        <v>0</v>
      </c>
      <c r="P89" s="195">
        <f t="shared" si="32"/>
        <v>0</v>
      </c>
      <c r="Q89" s="195">
        <f t="shared" si="32"/>
        <v>0</v>
      </c>
      <c r="R89" s="195">
        <f t="shared" si="32"/>
        <v>0</v>
      </c>
      <c r="S89" s="195">
        <f t="shared" si="32"/>
        <v>0</v>
      </c>
      <c r="T89" s="195">
        <f t="shared" si="32"/>
        <v>0</v>
      </c>
      <c r="U89" s="195">
        <f t="shared" si="32"/>
        <v>0</v>
      </c>
      <c r="V89" s="195">
        <f t="shared" ref="V89" si="33">V87+V88</f>
        <v>0</v>
      </c>
      <c r="W89" s="195">
        <f t="shared" ref="W89" si="34">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5">$C$35/12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6">SUM(I91:V91)</f>
        <v>0</v>
      </c>
    </row>
    <row r="92" spans="2:23" ht="14.25" customHeight="1">
      <c r="E92" s="181">
        <v>42430</v>
      </c>
      <c r="F92" s="181" t="s">
        <v>183</v>
      </c>
      <c r="G92" s="182" t="s">
        <v>65</v>
      </c>
      <c r="H92" s="196">
        <f t="shared" si="35"/>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6"/>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6"/>
        <v>0</v>
      </c>
    </row>
    <row r="94" spans="2:23">
      <c r="E94" s="181">
        <v>42491</v>
      </c>
      <c r="F94" s="181" t="s">
        <v>183</v>
      </c>
      <c r="G94" s="182" t="s">
        <v>66</v>
      </c>
      <c r="H94" s="196">
        <f t="shared" ref="H94:H95" si="37">$C$36/12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6"/>
        <v>0</v>
      </c>
    </row>
    <row r="95" spans="2:23" s="204" customFormat="1">
      <c r="B95" s="1"/>
      <c r="C95" s="1"/>
      <c r="D95" s="1"/>
      <c r="E95" s="181">
        <v>42522</v>
      </c>
      <c r="F95" s="181" t="s">
        <v>183</v>
      </c>
      <c r="G95" s="182" t="s">
        <v>66</v>
      </c>
      <c r="H95" s="196">
        <f t="shared" si="37"/>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6"/>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6"/>
        <v>0</v>
      </c>
    </row>
    <row r="97" spans="2:23">
      <c r="E97" s="181">
        <v>42583</v>
      </c>
      <c r="F97" s="181" t="s">
        <v>183</v>
      </c>
      <c r="G97" s="182" t="s">
        <v>68</v>
      </c>
      <c r="H97" s="196">
        <f t="shared" ref="H97:H98" si="38">$C$37/12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6"/>
        <v>0</v>
      </c>
    </row>
    <row r="98" spans="2:23">
      <c r="E98" s="181">
        <v>42614</v>
      </c>
      <c r="F98" s="181" t="s">
        <v>183</v>
      </c>
      <c r="G98" s="182" t="s">
        <v>68</v>
      </c>
      <c r="H98" s="196">
        <f t="shared" si="38"/>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6"/>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6"/>
        <v>0</v>
      </c>
    </row>
    <row r="100" spans="2:23">
      <c r="B100" s="205"/>
      <c r="C100" s="8"/>
      <c r="E100" s="181">
        <v>42675</v>
      </c>
      <c r="F100" s="181" t="s">
        <v>183</v>
      </c>
      <c r="G100" s="182" t="s">
        <v>69</v>
      </c>
      <c r="H100" s="177">
        <f t="shared" ref="H100:H101" si="39">$C$38/12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6"/>
        <v>0</v>
      </c>
    </row>
    <row r="101" spans="2:23">
      <c r="E101" s="181">
        <v>42705</v>
      </c>
      <c r="F101" s="181" t="s">
        <v>183</v>
      </c>
      <c r="G101" s="182" t="s">
        <v>69</v>
      </c>
      <c r="H101" s="177">
        <f t="shared" si="39"/>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6"/>
        <v>0</v>
      </c>
    </row>
    <row r="102" spans="2:23" ht="15.75" thickBot="1">
      <c r="B102" s="203"/>
      <c r="C102" s="204"/>
      <c r="E102" s="183" t="s">
        <v>462</v>
      </c>
      <c r="F102" s="183"/>
      <c r="G102" s="184"/>
      <c r="H102" s="185"/>
      <c r="I102" s="186">
        <f>SUM(I89:I101)</f>
        <v>0</v>
      </c>
      <c r="J102" s="186">
        <f>SUM(J89:J101)</f>
        <v>0</v>
      </c>
      <c r="K102" s="186">
        <f t="shared" ref="K102:O102" si="40">SUM(K89:K101)</f>
        <v>0</v>
      </c>
      <c r="L102" s="186">
        <f t="shared" si="40"/>
        <v>0</v>
      </c>
      <c r="M102" s="186">
        <f t="shared" si="40"/>
        <v>0</v>
      </c>
      <c r="N102" s="186">
        <f t="shared" si="40"/>
        <v>0</v>
      </c>
      <c r="O102" s="186">
        <f t="shared" si="40"/>
        <v>0</v>
      </c>
      <c r="P102" s="186">
        <f t="shared" ref="P102:V102" si="41">SUM(P89:P101)</f>
        <v>0</v>
      </c>
      <c r="Q102" s="186">
        <f t="shared" si="41"/>
        <v>0</v>
      </c>
      <c r="R102" s="186">
        <f t="shared" si="41"/>
        <v>0</v>
      </c>
      <c r="S102" s="186">
        <f t="shared" si="41"/>
        <v>0</v>
      </c>
      <c r="T102" s="186">
        <f t="shared" si="41"/>
        <v>0</v>
      </c>
      <c r="U102" s="186">
        <f t="shared" si="41"/>
        <v>0</v>
      </c>
      <c r="V102" s="186">
        <f t="shared" si="41"/>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428</v>
      </c>
      <c r="F104" s="192"/>
      <c r="G104" s="193"/>
      <c r="H104" s="194"/>
      <c r="I104" s="195">
        <f>I102+I103</f>
        <v>0</v>
      </c>
      <c r="J104" s="195">
        <f t="shared" ref="J104" si="42">J102+J103</f>
        <v>0</v>
      </c>
      <c r="K104" s="195">
        <f t="shared" ref="K104" si="43">K102+K103</f>
        <v>0</v>
      </c>
      <c r="L104" s="195">
        <f t="shared" ref="L104" si="44">L102+L103</f>
        <v>0</v>
      </c>
      <c r="M104" s="195">
        <f t="shared" ref="M104" si="45">M102+M103</f>
        <v>0</v>
      </c>
      <c r="N104" s="195">
        <f t="shared" ref="N104" si="46">N102+N103</f>
        <v>0</v>
      </c>
      <c r="O104" s="195">
        <f t="shared" ref="O104:V104" si="47">O102+O103</f>
        <v>0</v>
      </c>
      <c r="P104" s="195">
        <f t="shared" si="47"/>
        <v>0</v>
      </c>
      <c r="Q104" s="195">
        <f t="shared" si="47"/>
        <v>0</v>
      </c>
      <c r="R104" s="195">
        <f t="shared" si="47"/>
        <v>0</v>
      </c>
      <c r="S104" s="195">
        <f t="shared" si="47"/>
        <v>0</v>
      </c>
      <c r="T104" s="195">
        <f t="shared" si="47"/>
        <v>0</v>
      </c>
      <c r="U104" s="195">
        <f t="shared" si="47"/>
        <v>0</v>
      </c>
      <c r="V104" s="195">
        <f t="shared" si="47"/>
        <v>0</v>
      </c>
      <c r="W104" s="195">
        <f t="shared" ref="W104" si="48">W102+W103</f>
        <v>0</v>
      </c>
    </row>
    <row r="105" spans="2:23">
      <c r="E105" s="181">
        <v>42736</v>
      </c>
      <c r="F105" s="181" t="s">
        <v>184</v>
      </c>
      <c r="G105" s="182" t="s">
        <v>65</v>
      </c>
      <c r="H105" s="206">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6">
        <f t="shared" ref="H106:H107" si="49">$C$39/12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50">SUM(I106:V106)</f>
        <v>0</v>
      </c>
    </row>
    <row r="107" spans="2:23">
      <c r="E107" s="181">
        <v>42795</v>
      </c>
      <c r="F107" s="181" t="s">
        <v>184</v>
      </c>
      <c r="G107" s="182" t="s">
        <v>65</v>
      </c>
      <c r="H107" s="206">
        <f t="shared" si="49"/>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50"/>
        <v>0</v>
      </c>
    </row>
    <row r="108" spans="2:23" s="8" customFormat="1">
      <c r="B108" s="10"/>
      <c r="C108" s="1"/>
      <c r="E108" s="181">
        <v>42826</v>
      </c>
      <c r="F108" s="181" t="s">
        <v>184</v>
      </c>
      <c r="G108" s="182" t="s">
        <v>66</v>
      </c>
      <c r="H108" s="206">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50"/>
        <v>0</v>
      </c>
    </row>
    <row r="109" spans="2:23">
      <c r="E109" s="181">
        <v>42856</v>
      </c>
      <c r="F109" s="181" t="s">
        <v>184</v>
      </c>
      <c r="G109" s="182" t="s">
        <v>66</v>
      </c>
      <c r="H109" s="206">
        <f t="shared" ref="H109:H110" si="51">$C$40/12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50"/>
        <v>0</v>
      </c>
    </row>
    <row r="110" spans="2:23" s="204" customFormat="1">
      <c r="B110" s="10"/>
      <c r="C110" s="1"/>
      <c r="E110" s="181">
        <v>42887</v>
      </c>
      <c r="F110" s="181" t="s">
        <v>184</v>
      </c>
      <c r="G110" s="182" t="s">
        <v>66</v>
      </c>
      <c r="H110" s="206">
        <f t="shared" si="51"/>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50"/>
        <v>0</v>
      </c>
    </row>
    <row r="111" spans="2:23">
      <c r="E111" s="181">
        <v>42917</v>
      </c>
      <c r="F111" s="181" t="s">
        <v>184</v>
      </c>
      <c r="G111" s="182" t="s">
        <v>68</v>
      </c>
      <c r="H111" s="206">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50"/>
        <v>0</v>
      </c>
    </row>
    <row r="112" spans="2:23">
      <c r="E112" s="181">
        <v>42948</v>
      </c>
      <c r="F112" s="181" t="s">
        <v>184</v>
      </c>
      <c r="G112" s="182" t="s">
        <v>68</v>
      </c>
      <c r="H112" s="206">
        <f t="shared" ref="H112:H113" si="52">$C$41/12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50"/>
        <v>0</v>
      </c>
    </row>
    <row r="113" spans="2:23">
      <c r="E113" s="181">
        <v>42979</v>
      </c>
      <c r="F113" s="181" t="s">
        <v>184</v>
      </c>
      <c r="G113" s="182" t="s">
        <v>68</v>
      </c>
      <c r="H113" s="206">
        <f t="shared" si="52"/>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50"/>
        <v>0</v>
      </c>
    </row>
    <row r="114" spans="2:23">
      <c r="E114" s="181">
        <v>43009</v>
      </c>
      <c r="F114" s="181" t="s">
        <v>184</v>
      </c>
      <c r="G114" s="182" t="s">
        <v>69</v>
      </c>
      <c r="H114" s="206">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50"/>
        <v>0</v>
      </c>
    </row>
    <row r="115" spans="2:23">
      <c r="B115" s="205"/>
      <c r="C115" s="8"/>
      <c r="E115" s="181">
        <v>43040</v>
      </c>
      <c r="F115" s="181" t="s">
        <v>184</v>
      </c>
      <c r="G115" s="182" t="s">
        <v>69</v>
      </c>
      <c r="H115" s="206">
        <f t="shared" ref="H115:H116" si="53">$C$42/12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50"/>
        <v>0</v>
      </c>
    </row>
    <row r="116" spans="2:23">
      <c r="E116" s="181">
        <v>43070</v>
      </c>
      <c r="F116" s="181" t="s">
        <v>184</v>
      </c>
      <c r="G116" s="182" t="s">
        <v>69</v>
      </c>
      <c r="H116" s="206">
        <f t="shared" si="53"/>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50"/>
        <v>0</v>
      </c>
    </row>
    <row r="117" spans="2:23" ht="15.75" thickBot="1">
      <c r="B117" s="203"/>
      <c r="C117" s="204"/>
      <c r="E117" s="183" t="s">
        <v>463</v>
      </c>
      <c r="F117" s="183"/>
      <c r="G117" s="184"/>
      <c r="H117" s="185"/>
      <c r="I117" s="186">
        <f>SUM(I104:I116)</f>
        <v>0</v>
      </c>
      <c r="J117" s="186">
        <f>SUM(J104:J116)</f>
        <v>0</v>
      </c>
      <c r="K117" s="186">
        <f t="shared" ref="K117:O117" si="54">SUM(K104:K116)</f>
        <v>0</v>
      </c>
      <c r="L117" s="186">
        <f t="shared" si="54"/>
        <v>0</v>
      </c>
      <c r="M117" s="186">
        <f t="shared" si="54"/>
        <v>0</v>
      </c>
      <c r="N117" s="186">
        <f t="shared" si="54"/>
        <v>0</v>
      </c>
      <c r="O117" s="186">
        <f t="shared" si="54"/>
        <v>0</v>
      </c>
      <c r="P117" s="186">
        <f t="shared" ref="P117:V117" si="55">SUM(P104:P116)</f>
        <v>0</v>
      </c>
      <c r="Q117" s="186">
        <f t="shared" si="55"/>
        <v>0</v>
      </c>
      <c r="R117" s="186">
        <f t="shared" si="55"/>
        <v>0</v>
      </c>
      <c r="S117" s="186">
        <f t="shared" si="55"/>
        <v>0</v>
      </c>
      <c r="T117" s="186">
        <f t="shared" si="55"/>
        <v>0</v>
      </c>
      <c r="U117" s="186">
        <f t="shared" si="55"/>
        <v>0</v>
      </c>
      <c r="V117" s="186">
        <f t="shared" si="55"/>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429</v>
      </c>
      <c r="F119" s="192"/>
      <c r="G119" s="193"/>
      <c r="H119" s="194"/>
      <c r="I119" s="195">
        <f>I117+I118</f>
        <v>0</v>
      </c>
      <c r="J119" s="195">
        <f t="shared" ref="J119" si="56">J117+J118</f>
        <v>0</v>
      </c>
      <c r="K119" s="195">
        <f t="shared" ref="K119" si="57">K117+K118</f>
        <v>0</v>
      </c>
      <c r="L119" s="195">
        <f t="shared" ref="L119" si="58">L117+L118</f>
        <v>0</v>
      </c>
      <c r="M119" s="195">
        <f t="shared" ref="M119" si="59">M117+M118</f>
        <v>0</v>
      </c>
      <c r="N119" s="195">
        <f t="shared" ref="N119" si="60">N117+N118</f>
        <v>0</v>
      </c>
      <c r="O119" s="195">
        <f t="shared" ref="O119:V119" si="61">O117+O118</f>
        <v>0</v>
      </c>
      <c r="P119" s="195">
        <f t="shared" si="61"/>
        <v>0</v>
      </c>
      <c r="Q119" s="195">
        <f t="shared" si="61"/>
        <v>0</v>
      </c>
      <c r="R119" s="195">
        <f t="shared" si="61"/>
        <v>0</v>
      </c>
      <c r="S119" s="195">
        <f t="shared" si="61"/>
        <v>0</v>
      </c>
      <c r="T119" s="195">
        <f t="shared" si="61"/>
        <v>0</v>
      </c>
      <c r="U119" s="195">
        <f t="shared" si="61"/>
        <v>0</v>
      </c>
      <c r="V119" s="195">
        <f t="shared" si="61"/>
        <v>0</v>
      </c>
      <c r="W119" s="195">
        <f t="shared" ref="W119" si="62">W117+W118</f>
        <v>0</v>
      </c>
    </row>
    <row r="120" spans="2:23">
      <c r="E120" s="181">
        <v>43101</v>
      </c>
      <c r="F120" s="181" t="s">
        <v>185</v>
      </c>
      <c r="G120" s="182" t="s">
        <v>65</v>
      </c>
      <c r="H120" s="206">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6">
        <f t="shared" ref="H121:H122" si="63">$C$43/12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4">SUM(I121:V121)</f>
        <v>0</v>
      </c>
    </row>
    <row r="122" spans="2:23">
      <c r="E122" s="181">
        <v>43160</v>
      </c>
      <c r="F122" s="181" t="s">
        <v>185</v>
      </c>
      <c r="G122" s="182" t="s">
        <v>65</v>
      </c>
      <c r="H122" s="206">
        <f t="shared" si="63"/>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4"/>
        <v>0</v>
      </c>
    </row>
    <row r="123" spans="2:23" s="8" customFormat="1">
      <c r="B123" s="10"/>
      <c r="C123" s="1"/>
      <c r="E123" s="181">
        <v>43191</v>
      </c>
      <c r="F123" s="181" t="s">
        <v>185</v>
      </c>
      <c r="G123" s="182" t="s">
        <v>66</v>
      </c>
      <c r="H123" s="206">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4"/>
        <v>0</v>
      </c>
    </row>
    <row r="124" spans="2:23">
      <c r="E124" s="181">
        <v>43221</v>
      </c>
      <c r="F124" s="181" t="s">
        <v>185</v>
      </c>
      <c r="G124" s="182" t="s">
        <v>66</v>
      </c>
      <c r="H124" s="206">
        <f t="shared" ref="H124:H125" si="65">$C$44/12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4"/>
        <v>0</v>
      </c>
    </row>
    <row r="125" spans="2:23" s="204" customFormat="1">
      <c r="B125" s="10"/>
      <c r="C125" s="1"/>
      <c r="E125" s="181">
        <v>43252</v>
      </c>
      <c r="F125" s="181" t="s">
        <v>185</v>
      </c>
      <c r="G125" s="182" t="s">
        <v>66</v>
      </c>
      <c r="H125" s="206">
        <f t="shared" si="65"/>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4"/>
        <v>0</v>
      </c>
    </row>
    <row r="126" spans="2:23">
      <c r="E126" s="181">
        <v>43282</v>
      </c>
      <c r="F126" s="181" t="s">
        <v>185</v>
      </c>
      <c r="G126" s="182" t="s">
        <v>68</v>
      </c>
      <c r="H126" s="206">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4"/>
        <v>0</v>
      </c>
    </row>
    <row r="127" spans="2:23">
      <c r="E127" s="181">
        <v>43313</v>
      </c>
      <c r="F127" s="181" t="s">
        <v>185</v>
      </c>
      <c r="G127" s="182" t="s">
        <v>68</v>
      </c>
      <c r="H127" s="206">
        <f t="shared" ref="H127:H128" si="66">$C$45/12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4"/>
        <v>0</v>
      </c>
    </row>
    <row r="128" spans="2:23">
      <c r="E128" s="181">
        <v>43344</v>
      </c>
      <c r="F128" s="181" t="s">
        <v>185</v>
      </c>
      <c r="G128" s="182" t="s">
        <v>68</v>
      </c>
      <c r="H128" s="206">
        <f t="shared" si="66"/>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4"/>
        <v>0</v>
      </c>
    </row>
    <row r="129" spans="2:23">
      <c r="E129" s="181">
        <v>43374</v>
      </c>
      <c r="F129" s="181" t="s">
        <v>185</v>
      </c>
      <c r="G129" s="182" t="s">
        <v>69</v>
      </c>
      <c r="H129" s="206">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4"/>
        <v>0</v>
      </c>
    </row>
    <row r="130" spans="2:23">
      <c r="B130" s="205"/>
      <c r="C130" s="8"/>
      <c r="E130" s="181">
        <v>43405</v>
      </c>
      <c r="F130" s="181" t="s">
        <v>185</v>
      </c>
      <c r="G130" s="182" t="s">
        <v>69</v>
      </c>
      <c r="H130" s="206">
        <f t="shared" ref="H130:H131" si="67">$C$46/12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4"/>
        <v>0</v>
      </c>
    </row>
    <row r="131" spans="2:23">
      <c r="E131" s="181">
        <v>43435</v>
      </c>
      <c r="F131" s="181" t="s">
        <v>185</v>
      </c>
      <c r="G131" s="182" t="s">
        <v>69</v>
      </c>
      <c r="H131" s="206">
        <f t="shared" si="67"/>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4"/>
        <v>0</v>
      </c>
    </row>
    <row r="132" spans="2:23" ht="15.75" thickBot="1">
      <c r="B132" s="203"/>
      <c r="C132" s="204"/>
      <c r="E132" s="183" t="s">
        <v>464</v>
      </c>
      <c r="F132" s="183"/>
      <c r="G132" s="184"/>
      <c r="H132" s="185"/>
      <c r="I132" s="186">
        <f>SUM(I119:I131)</f>
        <v>0</v>
      </c>
      <c r="J132" s="186">
        <f>SUM(J119:J131)</f>
        <v>0</v>
      </c>
      <c r="K132" s="186">
        <f t="shared" ref="K132:O132" si="68">SUM(K119:K131)</f>
        <v>0</v>
      </c>
      <c r="L132" s="186">
        <f t="shared" si="68"/>
        <v>0</v>
      </c>
      <c r="M132" s="186">
        <f t="shared" si="68"/>
        <v>0</v>
      </c>
      <c r="N132" s="186">
        <f t="shared" si="68"/>
        <v>0</v>
      </c>
      <c r="O132" s="186">
        <f t="shared" si="68"/>
        <v>0</v>
      </c>
      <c r="P132" s="186">
        <f t="shared" ref="P132:V132" si="69">SUM(P119:P131)</f>
        <v>0</v>
      </c>
      <c r="Q132" s="186">
        <f t="shared" si="69"/>
        <v>0</v>
      </c>
      <c r="R132" s="186">
        <f t="shared" si="69"/>
        <v>0</v>
      </c>
      <c r="S132" s="186">
        <f t="shared" si="69"/>
        <v>0</v>
      </c>
      <c r="T132" s="186">
        <f t="shared" si="69"/>
        <v>0</v>
      </c>
      <c r="U132" s="186">
        <f t="shared" si="69"/>
        <v>0</v>
      </c>
      <c r="V132" s="186">
        <f t="shared" si="69"/>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430</v>
      </c>
      <c r="F134" s="192"/>
      <c r="G134" s="193"/>
      <c r="H134" s="194"/>
      <c r="I134" s="195">
        <f>I132+I133</f>
        <v>0</v>
      </c>
      <c r="J134" s="195">
        <f t="shared" ref="J134" si="70">J132+J133</f>
        <v>0</v>
      </c>
      <c r="K134" s="195">
        <f t="shared" ref="K134" si="71">K132+K133</f>
        <v>0</v>
      </c>
      <c r="L134" s="195">
        <f t="shared" ref="L134" si="72">L132+L133</f>
        <v>0</v>
      </c>
      <c r="M134" s="195">
        <f t="shared" ref="M134" si="73">M132+M133</f>
        <v>0</v>
      </c>
      <c r="N134" s="195">
        <f t="shared" ref="N134" si="74">N132+N133</f>
        <v>0</v>
      </c>
      <c r="O134" s="195">
        <f t="shared" ref="O134:V134" si="75">O132+O133</f>
        <v>0</v>
      </c>
      <c r="P134" s="195">
        <f t="shared" si="75"/>
        <v>0</v>
      </c>
      <c r="Q134" s="195">
        <f t="shared" si="75"/>
        <v>0</v>
      </c>
      <c r="R134" s="195">
        <f t="shared" si="75"/>
        <v>0</v>
      </c>
      <c r="S134" s="195">
        <f t="shared" si="75"/>
        <v>0</v>
      </c>
      <c r="T134" s="195">
        <f t="shared" si="75"/>
        <v>0</v>
      </c>
      <c r="U134" s="195">
        <f t="shared" si="75"/>
        <v>0</v>
      </c>
      <c r="V134" s="195">
        <f t="shared" si="75"/>
        <v>0</v>
      </c>
      <c r="W134" s="195">
        <f>W132+W133</f>
        <v>0</v>
      </c>
    </row>
    <row r="135" spans="2:23">
      <c r="E135" s="181">
        <v>43466</v>
      </c>
      <c r="F135" s="181" t="s">
        <v>186</v>
      </c>
      <c r="G135" s="182" t="s">
        <v>65</v>
      </c>
      <c r="H135" s="206">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6">
        <f t="shared" ref="H136:H137" si="76">$C$47/12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7">SUM(I136:V136)</f>
        <v>0</v>
      </c>
    </row>
    <row r="137" spans="2:23">
      <c r="E137" s="181">
        <v>43525</v>
      </c>
      <c r="F137" s="181" t="s">
        <v>186</v>
      </c>
      <c r="G137" s="182" t="s">
        <v>65</v>
      </c>
      <c r="H137" s="206">
        <f t="shared" si="76"/>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7"/>
        <v>0</v>
      </c>
    </row>
    <row r="138" spans="2:23" s="8" customFormat="1">
      <c r="B138" s="10"/>
      <c r="C138" s="1"/>
      <c r="E138" s="181">
        <v>43556</v>
      </c>
      <c r="F138" s="181" t="s">
        <v>186</v>
      </c>
      <c r="G138" s="182" t="s">
        <v>66</v>
      </c>
      <c r="H138" s="206">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7"/>
        <v>0</v>
      </c>
    </row>
    <row r="139" spans="2:23">
      <c r="E139" s="181">
        <v>43586</v>
      </c>
      <c r="F139" s="181" t="s">
        <v>186</v>
      </c>
      <c r="G139" s="182" t="s">
        <v>66</v>
      </c>
      <c r="H139" s="206">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7"/>
        <v>0</v>
      </c>
    </row>
    <row r="140" spans="2:23">
      <c r="E140" s="181">
        <v>43617</v>
      </c>
      <c r="F140" s="181" t="s">
        <v>186</v>
      </c>
      <c r="G140" s="182" t="s">
        <v>66</v>
      </c>
      <c r="H140" s="206">
        <f t="shared" ref="H140" si="78">$C$48/12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7"/>
        <v>0</v>
      </c>
    </row>
    <row r="141" spans="2:23">
      <c r="E141" s="181">
        <v>43647</v>
      </c>
      <c r="F141" s="181" t="s">
        <v>186</v>
      </c>
      <c r="G141" s="182" t="s">
        <v>68</v>
      </c>
      <c r="H141" s="206">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7"/>
        <v>0</v>
      </c>
    </row>
    <row r="142" spans="2:23">
      <c r="E142" s="181">
        <v>43678</v>
      </c>
      <c r="F142" s="181" t="s">
        <v>186</v>
      </c>
      <c r="G142" s="182" t="s">
        <v>68</v>
      </c>
      <c r="H142" s="206">
        <f t="shared" ref="H142" si="79">$C$49/12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7"/>
        <v>0</v>
      </c>
    </row>
    <row r="143" spans="2:23">
      <c r="E143" s="181">
        <v>43709</v>
      </c>
      <c r="F143" s="181" t="s">
        <v>186</v>
      </c>
      <c r="G143" s="182" t="s">
        <v>68</v>
      </c>
      <c r="H143" s="206">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7"/>
        <v>0</v>
      </c>
    </row>
    <row r="144" spans="2:23">
      <c r="E144" s="181">
        <v>43739</v>
      </c>
      <c r="F144" s="181" t="s">
        <v>186</v>
      </c>
      <c r="G144" s="182" t="s">
        <v>69</v>
      </c>
      <c r="H144" s="206">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7"/>
        <v>0</v>
      </c>
    </row>
    <row r="145" spans="2:23">
      <c r="B145" s="205"/>
      <c r="C145" s="8"/>
      <c r="E145" s="181">
        <v>43770</v>
      </c>
      <c r="F145" s="181" t="s">
        <v>186</v>
      </c>
      <c r="G145" s="182" t="s">
        <v>69</v>
      </c>
      <c r="H145" s="206">
        <f t="shared" ref="H145:H146" si="80">$C$50/12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7"/>
        <v>0</v>
      </c>
    </row>
    <row r="146" spans="2:23">
      <c r="E146" s="181">
        <v>43800</v>
      </c>
      <c r="F146" s="181" t="s">
        <v>186</v>
      </c>
      <c r="G146" s="182" t="s">
        <v>69</v>
      </c>
      <c r="H146" s="206">
        <f t="shared" si="80"/>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7"/>
        <v>0</v>
      </c>
    </row>
    <row r="147" spans="2:23" ht="15.75" thickBot="1">
      <c r="E147" s="183" t="s">
        <v>465</v>
      </c>
      <c r="F147" s="183"/>
      <c r="G147" s="184"/>
      <c r="H147" s="185"/>
      <c r="I147" s="186">
        <f>SUM(I134:I146)</f>
        <v>0</v>
      </c>
      <c r="J147" s="186">
        <f>SUM(J134:J146)</f>
        <v>0</v>
      </c>
      <c r="K147" s="186">
        <f t="shared" ref="K147:O147" si="81">SUM(K134:K146)</f>
        <v>0</v>
      </c>
      <c r="L147" s="186">
        <f t="shared" si="81"/>
        <v>0</v>
      </c>
      <c r="M147" s="186">
        <f t="shared" si="81"/>
        <v>0</v>
      </c>
      <c r="N147" s="186">
        <f t="shared" si="81"/>
        <v>0</v>
      </c>
      <c r="O147" s="186">
        <f t="shared" si="81"/>
        <v>0</v>
      </c>
      <c r="P147" s="186">
        <f t="shared" ref="P147:V147" si="82">SUM(P134:P146)</f>
        <v>0</v>
      </c>
      <c r="Q147" s="186">
        <f t="shared" si="82"/>
        <v>0</v>
      </c>
      <c r="R147" s="186">
        <f t="shared" si="82"/>
        <v>0</v>
      </c>
      <c r="S147" s="186">
        <f t="shared" si="82"/>
        <v>0</v>
      </c>
      <c r="T147" s="186">
        <f t="shared" si="82"/>
        <v>0</v>
      </c>
      <c r="U147" s="186">
        <f t="shared" si="82"/>
        <v>0</v>
      </c>
      <c r="V147" s="186">
        <f t="shared" si="82"/>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431</v>
      </c>
      <c r="F149" s="192"/>
      <c r="G149" s="193"/>
      <c r="H149" s="194"/>
      <c r="I149" s="195">
        <f>I147+I148</f>
        <v>0</v>
      </c>
      <c r="J149" s="195">
        <f t="shared" ref="J149" si="83">J147+J148</f>
        <v>0</v>
      </c>
      <c r="K149" s="195">
        <f t="shared" ref="K149" si="84">K147+K148</f>
        <v>0</v>
      </c>
      <c r="L149" s="195">
        <f t="shared" ref="L149" si="85">L147+L148</f>
        <v>0</v>
      </c>
      <c r="M149" s="195">
        <f t="shared" ref="M149" si="86">M147+M148</f>
        <v>0</v>
      </c>
      <c r="N149" s="195">
        <f t="shared" ref="N149" si="87">N147+N148</f>
        <v>0</v>
      </c>
      <c r="O149" s="195">
        <f t="shared" ref="O149:V149" si="88">O147+O148</f>
        <v>0</v>
      </c>
      <c r="P149" s="195">
        <f t="shared" si="88"/>
        <v>0</v>
      </c>
      <c r="Q149" s="195">
        <f t="shared" si="88"/>
        <v>0</v>
      </c>
      <c r="R149" s="195">
        <f t="shared" si="88"/>
        <v>0</v>
      </c>
      <c r="S149" s="195">
        <f t="shared" si="88"/>
        <v>0</v>
      </c>
      <c r="T149" s="195">
        <f t="shared" si="88"/>
        <v>0</v>
      </c>
      <c r="U149" s="195">
        <f t="shared" si="88"/>
        <v>0</v>
      </c>
      <c r="V149" s="195">
        <f t="shared" si="88"/>
        <v>0</v>
      </c>
      <c r="W149" s="195">
        <f>W147+W148</f>
        <v>0</v>
      </c>
    </row>
    <row r="150" spans="2:23">
      <c r="E150" s="181">
        <v>43831</v>
      </c>
      <c r="F150" s="181" t="s">
        <v>187</v>
      </c>
      <c r="G150" s="182" t="s">
        <v>65</v>
      </c>
      <c r="H150" s="206">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6">
        <f t="shared" ref="H151:H152" si="89">$C$51/12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90">SUM(I151:V151)</f>
        <v>0</v>
      </c>
    </row>
    <row r="152" spans="2:23">
      <c r="E152" s="181">
        <v>43891</v>
      </c>
      <c r="F152" s="181" t="s">
        <v>187</v>
      </c>
      <c r="G152" s="182" t="s">
        <v>65</v>
      </c>
      <c r="H152" s="206">
        <f t="shared" si="89"/>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90"/>
        <v>0</v>
      </c>
    </row>
    <row r="153" spans="2:23">
      <c r="E153" s="181">
        <v>43922</v>
      </c>
      <c r="F153" s="181" t="s">
        <v>187</v>
      </c>
      <c r="G153" s="182" t="s">
        <v>66</v>
      </c>
      <c r="H153" s="206">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90"/>
        <v>0</v>
      </c>
    </row>
    <row r="154" spans="2:23">
      <c r="E154" s="181">
        <v>43952</v>
      </c>
      <c r="F154" s="181" t="s">
        <v>187</v>
      </c>
      <c r="G154" s="182" t="s">
        <v>66</v>
      </c>
      <c r="H154" s="206">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90"/>
        <v>0</v>
      </c>
    </row>
    <row r="155" spans="2:23">
      <c r="E155" s="181">
        <v>43983</v>
      </c>
      <c r="F155" s="181" t="s">
        <v>187</v>
      </c>
      <c r="G155" s="182" t="s">
        <v>66</v>
      </c>
      <c r="H155" s="206">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90"/>
        <v>0</v>
      </c>
    </row>
    <row r="156" spans="2:23">
      <c r="E156" s="181">
        <v>44013</v>
      </c>
      <c r="F156" s="181" t="s">
        <v>187</v>
      </c>
      <c r="G156" s="182" t="s">
        <v>68</v>
      </c>
      <c r="H156" s="206">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90"/>
        <v>0</v>
      </c>
    </row>
    <row r="157" spans="2:23">
      <c r="E157" s="181">
        <v>44044</v>
      </c>
      <c r="F157" s="181" t="s">
        <v>187</v>
      </c>
      <c r="G157" s="182" t="s">
        <v>68</v>
      </c>
      <c r="H157" s="206">
        <f t="shared" ref="H157:H158" si="91">$C$53/12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90"/>
        <v>0</v>
      </c>
    </row>
    <row r="158" spans="2:23">
      <c r="E158" s="181">
        <v>44075</v>
      </c>
      <c r="F158" s="181" t="s">
        <v>187</v>
      </c>
      <c r="G158" s="182" t="s">
        <v>68</v>
      </c>
      <c r="H158" s="206">
        <f t="shared" si="91"/>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90"/>
        <v>0</v>
      </c>
    </row>
    <row r="159" spans="2:23">
      <c r="E159" s="181">
        <v>44105</v>
      </c>
      <c r="F159" s="181" t="s">
        <v>187</v>
      </c>
      <c r="G159" s="182" t="s">
        <v>69</v>
      </c>
      <c r="H159" s="206">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90"/>
        <v>0</v>
      </c>
    </row>
    <row r="160" spans="2:23">
      <c r="E160" s="181">
        <v>44136</v>
      </c>
      <c r="F160" s="181" t="s">
        <v>187</v>
      </c>
      <c r="G160" s="182" t="s">
        <v>69</v>
      </c>
      <c r="H160" s="206">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90"/>
        <v>0</v>
      </c>
    </row>
    <row r="161" spans="5:23">
      <c r="E161" s="181">
        <v>44166</v>
      </c>
      <c r="F161" s="181" t="s">
        <v>187</v>
      </c>
      <c r="G161" s="182" t="s">
        <v>69</v>
      </c>
      <c r="H161" s="206">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466</v>
      </c>
      <c r="F162" s="183"/>
      <c r="G162" s="184"/>
      <c r="H162" s="185"/>
      <c r="I162" s="186">
        <f>SUM(I149:I161)</f>
        <v>0</v>
      </c>
      <c r="J162" s="186">
        <f>SUM(J149:J161)</f>
        <v>0</v>
      </c>
      <c r="K162" s="186">
        <f t="shared" ref="K162:O162" si="92">SUM(K149:K161)</f>
        <v>0</v>
      </c>
      <c r="L162" s="186">
        <f t="shared" si="92"/>
        <v>0</v>
      </c>
      <c r="M162" s="186">
        <f t="shared" si="92"/>
        <v>0</v>
      </c>
      <c r="N162" s="186">
        <f t="shared" si="92"/>
        <v>0</v>
      </c>
      <c r="O162" s="186">
        <f t="shared" si="92"/>
        <v>0</v>
      </c>
      <c r="P162" s="186">
        <f t="shared" ref="P162:V162" si="93">SUM(P149:P161)</f>
        <v>0</v>
      </c>
      <c r="Q162" s="186">
        <f t="shared" si="93"/>
        <v>0</v>
      </c>
      <c r="R162" s="186">
        <f t="shared" si="93"/>
        <v>0</v>
      </c>
      <c r="S162" s="186">
        <f t="shared" si="93"/>
        <v>0</v>
      </c>
      <c r="T162" s="186">
        <f t="shared" si="93"/>
        <v>0</v>
      </c>
      <c r="U162" s="186">
        <f t="shared" si="93"/>
        <v>0</v>
      </c>
      <c r="V162" s="186">
        <f t="shared" si="93"/>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688</v>
      </c>
      <c r="F164" s="192"/>
      <c r="G164" s="193"/>
      <c r="H164" s="194"/>
      <c r="I164" s="195">
        <f>I162+I163</f>
        <v>0</v>
      </c>
      <c r="J164" s="195">
        <f t="shared" ref="J164:U164" si="94">J162+J163</f>
        <v>0</v>
      </c>
      <c r="K164" s="195">
        <f t="shared" si="94"/>
        <v>0</v>
      </c>
      <c r="L164" s="195">
        <f t="shared" si="94"/>
        <v>0</v>
      </c>
      <c r="M164" s="195">
        <f t="shared" si="94"/>
        <v>0</v>
      </c>
      <c r="N164" s="195">
        <f t="shared" si="94"/>
        <v>0</v>
      </c>
      <c r="O164" s="195">
        <f t="shared" si="94"/>
        <v>0</v>
      </c>
      <c r="P164" s="195">
        <f t="shared" si="94"/>
        <v>0</v>
      </c>
      <c r="Q164" s="195">
        <f t="shared" si="94"/>
        <v>0</v>
      </c>
      <c r="R164" s="195">
        <f t="shared" si="94"/>
        <v>0</v>
      </c>
      <c r="S164" s="195">
        <f t="shared" si="94"/>
        <v>0</v>
      </c>
      <c r="T164" s="195">
        <f t="shared" si="94"/>
        <v>0</v>
      </c>
      <c r="U164" s="195">
        <f t="shared" si="94"/>
        <v>0</v>
      </c>
      <c r="V164" s="195">
        <f>V162+V163</f>
        <v>0</v>
      </c>
      <c r="W164" s="195">
        <f>W162+W163</f>
        <v>0</v>
      </c>
    </row>
    <row r="165" spans="5:23">
      <c r="E165" s="181">
        <v>44197</v>
      </c>
      <c r="F165" s="181" t="s">
        <v>692</v>
      </c>
      <c r="G165" s="182" t="s">
        <v>65</v>
      </c>
      <c r="H165" s="854">
        <v>0</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5">SUM(I165:V165)</f>
        <v>0</v>
      </c>
    </row>
    <row r="166" spans="5:23">
      <c r="E166" s="181">
        <v>44228</v>
      </c>
      <c r="F166" s="181" t="s">
        <v>692</v>
      </c>
      <c r="G166" s="182" t="s">
        <v>65</v>
      </c>
      <c r="H166" s="854">
        <v>0</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5"/>
        <v>0</v>
      </c>
    </row>
    <row r="167" spans="5:23">
      <c r="E167" s="181">
        <v>44256</v>
      </c>
      <c r="F167" s="181" t="s">
        <v>692</v>
      </c>
      <c r="G167" s="182" t="s">
        <v>65</v>
      </c>
      <c r="H167" s="854">
        <v>0</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5"/>
        <v>0</v>
      </c>
    </row>
    <row r="168" spans="5:23">
      <c r="E168" s="181">
        <v>44287</v>
      </c>
      <c r="F168" s="181" t="s">
        <v>692</v>
      </c>
      <c r="G168" s="182" t="s">
        <v>66</v>
      </c>
      <c r="H168" s="854">
        <v>0</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5"/>
        <v>0</v>
      </c>
    </row>
    <row r="169" spans="5:23">
      <c r="E169" s="181">
        <v>44317</v>
      </c>
      <c r="F169" s="181" t="s">
        <v>692</v>
      </c>
      <c r="G169" s="182" t="s">
        <v>66</v>
      </c>
      <c r="H169" s="206">
        <f t="shared" ref="H169:H170" si="96">$C$56/12</f>
        <v>4.75E-4</v>
      </c>
      <c r="I169" s="197">
        <f>(SUM('1.  LRAMVA Summary'!D$55:D$84)+SUM('1.  LRAMVA Summary'!D$85:D$86)*(MONTH($E169)-1)/12)*$H169</f>
        <v>0</v>
      </c>
      <c r="J169" s="197">
        <f>(SUM('1.  LRAMVA Summary'!E$55:E$84)+SUM('1.  LRAMVA Summary'!E$85:E$86)*(MONTH($E169)-1)/12)*$H169</f>
        <v>9.8175653369358855</v>
      </c>
      <c r="K169" s="197">
        <f>(SUM('1.  LRAMVA Summary'!F$55:F$84)+SUM('1.  LRAMVA Summary'!F$85:F$86)*(MONTH($E169)-1)/12)*$H169</f>
        <v>13.561504931011397</v>
      </c>
      <c r="L169" s="197">
        <f>(SUM('1.  LRAMVA Summary'!G$55:G$84)+SUM('1.  LRAMVA Summary'!G$85:G$86)*(MONTH($E169)-1)/12)*$H169</f>
        <v>-3.1539841666666672E-2</v>
      </c>
      <c r="M169" s="197">
        <f>(SUM('1.  LRAMVA Summary'!H$55:H$84)+SUM('1.  LRAMVA Summary'!H$85:H$86)*(MONTH($E169)-1)/12)*$H169</f>
        <v>2.536522961853485</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5"/>
        <v>25.884053388134102</v>
      </c>
    </row>
    <row r="170" spans="5:23">
      <c r="E170" s="181">
        <v>44348</v>
      </c>
      <c r="F170" s="181" t="s">
        <v>692</v>
      </c>
      <c r="G170" s="182" t="s">
        <v>66</v>
      </c>
      <c r="H170" s="206">
        <f t="shared" si="96"/>
        <v>4.75E-4</v>
      </c>
      <c r="I170" s="197">
        <f>(SUM('1.  LRAMVA Summary'!D$55:D$84)+SUM('1.  LRAMVA Summary'!D$85:D$86)*(MONTH($E170)-1)/12)*$H170</f>
        <v>0</v>
      </c>
      <c r="J170" s="197">
        <f>(SUM('1.  LRAMVA Summary'!E$55:E$84)+SUM('1.  LRAMVA Summary'!E$85:E$86)*(MONTH($E170)-1)/12)*$H170</f>
        <v>12.271956671169859</v>
      </c>
      <c r="K170" s="197">
        <f>(SUM('1.  LRAMVA Summary'!F$55:F$84)+SUM('1.  LRAMVA Summary'!F$85:F$86)*(MONTH($E170)-1)/12)*$H170</f>
        <v>16.951881163764249</v>
      </c>
      <c r="L170" s="197">
        <f>(SUM('1.  LRAMVA Summary'!G$55:G$84)+SUM('1.  LRAMVA Summary'!G$85:G$86)*(MONTH($E170)-1)/12)*$H170</f>
        <v>-3.9424802083333342E-2</v>
      </c>
      <c r="M170" s="197">
        <f>(SUM('1.  LRAMVA Summary'!H$55:H$84)+SUM('1.  LRAMVA Summary'!H$85:H$86)*(MONTH($E170)-1)/12)*$H170</f>
        <v>3.1706537023168564</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5"/>
        <v>32.355066735167632</v>
      </c>
    </row>
    <row r="171" spans="5:23">
      <c r="E171" s="181">
        <v>44378</v>
      </c>
      <c r="F171" s="181" t="s">
        <v>692</v>
      </c>
      <c r="G171" s="182" t="s">
        <v>68</v>
      </c>
      <c r="H171" s="206">
        <f>$C$57/12</f>
        <v>4.75E-4</v>
      </c>
      <c r="I171" s="197">
        <f>(SUM('1.  LRAMVA Summary'!D$55:D$84)+SUM('1.  LRAMVA Summary'!D$85:D$86)*(MONTH($E171)-1)/12)*$H171</f>
        <v>0</v>
      </c>
      <c r="J171" s="197">
        <f>(SUM('1.  LRAMVA Summary'!E$55:E$84)+SUM('1.  LRAMVA Summary'!E$85:E$86)*(MONTH($E171)-1)/12)*$H171</f>
        <v>14.726348005403826</v>
      </c>
      <c r="K171" s="197">
        <f>(SUM('1.  LRAMVA Summary'!F$55:F$84)+SUM('1.  LRAMVA Summary'!F$85:F$86)*(MONTH($E171)-1)/12)*$H171</f>
        <v>20.342257396517098</v>
      </c>
      <c r="L171" s="197">
        <f>(SUM('1.  LRAMVA Summary'!G$55:G$84)+SUM('1.  LRAMVA Summary'!G$85:G$86)*(MONTH($E171)-1)/12)*$H171</f>
        <v>-4.7309762499999998E-2</v>
      </c>
      <c r="M171" s="197">
        <f>(SUM('1.  LRAMVA Summary'!H$55:H$84)+SUM('1.  LRAMVA Summary'!H$85:H$86)*(MONTH($E171)-1)/12)*$H171</f>
        <v>3.8047844427802273</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5"/>
        <v>38.826080082201152</v>
      </c>
    </row>
    <row r="172" spans="5:23">
      <c r="E172" s="181">
        <v>44409</v>
      </c>
      <c r="F172" s="181" t="s">
        <v>692</v>
      </c>
      <c r="G172" s="182" t="s">
        <v>68</v>
      </c>
      <c r="H172" s="206">
        <f t="shared" ref="H172:H173" si="97">$C$57/12</f>
        <v>4.75E-4</v>
      </c>
      <c r="I172" s="197">
        <f>(SUM('1.  LRAMVA Summary'!D$55:D$84)+SUM('1.  LRAMVA Summary'!D$85:D$86)*(MONTH($E172)-1)/12)*$H172</f>
        <v>0</v>
      </c>
      <c r="J172" s="197">
        <f>(SUM('1.  LRAMVA Summary'!E$55:E$84)+SUM('1.  LRAMVA Summary'!E$85:E$86)*(MONTH($E172)-1)/12)*$H172</f>
        <v>17.1807393396378</v>
      </c>
      <c r="K172" s="197">
        <f>(SUM('1.  LRAMVA Summary'!F$55:F$84)+SUM('1.  LRAMVA Summary'!F$85:F$86)*(MONTH($E172)-1)/12)*$H172</f>
        <v>23.732633629269944</v>
      </c>
      <c r="L172" s="197">
        <f>(SUM('1.  LRAMVA Summary'!G$55:G$84)+SUM('1.  LRAMVA Summary'!G$85:G$86)*(MONTH($E172)-1)/12)*$H172</f>
        <v>-5.5194722916666668E-2</v>
      </c>
      <c r="M172" s="197">
        <f>(SUM('1.  LRAMVA Summary'!H$55:H$84)+SUM('1.  LRAMVA Summary'!H$85:H$86)*(MONTH($E172)-1)/12)*$H172</f>
        <v>4.4389151832435987</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5"/>
        <v>45.297093429234678</v>
      </c>
    </row>
    <row r="173" spans="5:23">
      <c r="E173" s="181">
        <v>44440</v>
      </c>
      <c r="F173" s="181" t="s">
        <v>692</v>
      </c>
      <c r="G173" s="182" t="s">
        <v>68</v>
      </c>
      <c r="H173" s="206">
        <f t="shared" si="97"/>
        <v>4.75E-4</v>
      </c>
      <c r="I173" s="197">
        <f>(SUM('1.  LRAMVA Summary'!D$55:D$84)+SUM('1.  LRAMVA Summary'!D$85:D$86)*(MONTH($E173)-1)/12)*$H173</f>
        <v>0</v>
      </c>
      <c r="J173" s="197">
        <f>(SUM('1.  LRAMVA Summary'!E$55:E$84)+SUM('1.  LRAMVA Summary'!E$85:E$86)*(MONTH($E173)-1)/12)*$H173</f>
        <v>19.635130673871771</v>
      </c>
      <c r="K173" s="197">
        <f>(SUM('1.  LRAMVA Summary'!F$55:F$84)+SUM('1.  LRAMVA Summary'!F$85:F$86)*(MONTH($E173)-1)/12)*$H173</f>
        <v>27.123009862022794</v>
      </c>
      <c r="L173" s="197">
        <f>(SUM('1.  LRAMVA Summary'!G$55:G$84)+SUM('1.  LRAMVA Summary'!G$85:G$86)*(MONTH($E173)-1)/12)*$H173</f>
        <v>-6.3079683333333345E-2</v>
      </c>
      <c r="M173" s="197">
        <f>(SUM('1.  LRAMVA Summary'!H$55:H$84)+SUM('1.  LRAMVA Summary'!H$85:H$86)*(MONTH($E173)-1)/12)*$H173</f>
        <v>5.0730459237069701</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5"/>
        <v>51.768106776268205</v>
      </c>
    </row>
    <row r="174" spans="5:23">
      <c r="E174" s="181">
        <v>44470</v>
      </c>
      <c r="F174" s="181" t="s">
        <v>692</v>
      </c>
      <c r="G174" s="182" t="s">
        <v>69</v>
      </c>
      <c r="H174" s="206">
        <f>$C$58/12</f>
        <v>4.75E-4</v>
      </c>
      <c r="I174" s="197">
        <f>(SUM('1.  LRAMVA Summary'!D$55:D$84)+SUM('1.  LRAMVA Summary'!D$85:D$86)*(MONTH($E174)-1)/12)*$H174</f>
        <v>0</v>
      </c>
      <c r="J174" s="197">
        <f>(SUM('1.  LRAMVA Summary'!E$55:E$84)+SUM('1.  LRAMVA Summary'!E$85:E$86)*(MONTH($E174)-1)/12)*$H174</f>
        <v>22.089522008105742</v>
      </c>
      <c r="K174" s="197">
        <f>(SUM('1.  LRAMVA Summary'!F$55:F$84)+SUM('1.  LRAMVA Summary'!F$85:F$86)*(MONTH($E174)-1)/12)*$H174</f>
        <v>30.513386094775647</v>
      </c>
      <c r="L174" s="197">
        <f>(SUM('1.  LRAMVA Summary'!G$55:G$84)+SUM('1.  LRAMVA Summary'!G$85:G$86)*(MONTH($E174)-1)/12)*$H174</f>
        <v>-7.0964643750000014E-2</v>
      </c>
      <c r="M174" s="197">
        <f>(SUM('1.  LRAMVA Summary'!H$55:H$84)+SUM('1.  LRAMVA Summary'!H$85:H$86)*(MONTH($E174)-1)/12)*$H174</f>
        <v>5.7071766641703423</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5"/>
        <v>58.239120123301724</v>
      </c>
    </row>
    <row r="175" spans="5:23">
      <c r="E175" s="181">
        <v>44501</v>
      </c>
      <c r="F175" s="181" t="s">
        <v>692</v>
      </c>
      <c r="G175" s="182" t="s">
        <v>69</v>
      </c>
      <c r="H175" s="206">
        <f t="shared" ref="H175:H176" si="98">$C$58/12</f>
        <v>4.75E-4</v>
      </c>
      <c r="I175" s="197">
        <f>(SUM('1.  LRAMVA Summary'!D$55:D$84)+SUM('1.  LRAMVA Summary'!D$85:D$86)*(MONTH($E175)-1)/12)*$H175</f>
        <v>0</v>
      </c>
      <c r="J175" s="197">
        <f>(SUM('1.  LRAMVA Summary'!E$55:E$84)+SUM('1.  LRAMVA Summary'!E$85:E$86)*(MONTH($E175)-1)/12)*$H175</f>
        <v>24.543913342339717</v>
      </c>
      <c r="K175" s="197">
        <f>(SUM('1.  LRAMVA Summary'!F$55:F$84)+SUM('1.  LRAMVA Summary'!F$85:F$86)*(MONTH($E175)-1)/12)*$H175</f>
        <v>33.903762327528497</v>
      </c>
      <c r="L175" s="197">
        <f>(SUM('1.  LRAMVA Summary'!G$55:G$84)+SUM('1.  LRAMVA Summary'!G$85:G$86)*(MONTH($E175)-1)/12)*$H175</f>
        <v>-7.8849604166666684E-2</v>
      </c>
      <c r="M175" s="197">
        <f>(SUM('1.  LRAMVA Summary'!H$55:H$84)+SUM('1.  LRAMVA Summary'!H$85:H$86)*(MONTH($E175)-1)/12)*$H175</f>
        <v>6.3413074046337128</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5"/>
        <v>64.710133470335265</v>
      </c>
    </row>
    <row r="176" spans="5:23">
      <c r="E176" s="181">
        <v>44531</v>
      </c>
      <c r="F176" s="181" t="s">
        <v>692</v>
      </c>
      <c r="G176" s="182" t="s">
        <v>69</v>
      </c>
      <c r="H176" s="206">
        <f t="shared" si="98"/>
        <v>4.75E-4</v>
      </c>
      <c r="I176" s="197">
        <f>(SUM('1.  LRAMVA Summary'!D$55:D$84)+SUM('1.  LRAMVA Summary'!D$85:D$86)*(MONTH($E176)-1)/12)*$H176</f>
        <v>0</v>
      </c>
      <c r="J176" s="197">
        <f>(SUM('1.  LRAMVA Summary'!E$55:E$84)+SUM('1.  LRAMVA Summary'!E$85:E$86)*(MONTH($E176)-1)/12)*$H176</f>
        <v>26.998304676573685</v>
      </c>
      <c r="K176" s="197">
        <f>(SUM('1.  LRAMVA Summary'!F$55:F$84)+SUM('1.  LRAMVA Summary'!F$85:F$86)*(MONTH($E176)-1)/12)*$H176</f>
        <v>37.294138560281347</v>
      </c>
      <c r="L176" s="197">
        <f>(SUM('1.  LRAMVA Summary'!G$55:G$84)+SUM('1.  LRAMVA Summary'!G$85:G$86)*(MONTH($E176)-1)/12)*$H176</f>
        <v>-8.6734564583333354E-2</v>
      </c>
      <c r="M176" s="197">
        <f>(SUM('1.  LRAMVA Summary'!H$55:H$84)+SUM('1.  LRAMVA Summary'!H$85:H$86)*(MONTH($E176)-1)/12)*$H176</f>
        <v>6.9754381450970824</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71.181146817368784</v>
      </c>
    </row>
    <row r="177" spans="5:23" ht="15.75" thickBot="1">
      <c r="E177" s="183" t="s">
        <v>689</v>
      </c>
      <c r="F177" s="183"/>
      <c r="G177" s="184"/>
      <c r="H177" s="185"/>
      <c r="I177" s="186">
        <f>SUM(I164:I176)</f>
        <v>0</v>
      </c>
      <c r="J177" s="186">
        <f>SUM(J164:J176)</f>
        <v>147.2634800540383</v>
      </c>
      <c r="K177" s="186">
        <f t="shared" ref="K177:V177" si="99">SUM(K164:K176)</f>
        <v>203.42257396517095</v>
      </c>
      <c r="L177" s="186">
        <f t="shared" si="99"/>
        <v>-0.47309762500000008</v>
      </c>
      <c r="M177" s="186">
        <f t="shared" si="99"/>
        <v>38.047844427802275</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388.26080082201156</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690</v>
      </c>
      <c r="F179" s="192"/>
      <c r="G179" s="193"/>
      <c r="H179" s="194"/>
      <c r="I179" s="195">
        <f>I177+I178</f>
        <v>0</v>
      </c>
      <c r="J179" s="195">
        <f t="shared" ref="J179:U179" si="100">J177+J178</f>
        <v>147.2634800540383</v>
      </c>
      <c r="K179" s="195">
        <f t="shared" si="100"/>
        <v>203.42257396517095</v>
      </c>
      <c r="L179" s="195">
        <f t="shared" si="100"/>
        <v>-0.47309762500000008</v>
      </c>
      <c r="M179" s="195">
        <f t="shared" si="100"/>
        <v>38.047844427802275</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388.26080082201156</v>
      </c>
    </row>
    <row r="180" spans="5:23">
      <c r="E180" s="181">
        <v>44562</v>
      </c>
      <c r="F180" s="181" t="s">
        <v>693</v>
      </c>
      <c r="G180" s="182" t="s">
        <v>65</v>
      </c>
      <c r="H180" s="206">
        <f>$C$59/12</f>
        <v>4.75E-4</v>
      </c>
      <c r="I180" s="197">
        <f>(SUM('1.  LRAMVA Summary'!D$55:D$87)+SUM('1.  LRAMVA Summary'!D$88:D$89)*(MONTH($E180)-1)/12)*$H180</f>
        <v>0</v>
      </c>
      <c r="J180" s="197">
        <f>(SUM('1.  LRAMVA Summary'!E$55:E$87)+SUM('1.  LRAMVA Summary'!E$88:E$89)*(MONTH($E180)-1)/12)*$H180</f>
        <v>29.452696010807657</v>
      </c>
      <c r="K180" s="197">
        <f>(SUM('1.  LRAMVA Summary'!F$55:F$87)+SUM('1.  LRAMVA Summary'!F$88:F$89)*(MONTH($E180)-1)/12)*$H180</f>
        <v>40.684514793034197</v>
      </c>
      <c r="L180" s="197">
        <f>(SUM('1.  LRAMVA Summary'!G$55:G$87)+SUM('1.  LRAMVA Summary'!G$88:G$89)*(MONTH($E180)-1)/12)*$H180</f>
        <v>-9.461952500000001E-2</v>
      </c>
      <c r="M180" s="197">
        <f>(SUM('1.  LRAMVA Summary'!H$55:H$87)+SUM('1.  LRAMVA Summary'!H$88:H$89)*(MONTH($E180)-1)/12)*$H180</f>
        <v>7.6095688855604546</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77.652160164402304</v>
      </c>
    </row>
    <row r="181" spans="5:23">
      <c r="E181" s="181">
        <v>44593</v>
      </c>
      <c r="F181" s="181" t="s">
        <v>693</v>
      </c>
      <c r="G181" s="182" t="s">
        <v>65</v>
      </c>
      <c r="H181" s="206">
        <f t="shared" ref="H181:H182" si="101">$C$59/12</f>
        <v>4.75E-4</v>
      </c>
      <c r="I181" s="197">
        <f>(SUM('1.  LRAMVA Summary'!D$55:D$87)+SUM('1.  LRAMVA Summary'!D$88:D$89)*(MONTH($E181)-1)/12)*$H181</f>
        <v>0</v>
      </c>
      <c r="J181" s="197">
        <f>(SUM('1.  LRAMVA Summary'!E$55:E$87)+SUM('1.  LRAMVA Summary'!E$88:E$89)*(MONTH($E181)-1)/12)*$H181</f>
        <v>29.452696010807657</v>
      </c>
      <c r="K181" s="197">
        <f>(SUM('1.  LRAMVA Summary'!F$55:F$87)+SUM('1.  LRAMVA Summary'!F$88:F$89)*(MONTH($E181)-1)/12)*$H181</f>
        <v>40.684514793034197</v>
      </c>
      <c r="L181" s="197">
        <f>(SUM('1.  LRAMVA Summary'!G$55:G$87)+SUM('1.  LRAMVA Summary'!G$88:G$89)*(MONTH($E181)-1)/12)*$H181</f>
        <v>-9.461952500000001E-2</v>
      </c>
      <c r="M181" s="197">
        <f>(SUM('1.  LRAMVA Summary'!H$55:H$87)+SUM('1.  LRAMVA Summary'!H$88:H$89)*(MONTH($E181)-1)/12)*$H181</f>
        <v>7.6095688855604546</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77.652160164402304</v>
      </c>
    </row>
    <row r="182" spans="5:23">
      <c r="E182" s="181">
        <v>44621</v>
      </c>
      <c r="F182" s="181" t="s">
        <v>693</v>
      </c>
      <c r="G182" s="182" t="s">
        <v>65</v>
      </c>
      <c r="H182" s="206">
        <f t="shared" si="101"/>
        <v>4.75E-4</v>
      </c>
      <c r="I182" s="197">
        <f>(SUM('1.  LRAMVA Summary'!D$55:D$87)+SUM('1.  LRAMVA Summary'!D$88:D$89)*(MONTH($E182)-1)/12)*$H182</f>
        <v>0</v>
      </c>
      <c r="J182" s="197">
        <f>(SUM('1.  LRAMVA Summary'!E$55:E$87)+SUM('1.  LRAMVA Summary'!E$88:E$89)*(MONTH($E182)-1)/12)*$H182</f>
        <v>29.452696010807657</v>
      </c>
      <c r="K182" s="197">
        <f>(SUM('1.  LRAMVA Summary'!F$55:F$87)+SUM('1.  LRAMVA Summary'!F$88:F$89)*(MONTH($E182)-1)/12)*$H182</f>
        <v>40.684514793034197</v>
      </c>
      <c r="L182" s="197">
        <f>(SUM('1.  LRAMVA Summary'!G$55:G$87)+SUM('1.  LRAMVA Summary'!G$88:G$89)*(MONTH($E182)-1)/12)*$H182</f>
        <v>-9.461952500000001E-2</v>
      </c>
      <c r="M182" s="197">
        <f>(SUM('1.  LRAMVA Summary'!H$55:H$87)+SUM('1.  LRAMVA Summary'!H$88:H$89)*(MONTH($E182)-1)/12)*$H182</f>
        <v>7.6095688855604546</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77.652160164402304</v>
      </c>
    </row>
    <row r="183" spans="5:23">
      <c r="E183" s="181">
        <v>44652</v>
      </c>
      <c r="F183" s="181" t="s">
        <v>693</v>
      </c>
      <c r="G183" s="182" t="s">
        <v>66</v>
      </c>
      <c r="H183" s="206">
        <f>$C$60/12</f>
        <v>8.5000000000000006E-4</v>
      </c>
      <c r="I183" s="197">
        <f>(SUM('1.  LRAMVA Summary'!D$55:D$87)+SUM('1.  LRAMVA Summary'!D$88:D$89)*(MONTH($E183)-1)/12)*$H183</f>
        <v>0</v>
      </c>
      <c r="J183" s="197">
        <f>(SUM('1.  LRAMVA Summary'!E$55:E$87)+SUM('1.  LRAMVA Summary'!E$88:E$89)*(MONTH($E183)-1)/12)*$H183</f>
        <v>52.704824440392656</v>
      </c>
      <c r="K183" s="197">
        <f>(SUM('1.  LRAMVA Summary'!F$55:F$87)+SUM('1.  LRAMVA Summary'!F$88:F$89)*(MONTH($E183)-1)/12)*$H183</f>
        <v>72.803868577008558</v>
      </c>
      <c r="L183" s="197">
        <f>(SUM('1.  LRAMVA Summary'!G$55:G$87)+SUM('1.  LRAMVA Summary'!G$88:G$89)*(MONTH($E183)-1)/12)*$H183</f>
        <v>-0.16931915000000003</v>
      </c>
      <c r="M183" s="197">
        <f>(SUM('1.  LRAMVA Summary'!H$55:H$87)+SUM('1.  LRAMVA Summary'!H$88:H$89)*(MONTH($E183)-1)/12)*$H183</f>
        <v>13.617123268897657</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138.95649713629888</v>
      </c>
    </row>
    <row r="184" spans="5:23">
      <c r="E184" s="181">
        <v>44682</v>
      </c>
      <c r="F184" s="181" t="s">
        <v>693</v>
      </c>
      <c r="G184" s="182" t="s">
        <v>66</v>
      </c>
      <c r="H184" s="206">
        <f t="shared" ref="H184:H185" si="103">$C$60/12</f>
        <v>8.5000000000000006E-4</v>
      </c>
      <c r="I184" s="197">
        <f>(SUM('1.  LRAMVA Summary'!D$55:D$87)+SUM('1.  LRAMVA Summary'!D$88:D$89)*(MONTH($E184)-1)/12)*$H184</f>
        <v>0</v>
      </c>
      <c r="J184" s="197">
        <f>(SUM('1.  LRAMVA Summary'!E$55:E$87)+SUM('1.  LRAMVA Summary'!E$88:E$89)*(MONTH($E184)-1)/12)*$H184</f>
        <v>52.704824440392656</v>
      </c>
      <c r="K184" s="197">
        <f>(SUM('1.  LRAMVA Summary'!F$55:F$87)+SUM('1.  LRAMVA Summary'!F$88:F$89)*(MONTH($E184)-1)/12)*$H184</f>
        <v>72.803868577008558</v>
      </c>
      <c r="L184" s="197">
        <f>(SUM('1.  LRAMVA Summary'!G$55:G$87)+SUM('1.  LRAMVA Summary'!G$88:G$89)*(MONTH($E184)-1)/12)*$H184</f>
        <v>-0.16931915000000003</v>
      </c>
      <c r="M184" s="197">
        <f>(SUM('1.  LRAMVA Summary'!H$55:H$87)+SUM('1.  LRAMVA Summary'!H$88:H$89)*(MONTH($E184)-1)/12)*$H184</f>
        <v>13.617123268897657</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138.95649713629888</v>
      </c>
    </row>
    <row r="185" spans="5:23">
      <c r="E185" s="181">
        <v>44713</v>
      </c>
      <c r="F185" s="181" t="s">
        <v>693</v>
      </c>
      <c r="G185" s="182" t="s">
        <v>66</v>
      </c>
      <c r="H185" s="206">
        <f t="shared" si="103"/>
        <v>8.5000000000000006E-4</v>
      </c>
      <c r="I185" s="197">
        <f>(SUM('1.  LRAMVA Summary'!D$55:D$87)+SUM('1.  LRAMVA Summary'!D$88:D$89)*(MONTH($E185)-1)/12)*$H185</f>
        <v>0</v>
      </c>
      <c r="J185" s="197">
        <f>(SUM('1.  LRAMVA Summary'!E$55:E$87)+SUM('1.  LRAMVA Summary'!E$88:E$89)*(MONTH($E185)-1)/12)*$H185</f>
        <v>52.704824440392656</v>
      </c>
      <c r="K185" s="197">
        <f>(SUM('1.  LRAMVA Summary'!F$55:F$87)+SUM('1.  LRAMVA Summary'!F$88:F$89)*(MONTH($E185)-1)/12)*$H185</f>
        <v>72.803868577008558</v>
      </c>
      <c r="L185" s="197">
        <f>(SUM('1.  LRAMVA Summary'!G$55:G$87)+SUM('1.  LRAMVA Summary'!G$88:G$89)*(MONTH($E185)-1)/12)*$H185</f>
        <v>-0.16931915000000003</v>
      </c>
      <c r="M185" s="197">
        <f>(SUM('1.  LRAMVA Summary'!H$55:H$87)+SUM('1.  LRAMVA Summary'!H$88:H$89)*(MONTH($E185)-1)/12)*$H185</f>
        <v>13.617123268897657</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138.95649713629888</v>
      </c>
    </row>
    <row r="186" spans="5:23">
      <c r="E186" s="181">
        <v>44743</v>
      </c>
      <c r="F186" s="181" t="s">
        <v>693</v>
      </c>
      <c r="G186" s="182" t="s">
        <v>68</v>
      </c>
      <c r="H186" s="206">
        <f>$C$61/12</f>
        <v>1.8333333333333333E-3</v>
      </c>
      <c r="I186" s="197">
        <f>(SUM('1.  LRAMVA Summary'!D$55:D$87)+SUM('1.  LRAMVA Summary'!D$88:D$89)*(MONTH($E186)-1)/12)*$H186</f>
        <v>0</v>
      </c>
      <c r="J186" s="197">
        <f>(SUM('1.  LRAMVA Summary'!E$55:E$87)+SUM('1.  LRAMVA Summary'!E$88:E$89)*(MONTH($E186)-1)/12)*$H186</f>
        <v>113.67707232241551</v>
      </c>
      <c r="K186" s="197">
        <f>(SUM('1.  LRAMVA Summary'!F$55:F$87)+SUM('1.  LRAMVA Summary'!F$88:F$89)*(MONTH($E186)-1)/12)*$H186</f>
        <v>157.02795183276356</v>
      </c>
      <c r="L186" s="197">
        <f>(SUM('1.  LRAMVA Summary'!G$55:G$87)+SUM('1.  LRAMVA Summary'!G$88:G$89)*(MONTH($E186)-1)/12)*$H186</f>
        <v>-0.36519816666666666</v>
      </c>
      <c r="M186" s="197">
        <f>(SUM('1.  LRAMVA Summary'!H$55:H$87)+SUM('1.  LRAMVA Summary'!H$88:H$89)*(MONTH($E186)-1)/12)*$H186</f>
        <v>29.370265874092983</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299.7100918626054</v>
      </c>
    </row>
    <row r="187" spans="5:23">
      <c r="E187" s="181">
        <v>44774</v>
      </c>
      <c r="F187" s="181" t="s">
        <v>693</v>
      </c>
      <c r="G187" s="182" t="s">
        <v>68</v>
      </c>
      <c r="H187" s="206">
        <f>$C$61/12</f>
        <v>1.8333333333333333E-3</v>
      </c>
      <c r="I187" s="197">
        <f>(SUM('1.  LRAMVA Summary'!D$55:D$87)+SUM('1.  LRAMVA Summary'!D$88:D$89)*(MONTH($E187)-1)/12)*$H187</f>
        <v>0</v>
      </c>
      <c r="J187" s="197">
        <f>(SUM('1.  LRAMVA Summary'!E$55:E$87)+SUM('1.  LRAMVA Summary'!E$88:E$89)*(MONTH($E187)-1)/12)*$H187</f>
        <v>113.67707232241551</v>
      </c>
      <c r="K187" s="197">
        <f>(SUM('1.  LRAMVA Summary'!F$55:F$87)+SUM('1.  LRAMVA Summary'!F$88:F$89)*(MONTH($E187)-1)/12)*$H187</f>
        <v>157.02795183276356</v>
      </c>
      <c r="L187" s="197">
        <f>(SUM('1.  LRAMVA Summary'!G$55:G$87)+SUM('1.  LRAMVA Summary'!G$88:G$89)*(MONTH($E187)-1)/12)*$H187</f>
        <v>-0.36519816666666666</v>
      </c>
      <c r="M187" s="197">
        <f>(SUM('1.  LRAMVA Summary'!H$55:H$87)+SUM('1.  LRAMVA Summary'!H$88:H$89)*(MONTH($E187)-1)/12)*$H187</f>
        <v>29.370265874092983</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299.7100918626054</v>
      </c>
    </row>
    <row r="188" spans="5:23">
      <c r="E188" s="181">
        <v>44805</v>
      </c>
      <c r="F188" s="181" t="s">
        <v>693</v>
      </c>
      <c r="G188" s="182" t="s">
        <v>68</v>
      </c>
      <c r="H188" s="206">
        <f>$C$61/12</f>
        <v>1.8333333333333333E-3</v>
      </c>
      <c r="I188" s="197">
        <f>(SUM('1.  LRAMVA Summary'!D$55:D$87)+SUM('1.  LRAMVA Summary'!D$88:D$89)*(MONTH($E188)-1)/12)*$H188</f>
        <v>0</v>
      </c>
      <c r="J188" s="197">
        <f>(SUM('1.  LRAMVA Summary'!E$55:E$87)+SUM('1.  LRAMVA Summary'!E$88:E$89)*(MONTH($E188)-1)/12)*$H188</f>
        <v>113.67707232241551</v>
      </c>
      <c r="K188" s="197">
        <f>(SUM('1.  LRAMVA Summary'!F$55:F$87)+SUM('1.  LRAMVA Summary'!F$88:F$89)*(MONTH($E188)-1)/12)*$H188</f>
        <v>157.02795183276356</v>
      </c>
      <c r="L188" s="197">
        <f>(SUM('1.  LRAMVA Summary'!G$55:G$87)+SUM('1.  LRAMVA Summary'!G$88:G$89)*(MONTH($E188)-1)/12)*$H188</f>
        <v>-0.36519816666666666</v>
      </c>
      <c r="M188" s="197">
        <f>(SUM('1.  LRAMVA Summary'!H$55:H$87)+SUM('1.  LRAMVA Summary'!H$88:H$89)*(MONTH($E188)-1)/12)*$H188</f>
        <v>29.370265874092983</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299.7100918626054</v>
      </c>
    </row>
    <row r="189" spans="5:23">
      <c r="E189" s="181">
        <v>44835</v>
      </c>
      <c r="F189" s="181" t="s">
        <v>693</v>
      </c>
      <c r="G189" s="182" t="s">
        <v>69</v>
      </c>
      <c r="H189" s="206">
        <f>$C$62/12</f>
        <v>3.225E-3</v>
      </c>
      <c r="I189" s="197">
        <f>(SUM('1.  LRAMVA Summary'!D$55:D$87)+SUM('1.  LRAMVA Summary'!D$88:D$89)*(MONTH($E189)-1)/12)*$H189</f>
        <v>0</v>
      </c>
      <c r="J189" s="197">
        <f>(SUM('1.  LRAMVA Summary'!E$55:E$87)+SUM('1.  LRAMVA Summary'!E$88:E$89)*(MONTH($E189)-1)/12)*$H189</f>
        <v>199.96830449443092</v>
      </c>
      <c r="K189" s="197">
        <f>(SUM('1.  LRAMVA Summary'!F$55:F$87)+SUM('1.  LRAMVA Summary'!F$88:F$89)*(MONTH($E189)-1)/12)*$H189</f>
        <v>276.22644254217954</v>
      </c>
      <c r="L189" s="197">
        <f>(SUM('1.  LRAMVA Summary'!G$55:G$87)+SUM('1.  LRAMVA Summary'!G$88:G$89)*(MONTH($E189)-1)/12)*$H189</f>
        <v>-0.64241677500000005</v>
      </c>
      <c r="M189" s="197">
        <f>(SUM('1.  LRAMVA Summary'!H$55:H$87)+SUM('1.  LRAMVA Summary'!H$88:H$89)*(MONTH($E189)-1)/12)*$H189</f>
        <v>51.664967696699932</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527.21729795831038</v>
      </c>
    </row>
    <row r="190" spans="5:23">
      <c r="E190" s="181">
        <v>44866</v>
      </c>
      <c r="F190" s="181" t="s">
        <v>693</v>
      </c>
      <c r="G190" s="182" t="s">
        <v>69</v>
      </c>
      <c r="H190" s="206">
        <f>$C$62/12</f>
        <v>3.225E-3</v>
      </c>
      <c r="I190" s="197">
        <f>(SUM('1.  LRAMVA Summary'!D$55:D$87)+SUM('1.  LRAMVA Summary'!D$88:D$89)*(MONTH($E190)-1)/12)*$H190</f>
        <v>0</v>
      </c>
      <c r="J190" s="197">
        <f>(SUM('1.  LRAMVA Summary'!E$55:E$87)+SUM('1.  LRAMVA Summary'!E$88:E$89)*(MONTH($E190)-1)/12)*$H190</f>
        <v>199.96830449443092</v>
      </c>
      <c r="K190" s="197">
        <f>(SUM('1.  LRAMVA Summary'!F$55:F$87)+SUM('1.  LRAMVA Summary'!F$88:F$89)*(MONTH($E190)-1)/12)*$H190</f>
        <v>276.22644254217954</v>
      </c>
      <c r="L190" s="197">
        <f>(SUM('1.  LRAMVA Summary'!G$55:G$87)+SUM('1.  LRAMVA Summary'!G$88:G$89)*(MONTH($E190)-1)/12)*$H190</f>
        <v>-0.64241677500000005</v>
      </c>
      <c r="M190" s="197">
        <f>(SUM('1.  LRAMVA Summary'!H$55:H$87)+SUM('1.  LRAMVA Summary'!H$88:H$89)*(MONTH($E190)-1)/12)*$H190</f>
        <v>51.664967696699932</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527.21729795831038</v>
      </c>
    </row>
    <row r="191" spans="5:23">
      <c r="E191" s="181">
        <v>44896</v>
      </c>
      <c r="F191" s="181" t="s">
        <v>693</v>
      </c>
      <c r="G191" s="182" t="s">
        <v>69</v>
      </c>
      <c r="H191" s="206">
        <f>$C$62/12</f>
        <v>3.225E-3</v>
      </c>
      <c r="I191" s="197">
        <f>(SUM('1.  LRAMVA Summary'!D$55:D$87)+SUM('1.  LRAMVA Summary'!D$88:D$89)*(MONTH($E191)-1)/12)*$H191</f>
        <v>0</v>
      </c>
      <c r="J191" s="197">
        <f>(SUM('1.  LRAMVA Summary'!E$55:E$87)+SUM('1.  LRAMVA Summary'!E$88:E$89)*(MONTH($E191)-1)/12)*$H191</f>
        <v>199.96830449443092</v>
      </c>
      <c r="K191" s="197">
        <f>(SUM('1.  LRAMVA Summary'!F$55:F$87)+SUM('1.  LRAMVA Summary'!F$88:F$89)*(MONTH($E191)-1)/12)*$H191</f>
        <v>276.22644254217954</v>
      </c>
      <c r="L191" s="197">
        <f>(SUM('1.  LRAMVA Summary'!G$55:G$87)+SUM('1.  LRAMVA Summary'!G$88:G$89)*(MONTH($E191)-1)/12)*$H191</f>
        <v>-0.64241677500000005</v>
      </c>
      <c r="M191" s="197">
        <f>(SUM('1.  LRAMVA Summary'!H$55:H$87)+SUM('1.  LRAMVA Summary'!H$88:H$89)*(MONTH($E191)-1)/12)*$H191</f>
        <v>51.664967696699932</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527.21729795831038</v>
      </c>
    </row>
    <row r="192" spans="5:23" ht="15.75" thickBot="1">
      <c r="E192" s="183" t="s">
        <v>691</v>
      </c>
      <c r="F192" s="183"/>
      <c r="G192" s="184"/>
      <c r="H192" s="185"/>
      <c r="I192" s="186">
        <f>SUM(I179:I191)</f>
        <v>0</v>
      </c>
      <c r="J192" s="186">
        <f>SUM(J179:J191)</f>
        <v>1334.6721718581784</v>
      </c>
      <c r="K192" s="186">
        <f t="shared" ref="K192:V192" si="104">SUM(K179:K191)</f>
        <v>1843.6509072001284</v>
      </c>
      <c r="L192" s="186">
        <f t="shared" si="104"/>
        <v>-4.2877584750000004</v>
      </c>
      <c r="M192" s="186">
        <f t="shared" si="104"/>
        <v>344.83362160355534</v>
      </c>
      <c r="N192" s="186">
        <f t="shared" si="104"/>
        <v>0</v>
      </c>
      <c r="O192" s="186">
        <f t="shared" si="104"/>
        <v>0</v>
      </c>
      <c r="P192" s="186">
        <f t="shared" si="104"/>
        <v>0</v>
      </c>
      <c r="Q192" s="186">
        <f t="shared" si="104"/>
        <v>0</v>
      </c>
      <c r="R192" s="186">
        <f t="shared" si="104"/>
        <v>0</v>
      </c>
      <c r="S192" s="186">
        <f t="shared" si="104"/>
        <v>0</v>
      </c>
      <c r="T192" s="186">
        <f t="shared" si="104"/>
        <v>0</v>
      </c>
      <c r="U192" s="186">
        <f t="shared" si="104"/>
        <v>0</v>
      </c>
      <c r="V192" s="186">
        <f t="shared" si="104"/>
        <v>0</v>
      </c>
      <c r="W192" s="186">
        <f>SUM(W179:W191)</f>
        <v>3518.8689421868621</v>
      </c>
    </row>
    <row r="193" spans="5:23" ht="15.75" thickTop="1">
      <c r="E193" s="705" t="s">
        <v>67</v>
      </c>
      <c r="F193" s="705"/>
      <c r="G193" s="706"/>
      <c r="H193" s="707"/>
      <c r="I193" s="708"/>
      <c r="J193" s="708"/>
      <c r="K193" s="708"/>
      <c r="L193" s="708"/>
      <c r="M193" s="708"/>
      <c r="N193" s="708"/>
      <c r="O193" s="708"/>
      <c r="P193" s="708"/>
      <c r="Q193" s="708"/>
      <c r="R193" s="708"/>
      <c r="S193" s="708"/>
      <c r="T193" s="708"/>
      <c r="U193" s="708"/>
      <c r="V193" s="708"/>
      <c r="W193" s="709"/>
    </row>
    <row r="194" spans="5:23">
      <c r="E194" s="192" t="s">
        <v>1206</v>
      </c>
      <c r="F194" s="192"/>
      <c r="G194" s="193"/>
      <c r="H194" s="194"/>
      <c r="I194" s="195">
        <f>I192+I193</f>
        <v>0</v>
      </c>
      <c r="J194" s="195">
        <f t="shared" ref="J194:U194" si="105">J192+J193</f>
        <v>1334.6721718581784</v>
      </c>
      <c r="K194" s="195">
        <f t="shared" si="105"/>
        <v>1843.6509072001284</v>
      </c>
      <c r="L194" s="195">
        <f t="shared" si="105"/>
        <v>-4.2877584750000004</v>
      </c>
      <c r="M194" s="195">
        <f t="shared" si="105"/>
        <v>344.83362160355534</v>
      </c>
      <c r="N194" s="195">
        <f t="shared" si="105"/>
        <v>0</v>
      </c>
      <c r="O194" s="195">
        <f t="shared" si="105"/>
        <v>0</v>
      </c>
      <c r="P194" s="195">
        <f t="shared" si="105"/>
        <v>0</v>
      </c>
      <c r="Q194" s="195">
        <f t="shared" si="105"/>
        <v>0</v>
      </c>
      <c r="R194" s="195">
        <f t="shared" si="105"/>
        <v>0</v>
      </c>
      <c r="S194" s="195">
        <f t="shared" si="105"/>
        <v>0</v>
      </c>
      <c r="T194" s="195">
        <f t="shared" si="105"/>
        <v>0</v>
      </c>
      <c r="U194" s="195">
        <f t="shared" si="105"/>
        <v>0</v>
      </c>
      <c r="V194" s="195">
        <f>V192+V193</f>
        <v>0</v>
      </c>
      <c r="W194" s="195">
        <f>W192+W193</f>
        <v>3518.8689421868621</v>
      </c>
    </row>
    <row r="195" spans="5:23">
      <c r="E195" s="181">
        <v>44927</v>
      </c>
      <c r="F195" s="181" t="s">
        <v>693</v>
      </c>
      <c r="G195" s="182" t="s">
        <v>65</v>
      </c>
      <c r="H195" s="854">
        <f>$C$63/12</f>
        <v>3.225E-3</v>
      </c>
      <c r="I195" s="197">
        <f>(SUM('1.  LRAMVA Summary'!D$55:D$87)+SUM('1.  LRAMVA Summary'!D$88:D$89)*(MONTH($E195)-1)/12)*$H195</f>
        <v>0</v>
      </c>
      <c r="J195" s="197">
        <f>(SUM('1.  LRAMVA Summary'!E$55:E$87)+SUM('1.  LRAMVA Summary'!E$88:E$89)*(MONTH($E195)-1)/12)*$H195</f>
        <v>199.96830449443092</v>
      </c>
      <c r="K195" s="197">
        <f>(SUM('1.  LRAMVA Summary'!F$55:F$87)+SUM('1.  LRAMVA Summary'!F$88:F$89)*(MONTH($E195)-1)/12)*$H195</f>
        <v>276.22644254217954</v>
      </c>
      <c r="L195" s="197">
        <f>(SUM('1.  LRAMVA Summary'!G$55:G$87)+SUM('1.  LRAMVA Summary'!G$88:G$89)*(MONTH($E195)-1)/12)*$H195</f>
        <v>-0.64241677500000005</v>
      </c>
      <c r="M195" s="197">
        <f>(SUM('1.  LRAMVA Summary'!H$55:H$87)+SUM('1.  LRAMVA Summary'!H$88:H$89)*(MONTH($E195)-1)/12)*$H195</f>
        <v>51.664967696699932</v>
      </c>
      <c r="N195" s="197">
        <f>(SUM('1.  LRAMVA Summary'!I$55:I$87)+SUM('1.  LRAMVA Summary'!I$88:I$89)*(MONTH($E195)-1)/12)*$H195</f>
        <v>0</v>
      </c>
      <c r="O195" s="197">
        <f>(SUM('1.  LRAMVA Summary'!J$55:J$87)+SUM('1.  LRAMVA Summary'!J$88:J$89)*(MONTH($E195)-1)/12)*$H195</f>
        <v>0</v>
      </c>
      <c r="P195" s="197">
        <f>(SUM('1.  LRAMVA Summary'!K$55:K$87)+SUM('1.  LRAMVA Summary'!K$88:K$89)*(MONTH($E195)-1)/12)*$H195</f>
        <v>0</v>
      </c>
      <c r="Q195" s="197">
        <f>(SUM('1.  LRAMVA Summary'!L$55:L$87)+SUM('1.  LRAMVA Summary'!L$88:L$89)*(MONTH($E195)-1)/12)*$H195</f>
        <v>0</v>
      </c>
      <c r="R195" s="197">
        <f>(SUM('1.  LRAMVA Summary'!M$55:M$87)+SUM('1.  LRAMVA Summary'!M$88:M$89)*(MONTH($E195)-1)/12)*$H195</f>
        <v>0</v>
      </c>
      <c r="S195" s="197">
        <f>(SUM('1.  LRAMVA Summary'!N$55:N$87)+SUM('1.  LRAMVA Summary'!N$88:N$89)*(MONTH($E195)-1)/12)*$H195</f>
        <v>0</v>
      </c>
      <c r="T195" s="197">
        <f>(SUM('1.  LRAMVA Summary'!O$55:O$87)+SUM('1.  LRAMVA Summary'!O$88:O$89)*(MONTH($E195)-1)/12)*$H195</f>
        <v>0</v>
      </c>
      <c r="U195" s="197">
        <f>(SUM('1.  LRAMVA Summary'!P$55:P$87)+SUM('1.  LRAMVA Summary'!P$88:P$89)*(MONTH($E195)-1)/12)*$H195</f>
        <v>0</v>
      </c>
      <c r="V195" s="197">
        <f>(SUM('1.  LRAMVA Summary'!Q$55:Q$87)+SUM('1.  LRAMVA Summary'!Q$88:Q$89)*(MONTH($E195)-1)/12)*$H195</f>
        <v>0</v>
      </c>
      <c r="W195" s="198">
        <f>SUM(I195:V195)</f>
        <v>527.21729795831038</v>
      </c>
    </row>
    <row r="196" spans="5:23">
      <c r="E196" s="181">
        <v>44958</v>
      </c>
      <c r="F196" s="181" t="s">
        <v>693</v>
      </c>
      <c r="G196" s="182" t="s">
        <v>65</v>
      </c>
      <c r="H196" s="854">
        <f>$C$63/12</f>
        <v>3.225E-3</v>
      </c>
      <c r="I196" s="197">
        <f>(SUM('1.  LRAMVA Summary'!D$55:D$87)+SUM('1.  LRAMVA Summary'!D$88:D$89)*(MONTH($E196)-1)/12)*$H196</f>
        <v>0</v>
      </c>
      <c r="J196" s="197">
        <f>(SUM('1.  LRAMVA Summary'!E$55:E$87)+SUM('1.  LRAMVA Summary'!E$88:E$89)*(MONTH($E196)-1)/12)*$H196</f>
        <v>199.96830449443092</v>
      </c>
      <c r="K196" s="197">
        <f>(SUM('1.  LRAMVA Summary'!F$55:F$87)+SUM('1.  LRAMVA Summary'!F$88:F$89)*(MONTH($E196)-1)/12)*$H196</f>
        <v>276.22644254217954</v>
      </c>
      <c r="L196" s="197">
        <f>(SUM('1.  LRAMVA Summary'!G$55:G$87)+SUM('1.  LRAMVA Summary'!G$88:G$89)*(MONTH($E196)-1)/12)*$H196</f>
        <v>-0.64241677500000005</v>
      </c>
      <c r="M196" s="197">
        <f>(SUM('1.  LRAMVA Summary'!H$55:H$87)+SUM('1.  LRAMVA Summary'!H$88:H$89)*(MONTH($E196)-1)/12)*$H196</f>
        <v>51.664967696699932</v>
      </c>
      <c r="N196" s="197">
        <f>(SUM('1.  LRAMVA Summary'!I$55:I$87)+SUM('1.  LRAMVA Summary'!I$88:I$89)*(MONTH($E196)-1)/12)*$H196</f>
        <v>0</v>
      </c>
      <c r="O196" s="197">
        <f>(SUM('1.  LRAMVA Summary'!J$55:J$87)+SUM('1.  LRAMVA Summary'!J$88:J$89)*(MONTH($E196)-1)/12)*$H196</f>
        <v>0</v>
      </c>
      <c r="P196" s="197">
        <f>(SUM('1.  LRAMVA Summary'!K$55:K$87)+SUM('1.  LRAMVA Summary'!K$88:K$89)*(MONTH($E196)-1)/12)*$H196</f>
        <v>0</v>
      </c>
      <c r="Q196" s="197">
        <f>(SUM('1.  LRAMVA Summary'!L$55:L$87)+SUM('1.  LRAMVA Summary'!L$88:L$89)*(MONTH($E196)-1)/12)*$H196</f>
        <v>0</v>
      </c>
      <c r="R196" s="197">
        <f>(SUM('1.  LRAMVA Summary'!M$55:M$87)+SUM('1.  LRAMVA Summary'!M$88:M$89)*(MONTH($E196)-1)/12)*$H196</f>
        <v>0</v>
      </c>
      <c r="S196" s="197">
        <f>(SUM('1.  LRAMVA Summary'!N$55:N$87)+SUM('1.  LRAMVA Summary'!N$88:N$89)*(MONTH($E196)-1)/12)*$H196</f>
        <v>0</v>
      </c>
      <c r="T196" s="197">
        <f>(SUM('1.  LRAMVA Summary'!O$55:O$87)+SUM('1.  LRAMVA Summary'!O$88:O$89)*(MONTH($E196)-1)/12)*$H196</f>
        <v>0</v>
      </c>
      <c r="U196" s="197">
        <f>(SUM('1.  LRAMVA Summary'!P$55:P$87)+SUM('1.  LRAMVA Summary'!P$88:P$89)*(MONTH($E196)-1)/12)*$H196</f>
        <v>0</v>
      </c>
      <c r="V196" s="197">
        <f>(SUM('1.  LRAMVA Summary'!Q$55:Q$87)+SUM('1.  LRAMVA Summary'!Q$88:Q$89)*(MONTH($E196)-1)/12)*$H196</f>
        <v>0</v>
      </c>
      <c r="W196" s="198">
        <f t="shared" ref="W196:W205" si="106">SUM(I196:V196)</f>
        <v>527.21729795831038</v>
      </c>
    </row>
    <row r="197" spans="5:23">
      <c r="E197" s="181">
        <v>44986</v>
      </c>
      <c r="F197" s="181" t="s">
        <v>693</v>
      </c>
      <c r="G197" s="182" t="s">
        <v>65</v>
      </c>
      <c r="H197" s="854">
        <f>$C$63/12</f>
        <v>3.225E-3</v>
      </c>
      <c r="I197" s="197">
        <f>(SUM('1.  LRAMVA Summary'!D$55:D$87)+SUM('1.  LRAMVA Summary'!D$88:D$89)*(MONTH($E197)-1)/12)*$H197</f>
        <v>0</v>
      </c>
      <c r="J197" s="197">
        <f>(SUM('1.  LRAMVA Summary'!E$55:E$87)+SUM('1.  LRAMVA Summary'!E$88:E$89)*(MONTH($E197)-1)/12)*$H197</f>
        <v>199.96830449443092</v>
      </c>
      <c r="K197" s="197">
        <f>(SUM('1.  LRAMVA Summary'!F$55:F$87)+SUM('1.  LRAMVA Summary'!F$88:F$89)*(MONTH($E197)-1)/12)*$H197</f>
        <v>276.22644254217954</v>
      </c>
      <c r="L197" s="197">
        <f>(SUM('1.  LRAMVA Summary'!G$55:G$87)+SUM('1.  LRAMVA Summary'!G$88:G$89)*(MONTH($E197)-1)/12)*$H197</f>
        <v>-0.64241677500000005</v>
      </c>
      <c r="M197" s="197">
        <f>(SUM('1.  LRAMVA Summary'!H$55:H$87)+SUM('1.  LRAMVA Summary'!H$88:H$89)*(MONTH($E197)-1)/12)*$H197</f>
        <v>51.664967696699932</v>
      </c>
      <c r="N197" s="197">
        <f>(SUM('1.  LRAMVA Summary'!I$55:I$87)+SUM('1.  LRAMVA Summary'!I$88:I$89)*(MONTH($E197)-1)/12)*$H197</f>
        <v>0</v>
      </c>
      <c r="O197" s="197">
        <f>(SUM('1.  LRAMVA Summary'!J$55:J$87)+SUM('1.  LRAMVA Summary'!J$88:J$89)*(MONTH($E197)-1)/12)*$H197</f>
        <v>0</v>
      </c>
      <c r="P197" s="197">
        <f>(SUM('1.  LRAMVA Summary'!K$55:K$87)+SUM('1.  LRAMVA Summary'!K$88:K$89)*(MONTH($E197)-1)/12)*$H197</f>
        <v>0</v>
      </c>
      <c r="Q197" s="197">
        <f>(SUM('1.  LRAMVA Summary'!L$55:L$87)+SUM('1.  LRAMVA Summary'!L$88:L$89)*(MONTH($E197)-1)/12)*$H197</f>
        <v>0</v>
      </c>
      <c r="R197" s="197">
        <f>(SUM('1.  LRAMVA Summary'!M$55:M$87)+SUM('1.  LRAMVA Summary'!M$88:M$89)*(MONTH($E197)-1)/12)*$H197</f>
        <v>0</v>
      </c>
      <c r="S197" s="197">
        <f>(SUM('1.  LRAMVA Summary'!N$55:N$87)+SUM('1.  LRAMVA Summary'!N$88:N$89)*(MONTH($E197)-1)/12)*$H197</f>
        <v>0</v>
      </c>
      <c r="T197" s="197">
        <f>(SUM('1.  LRAMVA Summary'!O$55:O$87)+SUM('1.  LRAMVA Summary'!O$88:O$89)*(MONTH($E197)-1)/12)*$H197</f>
        <v>0</v>
      </c>
      <c r="U197" s="197">
        <f>(SUM('1.  LRAMVA Summary'!P$55:P$87)+SUM('1.  LRAMVA Summary'!P$88:P$89)*(MONTH($E197)-1)/12)*$H197</f>
        <v>0</v>
      </c>
      <c r="V197" s="197">
        <f>(SUM('1.  LRAMVA Summary'!Q$55:Q$87)+SUM('1.  LRAMVA Summary'!Q$88:Q$89)*(MONTH($E197)-1)/12)*$H197</f>
        <v>0</v>
      </c>
      <c r="W197" s="198">
        <f t="shared" si="106"/>
        <v>527.21729795831038</v>
      </c>
    </row>
    <row r="198" spans="5:23">
      <c r="E198" s="181">
        <v>45017</v>
      </c>
      <c r="F198" s="181" t="s">
        <v>693</v>
      </c>
      <c r="G198" s="182" t="s">
        <v>66</v>
      </c>
      <c r="H198" s="854">
        <f>$C$64/12</f>
        <v>3.225E-3</v>
      </c>
      <c r="I198" s="197">
        <f>(SUM('1.  LRAMVA Summary'!D$55:D$87)+SUM('1.  LRAMVA Summary'!D$88:D$89)*(MONTH($E198)-1)/12)*$H198</f>
        <v>0</v>
      </c>
      <c r="J198" s="197">
        <f>(SUM('1.  LRAMVA Summary'!E$55:E$87)+SUM('1.  LRAMVA Summary'!E$88:E$89)*(MONTH($E198)-1)/12)*$H198</f>
        <v>199.96830449443092</v>
      </c>
      <c r="K198" s="197">
        <f>(SUM('1.  LRAMVA Summary'!F$55:F$87)+SUM('1.  LRAMVA Summary'!F$88:F$89)*(MONTH($E198)-1)/12)*$H198</f>
        <v>276.22644254217954</v>
      </c>
      <c r="L198" s="197">
        <f>(SUM('1.  LRAMVA Summary'!G$55:G$87)+SUM('1.  LRAMVA Summary'!G$88:G$89)*(MONTH($E198)-1)/12)*$H198</f>
        <v>-0.64241677500000005</v>
      </c>
      <c r="M198" s="197">
        <f>(SUM('1.  LRAMVA Summary'!H$55:H$87)+SUM('1.  LRAMVA Summary'!H$88:H$89)*(MONTH($E198)-1)/12)*$H198</f>
        <v>51.664967696699932</v>
      </c>
      <c r="N198" s="197">
        <f>(SUM('1.  LRAMVA Summary'!I$55:I$87)+SUM('1.  LRAMVA Summary'!I$88:I$89)*(MONTH($E198)-1)/12)*$H198</f>
        <v>0</v>
      </c>
      <c r="O198" s="197">
        <f>(SUM('1.  LRAMVA Summary'!J$55:J$87)+SUM('1.  LRAMVA Summary'!J$88:J$89)*(MONTH($E198)-1)/12)*$H198</f>
        <v>0</v>
      </c>
      <c r="P198" s="197">
        <f>(SUM('1.  LRAMVA Summary'!K$55:K$87)+SUM('1.  LRAMVA Summary'!K$88:K$89)*(MONTH($E198)-1)/12)*$H198</f>
        <v>0</v>
      </c>
      <c r="Q198" s="197">
        <f>(SUM('1.  LRAMVA Summary'!L$55:L$87)+SUM('1.  LRAMVA Summary'!L$88:L$89)*(MONTH($E198)-1)/12)*$H198</f>
        <v>0</v>
      </c>
      <c r="R198" s="197">
        <f>(SUM('1.  LRAMVA Summary'!M$55:M$87)+SUM('1.  LRAMVA Summary'!M$88:M$89)*(MONTH($E198)-1)/12)*$H198</f>
        <v>0</v>
      </c>
      <c r="S198" s="197">
        <f>(SUM('1.  LRAMVA Summary'!N$55:N$87)+SUM('1.  LRAMVA Summary'!N$88:N$89)*(MONTH($E198)-1)/12)*$H198</f>
        <v>0</v>
      </c>
      <c r="T198" s="197">
        <f>(SUM('1.  LRAMVA Summary'!O$55:O$87)+SUM('1.  LRAMVA Summary'!O$88:O$89)*(MONTH($E198)-1)/12)*$H198</f>
        <v>0</v>
      </c>
      <c r="U198" s="197">
        <f>(SUM('1.  LRAMVA Summary'!P$55:P$87)+SUM('1.  LRAMVA Summary'!P$88:P$89)*(MONTH($E198)-1)/12)*$H198</f>
        <v>0</v>
      </c>
      <c r="V198" s="197">
        <f>(SUM('1.  LRAMVA Summary'!Q$55:Q$87)+SUM('1.  LRAMVA Summary'!Q$88:Q$89)*(MONTH($E198)-1)/12)*$H198</f>
        <v>0</v>
      </c>
      <c r="W198" s="198">
        <f t="shared" si="106"/>
        <v>527.21729795831038</v>
      </c>
    </row>
    <row r="199" spans="5:23">
      <c r="E199" s="181">
        <v>45047</v>
      </c>
      <c r="F199" s="181" t="s">
        <v>693</v>
      </c>
      <c r="G199" s="182" t="s">
        <v>66</v>
      </c>
      <c r="H199" s="206"/>
      <c r="I199" s="197">
        <f>(SUM('1.  LRAMVA Summary'!D$55:D$87)+SUM('1.  LRAMVA Summary'!D$88:D$89)*(MONTH($E199)-1)/12)*$H199</f>
        <v>0</v>
      </c>
      <c r="J199" s="197">
        <f>(SUM('1.  LRAMVA Summary'!E$55:E$87)+SUM('1.  LRAMVA Summary'!E$88:E$89)*(MONTH($E199)-1)/12)*$H199</f>
        <v>0</v>
      </c>
      <c r="K199" s="197">
        <f>(SUM('1.  LRAMVA Summary'!F$55:F$87)+SUM('1.  LRAMVA Summary'!F$88:F$89)*(MONTH($E199)-1)/12)*$H199</f>
        <v>0</v>
      </c>
      <c r="L199" s="197">
        <f>(SUM('1.  LRAMVA Summary'!G$55:G$87)+SUM('1.  LRAMVA Summary'!G$88:G$89)*(MONTH($E199)-1)/12)*$H199</f>
        <v>0</v>
      </c>
      <c r="M199" s="197">
        <f>(SUM('1.  LRAMVA Summary'!H$55:H$87)+SUM('1.  LRAMVA Summary'!H$88:H$89)*(MONTH($E199)-1)/12)*$H199</f>
        <v>0</v>
      </c>
      <c r="N199" s="197">
        <f>(SUM('1.  LRAMVA Summary'!I$55:I$87)+SUM('1.  LRAMVA Summary'!I$88:I$89)*(MONTH($E199)-1)/12)*$H199</f>
        <v>0</v>
      </c>
      <c r="O199" s="197">
        <f>(SUM('1.  LRAMVA Summary'!J$55:J$87)+SUM('1.  LRAMVA Summary'!J$88:J$89)*(MONTH($E199)-1)/12)*$H199</f>
        <v>0</v>
      </c>
      <c r="P199" s="197">
        <f>(SUM('1.  LRAMVA Summary'!K$55:K$87)+SUM('1.  LRAMVA Summary'!K$88:K$89)*(MONTH($E199)-1)/12)*$H199</f>
        <v>0</v>
      </c>
      <c r="Q199" s="197">
        <f>(SUM('1.  LRAMVA Summary'!L$55:L$87)+SUM('1.  LRAMVA Summary'!L$88:L$89)*(MONTH($E199)-1)/12)*$H199</f>
        <v>0</v>
      </c>
      <c r="R199" s="197">
        <f>(SUM('1.  LRAMVA Summary'!M$55:M$87)+SUM('1.  LRAMVA Summary'!M$88:M$89)*(MONTH($E199)-1)/12)*$H199</f>
        <v>0</v>
      </c>
      <c r="S199" s="197">
        <f>(SUM('1.  LRAMVA Summary'!N$55:N$87)+SUM('1.  LRAMVA Summary'!N$88:N$89)*(MONTH($E199)-1)/12)*$H199</f>
        <v>0</v>
      </c>
      <c r="T199" s="197">
        <f>(SUM('1.  LRAMVA Summary'!O$55:O$87)+SUM('1.  LRAMVA Summary'!O$88:O$89)*(MONTH($E199)-1)/12)*$H199</f>
        <v>0</v>
      </c>
      <c r="U199" s="197">
        <f>(SUM('1.  LRAMVA Summary'!P$55:P$87)+SUM('1.  LRAMVA Summary'!P$88:P$89)*(MONTH($E199)-1)/12)*$H199</f>
        <v>0</v>
      </c>
      <c r="V199" s="197">
        <f>(SUM('1.  LRAMVA Summary'!Q$55:Q$87)+SUM('1.  LRAMVA Summary'!Q$88:Q$89)*(MONTH($E199)-1)/12)*$H199</f>
        <v>0</v>
      </c>
      <c r="W199" s="198">
        <f t="shared" si="106"/>
        <v>0</v>
      </c>
    </row>
    <row r="200" spans="5:23">
      <c r="E200" s="181">
        <v>45078</v>
      </c>
      <c r="F200" s="181" t="s">
        <v>693</v>
      </c>
      <c r="G200" s="182" t="s">
        <v>66</v>
      </c>
      <c r="H200" s="206"/>
      <c r="I200" s="197">
        <f>(SUM('1.  LRAMVA Summary'!D$55:D$87)+SUM('1.  LRAMVA Summary'!D$88:D$89)*(MONTH($E200)-1)/12)*$H200</f>
        <v>0</v>
      </c>
      <c r="J200" s="197">
        <f>(SUM('1.  LRAMVA Summary'!E$55:E$87)+SUM('1.  LRAMVA Summary'!E$88:E$89)*(MONTH($E200)-1)/12)*$H200</f>
        <v>0</v>
      </c>
      <c r="K200" s="197">
        <f>(SUM('1.  LRAMVA Summary'!F$55:F$87)+SUM('1.  LRAMVA Summary'!F$88:F$89)*(MONTH($E200)-1)/12)*$H200</f>
        <v>0</v>
      </c>
      <c r="L200" s="197">
        <f>(SUM('1.  LRAMVA Summary'!G$55:G$87)+SUM('1.  LRAMVA Summary'!G$88:G$89)*(MONTH($E200)-1)/12)*$H200</f>
        <v>0</v>
      </c>
      <c r="M200" s="197">
        <f>(SUM('1.  LRAMVA Summary'!H$55:H$87)+SUM('1.  LRAMVA Summary'!H$88:H$89)*(MONTH($E200)-1)/12)*$H200</f>
        <v>0</v>
      </c>
      <c r="N200" s="197">
        <f>(SUM('1.  LRAMVA Summary'!I$55:I$87)+SUM('1.  LRAMVA Summary'!I$88:I$89)*(MONTH($E200)-1)/12)*$H200</f>
        <v>0</v>
      </c>
      <c r="O200" s="197">
        <f>(SUM('1.  LRAMVA Summary'!J$55:J$87)+SUM('1.  LRAMVA Summary'!J$88:J$89)*(MONTH($E200)-1)/12)*$H200</f>
        <v>0</v>
      </c>
      <c r="P200" s="197">
        <f>(SUM('1.  LRAMVA Summary'!K$55:K$87)+SUM('1.  LRAMVA Summary'!K$88:K$89)*(MONTH($E200)-1)/12)*$H200</f>
        <v>0</v>
      </c>
      <c r="Q200" s="197">
        <f>(SUM('1.  LRAMVA Summary'!L$55:L$87)+SUM('1.  LRAMVA Summary'!L$88:L$89)*(MONTH($E200)-1)/12)*$H200</f>
        <v>0</v>
      </c>
      <c r="R200" s="197">
        <f>(SUM('1.  LRAMVA Summary'!M$55:M$87)+SUM('1.  LRAMVA Summary'!M$88:M$89)*(MONTH($E200)-1)/12)*$H200</f>
        <v>0</v>
      </c>
      <c r="S200" s="197">
        <f>(SUM('1.  LRAMVA Summary'!N$55:N$87)+SUM('1.  LRAMVA Summary'!N$88:N$89)*(MONTH($E200)-1)/12)*$H200</f>
        <v>0</v>
      </c>
      <c r="T200" s="197">
        <f>(SUM('1.  LRAMVA Summary'!O$55:O$87)+SUM('1.  LRAMVA Summary'!O$88:O$89)*(MONTH($E200)-1)/12)*$H200</f>
        <v>0</v>
      </c>
      <c r="U200" s="197">
        <f>(SUM('1.  LRAMVA Summary'!P$55:P$87)+SUM('1.  LRAMVA Summary'!P$88:P$89)*(MONTH($E200)-1)/12)*$H200</f>
        <v>0</v>
      </c>
      <c r="V200" s="197">
        <f>(SUM('1.  LRAMVA Summary'!Q$55:Q$87)+SUM('1.  LRAMVA Summary'!Q$88:Q$89)*(MONTH($E200)-1)/12)*$H200</f>
        <v>0</v>
      </c>
      <c r="W200" s="198">
        <f t="shared" si="106"/>
        <v>0</v>
      </c>
    </row>
    <row r="201" spans="5:23">
      <c r="E201" s="181">
        <v>45108</v>
      </c>
      <c r="F201" s="181" t="s">
        <v>693</v>
      </c>
      <c r="G201" s="182" t="s">
        <v>68</v>
      </c>
      <c r="H201" s="206"/>
      <c r="I201" s="197">
        <f>(SUM('1.  LRAMVA Summary'!D$55:D$87)+SUM('1.  LRAMVA Summary'!D$88:D$89)*(MONTH($E201)-1)/12)*$H201</f>
        <v>0</v>
      </c>
      <c r="J201" s="197">
        <f>(SUM('1.  LRAMVA Summary'!E$55:E$87)+SUM('1.  LRAMVA Summary'!E$88:E$89)*(MONTH($E201)-1)/12)*$H201</f>
        <v>0</v>
      </c>
      <c r="K201" s="197">
        <f>(SUM('1.  LRAMVA Summary'!F$55:F$87)+SUM('1.  LRAMVA Summary'!F$88:F$89)*(MONTH($E201)-1)/12)*$H201</f>
        <v>0</v>
      </c>
      <c r="L201" s="197">
        <f>(SUM('1.  LRAMVA Summary'!G$55:G$87)+SUM('1.  LRAMVA Summary'!G$88:G$89)*(MONTH($E201)-1)/12)*$H201</f>
        <v>0</v>
      </c>
      <c r="M201" s="197">
        <f>(SUM('1.  LRAMVA Summary'!H$55:H$87)+SUM('1.  LRAMVA Summary'!H$88:H$89)*(MONTH($E201)-1)/12)*$H201</f>
        <v>0</v>
      </c>
      <c r="N201" s="197">
        <f>(SUM('1.  LRAMVA Summary'!I$55:I$87)+SUM('1.  LRAMVA Summary'!I$88:I$89)*(MONTH($E201)-1)/12)*$H201</f>
        <v>0</v>
      </c>
      <c r="O201" s="197">
        <f>(SUM('1.  LRAMVA Summary'!J$55:J$87)+SUM('1.  LRAMVA Summary'!J$88:J$89)*(MONTH($E201)-1)/12)*$H201</f>
        <v>0</v>
      </c>
      <c r="P201" s="197">
        <f>(SUM('1.  LRAMVA Summary'!K$55:K$87)+SUM('1.  LRAMVA Summary'!K$88:K$89)*(MONTH($E201)-1)/12)*$H201</f>
        <v>0</v>
      </c>
      <c r="Q201" s="197">
        <f>(SUM('1.  LRAMVA Summary'!L$55:L$87)+SUM('1.  LRAMVA Summary'!L$88:L$89)*(MONTH($E201)-1)/12)*$H201</f>
        <v>0</v>
      </c>
      <c r="R201" s="197">
        <f>(SUM('1.  LRAMVA Summary'!M$55:M$87)+SUM('1.  LRAMVA Summary'!M$88:M$89)*(MONTH($E201)-1)/12)*$H201</f>
        <v>0</v>
      </c>
      <c r="S201" s="197">
        <f>(SUM('1.  LRAMVA Summary'!N$55:N$87)+SUM('1.  LRAMVA Summary'!N$88:N$89)*(MONTH($E201)-1)/12)*$H201</f>
        <v>0</v>
      </c>
      <c r="T201" s="197">
        <f>(SUM('1.  LRAMVA Summary'!O$55:O$87)+SUM('1.  LRAMVA Summary'!O$88:O$89)*(MONTH($E201)-1)/12)*$H201</f>
        <v>0</v>
      </c>
      <c r="U201" s="197">
        <f>(SUM('1.  LRAMVA Summary'!P$55:P$87)+SUM('1.  LRAMVA Summary'!P$88:P$89)*(MONTH($E201)-1)/12)*$H201</f>
        <v>0</v>
      </c>
      <c r="V201" s="197">
        <f>(SUM('1.  LRAMVA Summary'!Q$55:Q$87)+SUM('1.  LRAMVA Summary'!Q$88:Q$89)*(MONTH($E201)-1)/12)*$H201</f>
        <v>0</v>
      </c>
      <c r="W201" s="198">
        <f t="shared" si="106"/>
        <v>0</v>
      </c>
    </row>
    <row r="202" spans="5:23">
      <c r="E202" s="181">
        <v>45139</v>
      </c>
      <c r="F202" s="181" t="s">
        <v>693</v>
      </c>
      <c r="G202" s="182" t="s">
        <v>68</v>
      </c>
      <c r="H202" s="206"/>
      <c r="I202" s="197">
        <f>(SUM('1.  LRAMVA Summary'!D$55:D$87)+SUM('1.  LRAMVA Summary'!D$88:D$89)*(MONTH($E202)-1)/12)*$H202</f>
        <v>0</v>
      </c>
      <c r="J202" s="197">
        <f>(SUM('1.  LRAMVA Summary'!E$55:E$87)+SUM('1.  LRAMVA Summary'!E$88:E$89)*(MONTH($E202)-1)/12)*$H202</f>
        <v>0</v>
      </c>
      <c r="K202" s="197">
        <f>(SUM('1.  LRAMVA Summary'!F$55:F$87)+SUM('1.  LRAMVA Summary'!F$88:F$89)*(MONTH($E202)-1)/12)*$H202</f>
        <v>0</v>
      </c>
      <c r="L202" s="197">
        <f>(SUM('1.  LRAMVA Summary'!G$55:G$87)+SUM('1.  LRAMVA Summary'!G$88:G$89)*(MONTH($E202)-1)/12)*$H202</f>
        <v>0</v>
      </c>
      <c r="M202" s="197">
        <f>(SUM('1.  LRAMVA Summary'!H$55:H$87)+SUM('1.  LRAMVA Summary'!H$88:H$89)*(MONTH($E202)-1)/12)*$H202</f>
        <v>0</v>
      </c>
      <c r="N202" s="197">
        <f>(SUM('1.  LRAMVA Summary'!I$55:I$87)+SUM('1.  LRAMVA Summary'!I$88:I$89)*(MONTH($E202)-1)/12)*$H202</f>
        <v>0</v>
      </c>
      <c r="O202" s="197">
        <f>(SUM('1.  LRAMVA Summary'!J$55:J$87)+SUM('1.  LRAMVA Summary'!J$88:J$89)*(MONTH($E202)-1)/12)*$H202</f>
        <v>0</v>
      </c>
      <c r="P202" s="197">
        <f>(SUM('1.  LRAMVA Summary'!K$55:K$87)+SUM('1.  LRAMVA Summary'!K$88:K$89)*(MONTH($E202)-1)/12)*$H202</f>
        <v>0</v>
      </c>
      <c r="Q202" s="197">
        <f>(SUM('1.  LRAMVA Summary'!L$55:L$87)+SUM('1.  LRAMVA Summary'!L$88:L$89)*(MONTH($E202)-1)/12)*$H202</f>
        <v>0</v>
      </c>
      <c r="R202" s="197">
        <f>(SUM('1.  LRAMVA Summary'!M$55:M$87)+SUM('1.  LRAMVA Summary'!M$88:M$89)*(MONTH($E202)-1)/12)*$H202</f>
        <v>0</v>
      </c>
      <c r="S202" s="197">
        <f>(SUM('1.  LRAMVA Summary'!N$55:N$87)+SUM('1.  LRAMVA Summary'!N$88:N$89)*(MONTH($E202)-1)/12)*$H202</f>
        <v>0</v>
      </c>
      <c r="T202" s="197">
        <f>(SUM('1.  LRAMVA Summary'!O$55:O$87)+SUM('1.  LRAMVA Summary'!O$88:O$89)*(MONTH($E202)-1)/12)*$H202</f>
        <v>0</v>
      </c>
      <c r="U202" s="197">
        <f>(SUM('1.  LRAMVA Summary'!P$55:P$87)+SUM('1.  LRAMVA Summary'!P$88:P$89)*(MONTH($E202)-1)/12)*$H202</f>
        <v>0</v>
      </c>
      <c r="V202" s="197">
        <f>(SUM('1.  LRAMVA Summary'!Q$55:Q$87)+SUM('1.  LRAMVA Summary'!Q$88:Q$89)*(MONTH($E202)-1)/12)*$H202</f>
        <v>0</v>
      </c>
      <c r="W202" s="198">
        <f t="shared" si="106"/>
        <v>0</v>
      </c>
    </row>
    <row r="203" spans="5:23">
      <c r="E203" s="181">
        <v>45170</v>
      </c>
      <c r="F203" s="181" t="s">
        <v>693</v>
      </c>
      <c r="G203" s="182" t="s">
        <v>68</v>
      </c>
      <c r="H203" s="206"/>
      <c r="I203" s="197">
        <f>(SUM('1.  LRAMVA Summary'!D$55:D$87)+SUM('1.  LRAMVA Summary'!D$88:D$89)*(MONTH($E203)-1)/12)*$H203</f>
        <v>0</v>
      </c>
      <c r="J203" s="197">
        <f>(SUM('1.  LRAMVA Summary'!E$55:E$87)+SUM('1.  LRAMVA Summary'!E$88:E$89)*(MONTH($E203)-1)/12)*$H203</f>
        <v>0</v>
      </c>
      <c r="K203" s="197">
        <f>(SUM('1.  LRAMVA Summary'!F$55:F$87)+SUM('1.  LRAMVA Summary'!F$88:F$89)*(MONTH($E203)-1)/12)*$H203</f>
        <v>0</v>
      </c>
      <c r="L203" s="197">
        <f>(SUM('1.  LRAMVA Summary'!G$55:G$87)+SUM('1.  LRAMVA Summary'!G$88:G$89)*(MONTH($E203)-1)/12)*$H203</f>
        <v>0</v>
      </c>
      <c r="M203" s="197">
        <f>(SUM('1.  LRAMVA Summary'!H$55:H$87)+SUM('1.  LRAMVA Summary'!H$88:H$89)*(MONTH($E203)-1)/12)*$H203</f>
        <v>0</v>
      </c>
      <c r="N203" s="197">
        <f>(SUM('1.  LRAMVA Summary'!I$55:I$87)+SUM('1.  LRAMVA Summary'!I$88:I$89)*(MONTH($E203)-1)/12)*$H203</f>
        <v>0</v>
      </c>
      <c r="O203" s="197">
        <f>(SUM('1.  LRAMVA Summary'!J$55:J$87)+SUM('1.  LRAMVA Summary'!J$88:J$89)*(MONTH($E203)-1)/12)*$H203</f>
        <v>0</v>
      </c>
      <c r="P203" s="197">
        <f>(SUM('1.  LRAMVA Summary'!K$55:K$87)+SUM('1.  LRAMVA Summary'!K$88:K$89)*(MONTH($E203)-1)/12)*$H203</f>
        <v>0</v>
      </c>
      <c r="Q203" s="197">
        <f>(SUM('1.  LRAMVA Summary'!L$55:L$87)+SUM('1.  LRAMVA Summary'!L$88:L$89)*(MONTH($E203)-1)/12)*$H203</f>
        <v>0</v>
      </c>
      <c r="R203" s="197">
        <f>(SUM('1.  LRAMVA Summary'!M$55:M$87)+SUM('1.  LRAMVA Summary'!M$88:M$89)*(MONTH($E203)-1)/12)*$H203</f>
        <v>0</v>
      </c>
      <c r="S203" s="197">
        <f>(SUM('1.  LRAMVA Summary'!N$55:N$87)+SUM('1.  LRAMVA Summary'!N$88:N$89)*(MONTH($E203)-1)/12)*$H203</f>
        <v>0</v>
      </c>
      <c r="T203" s="197">
        <f>(SUM('1.  LRAMVA Summary'!O$55:O$87)+SUM('1.  LRAMVA Summary'!O$88:O$89)*(MONTH($E203)-1)/12)*$H203</f>
        <v>0</v>
      </c>
      <c r="U203" s="197">
        <f>(SUM('1.  LRAMVA Summary'!P$55:P$87)+SUM('1.  LRAMVA Summary'!P$88:P$89)*(MONTH($E203)-1)/12)*$H203</f>
        <v>0</v>
      </c>
      <c r="V203" s="197">
        <f>(SUM('1.  LRAMVA Summary'!Q$55:Q$87)+SUM('1.  LRAMVA Summary'!Q$88:Q$89)*(MONTH($E203)-1)/12)*$H203</f>
        <v>0</v>
      </c>
      <c r="W203" s="198">
        <f t="shared" si="106"/>
        <v>0</v>
      </c>
    </row>
    <row r="204" spans="5:23">
      <c r="E204" s="181">
        <v>45200</v>
      </c>
      <c r="F204" s="181" t="s">
        <v>693</v>
      </c>
      <c r="G204" s="182" t="s">
        <v>69</v>
      </c>
      <c r="H204" s="206"/>
      <c r="I204" s="197">
        <f>(SUM('1.  LRAMVA Summary'!D$55:D$87)+SUM('1.  LRAMVA Summary'!D$88:D$89)*(MONTH($E204)-1)/12)*$H204</f>
        <v>0</v>
      </c>
      <c r="J204" s="197">
        <f>(SUM('1.  LRAMVA Summary'!E$55:E$87)+SUM('1.  LRAMVA Summary'!E$88:E$89)*(MONTH($E204)-1)/12)*$H204</f>
        <v>0</v>
      </c>
      <c r="K204" s="197">
        <f>(SUM('1.  LRAMVA Summary'!F$55:F$87)+SUM('1.  LRAMVA Summary'!F$88:F$89)*(MONTH($E204)-1)/12)*$H204</f>
        <v>0</v>
      </c>
      <c r="L204" s="197">
        <f>(SUM('1.  LRAMVA Summary'!G$55:G$87)+SUM('1.  LRAMVA Summary'!G$88:G$89)*(MONTH($E204)-1)/12)*$H204</f>
        <v>0</v>
      </c>
      <c r="M204" s="197">
        <f>(SUM('1.  LRAMVA Summary'!H$55:H$87)+SUM('1.  LRAMVA Summary'!H$88:H$89)*(MONTH($E204)-1)/12)*$H204</f>
        <v>0</v>
      </c>
      <c r="N204" s="197">
        <f>(SUM('1.  LRAMVA Summary'!I$55:I$87)+SUM('1.  LRAMVA Summary'!I$88:I$89)*(MONTH($E204)-1)/12)*$H204</f>
        <v>0</v>
      </c>
      <c r="O204" s="197">
        <f>(SUM('1.  LRAMVA Summary'!J$55:J$87)+SUM('1.  LRAMVA Summary'!J$88:J$89)*(MONTH($E204)-1)/12)*$H204</f>
        <v>0</v>
      </c>
      <c r="P204" s="197">
        <f>(SUM('1.  LRAMVA Summary'!K$55:K$87)+SUM('1.  LRAMVA Summary'!K$88:K$89)*(MONTH($E204)-1)/12)*$H204</f>
        <v>0</v>
      </c>
      <c r="Q204" s="197">
        <f>(SUM('1.  LRAMVA Summary'!L$55:L$87)+SUM('1.  LRAMVA Summary'!L$88:L$89)*(MONTH($E204)-1)/12)*$H204</f>
        <v>0</v>
      </c>
      <c r="R204" s="197">
        <f>(SUM('1.  LRAMVA Summary'!M$55:M$87)+SUM('1.  LRAMVA Summary'!M$88:M$89)*(MONTH($E204)-1)/12)*$H204</f>
        <v>0</v>
      </c>
      <c r="S204" s="197">
        <f>(SUM('1.  LRAMVA Summary'!N$55:N$87)+SUM('1.  LRAMVA Summary'!N$88:N$89)*(MONTH($E204)-1)/12)*$H204</f>
        <v>0</v>
      </c>
      <c r="T204" s="197">
        <f>(SUM('1.  LRAMVA Summary'!O$55:O$87)+SUM('1.  LRAMVA Summary'!O$88:O$89)*(MONTH($E204)-1)/12)*$H204</f>
        <v>0</v>
      </c>
      <c r="U204" s="197">
        <f>(SUM('1.  LRAMVA Summary'!P$55:P$87)+SUM('1.  LRAMVA Summary'!P$88:P$89)*(MONTH($E204)-1)/12)*$H204</f>
        <v>0</v>
      </c>
      <c r="V204" s="197">
        <f>(SUM('1.  LRAMVA Summary'!Q$55:Q$87)+SUM('1.  LRAMVA Summary'!Q$88:Q$89)*(MONTH($E204)-1)/12)*$H204</f>
        <v>0</v>
      </c>
      <c r="W204" s="198">
        <f t="shared" si="106"/>
        <v>0</v>
      </c>
    </row>
    <row r="205" spans="5:23">
      <c r="E205" s="181">
        <v>45231</v>
      </c>
      <c r="F205" s="181" t="s">
        <v>693</v>
      </c>
      <c r="G205" s="182" t="s">
        <v>69</v>
      </c>
      <c r="H205" s="206"/>
      <c r="I205" s="197">
        <f>(SUM('1.  LRAMVA Summary'!D$55:D$87)+SUM('1.  LRAMVA Summary'!D$88:D$89)*(MONTH($E205)-1)/12)*$H205</f>
        <v>0</v>
      </c>
      <c r="J205" s="197">
        <f>(SUM('1.  LRAMVA Summary'!E$55:E$87)+SUM('1.  LRAMVA Summary'!E$88:E$89)*(MONTH($E205)-1)/12)*$H205</f>
        <v>0</v>
      </c>
      <c r="K205" s="197">
        <f>(SUM('1.  LRAMVA Summary'!F$55:F$87)+SUM('1.  LRAMVA Summary'!F$88:F$89)*(MONTH($E205)-1)/12)*$H205</f>
        <v>0</v>
      </c>
      <c r="L205" s="197">
        <f>(SUM('1.  LRAMVA Summary'!G$55:G$87)+SUM('1.  LRAMVA Summary'!G$88:G$89)*(MONTH($E205)-1)/12)*$H205</f>
        <v>0</v>
      </c>
      <c r="M205" s="197">
        <f>(SUM('1.  LRAMVA Summary'!H$55:H$87)+SUM('1.  LRAMVA Summary'!H$88:H$89)*(MONTH($E205)-1)/12)*$H205</f>
        <v>0</v>
      </c>
      <c r="N205" s="197">
        <f>(SUM('1.  LRAMVA Summary'!I$55:I$87)+SUM('1.  LRAMVA Summary'!I$88:I$89)*(MONTH($E205)-1)/12)*$H205</f>
        <v>0</v>
      </c>
      <c r="O205" s="197">
        <f>(SUM('1.  LRAMVA Summary'!J$55:J$87)+SUM('1.  LRAMVA Summary'!J$88:J$89)*(MONTH($E205)-1)/12)*$H205</f>
        <v>0</v>
      </c>
      <c r="P205" s="197">
        <f>(SUM('1.  LRAMVA Summary'!K$55:K$87)+SUM('1.  LRAMVA Summary'!K$88:K$89)*(MONTH($E205)-1)/12)*$H205</f>
        <v>0</v>
      </c>
      <c r="Q205" s="197">
        <f>(SUM('1.  LRAMVA Summary'!L$55:L$87)+SUM('1.  LRAMVA Summary'!L$88:L$89)*(MONTH($E205)-1)/12)*$H205</f>
        <v>0</v>
      </c>
      <c r="R205" s="197">
        <f>(SUM('1.  LRAMVA Summary'!M$55:M$87)+SUM('1.  LRAMVA Summary'!M$88:M$89)*(MONTH($E205)-1)/12)*$H205</f>
        <v>0</v>
      </c>
      <c r="S205" s="197">
        <f>(SUM('1.  LRAMVA Summary'!N$55:N$87)+SUM('1.  LRAMVA Summary'!N$88:N$89)*(MONTH($E205)-1)/12)*$H205</f>
        <v>0</v>
      </c>
      <c r="T205" s="197">
        <f>(SUM('1.  LRAMVA Summary'!O$55:O$87)+SUM('1.  LRAMVA Summary'!O$88:O$89)*(MONTH($E205)-1)/12)*$H205</f>
        <v>0</v>
      </c>
      <c r="U205" s="197">
        <f>(SUM('1.  LRAMVA Summary'!P$55:P$87)+SUM('1.  LRAMVA Summary'!P$88:P$89)*(MONTH($E205)-1)/12)*$H205</f>
        <v>0</v>
      </c>
      <c r="V205" s="197">
        <f>(SUM('1.  LRAMVA Summary'!Q$55:Q$87)+SUM('1.  LRAMVA Summary'!Q$88:Q$89)*(MONTH($E205)-1)/12)*$H205</f>
        <v>0</v>
      </c>
      <c r="W205" s="198">
        <f t="shared" si="106"/>
        <v>0</v>
      </c>
    </row>
    <row r="206" spans="5:23">
      <c r="E206" s="181">
        <v>45261</v>
      </c>
      <c r="F206" s="181" t="s">
        <v>693</v>
      </c>
      <c r="G206" s="182" t="s">
        <v>69</v>
      </c>
      <c r="H206" s="206"/>
      <c r="I206" s="197">
        <f>(SUM('1.  LRAMVA Summary'!D$55:D$87)+SUM('1.  LRAMVA Summary'!D$88:D$89)*(MONTH($E206)-1)/12)*$H206</f>
        <v>0</v>
      </c>
      <c r="J206" s="197">
        <f>(SUM('1.  LRAMVA Summary'!E$55:E$87)+SUM('1.  LRAMVA Summary'!E$88:E$89)*(MONTH($E206)-1)/12)*$H206</f>
        <v>0</v>
      </c>
      <c r="K206" s="197">
        <f>(SUM('1.  LRAMVA Summary'!F$55:F$87)+SUM('1.  LRAMVA Summary'!F$88:F$89)*(MONTH($E206)-1)/12)*$H206</f>
        <v>0</v>
      </c>
      <c r="L206" s="197">
        <f>(SUM('1.  LRAMVA Summary'!G$55:G$87)+SUM('1.  LRAMVA Summary'!G$88:G$89)*(MONTH($E206)-1)/12)*$H206</f>
        <v>0</v>
      </c>
      <c r="M206" s="197">
        <f>(SUM('1.  LRAMVA Summary'!H$55:H$87)+SUM('1.  LRAMVA Summary'!H$88:H$89)*(MONTH($E206)-1)/12)*$H206</f>
        <v>0</v>
      </c>
      <c r="N206" s="197">
        <f>(SUM('1.  LRAMVA Summary'!I$55:I$87)+SUM('1.  LRAMVA Summary'!I$88:I$89)*(MONTH($E206)-1)/12)*$H206</f>
        <v>0</v>
      </c>
      <c r="O206" s="197">
        <f>(SUM('1.  LRAMVA Summary'!J$55:J$87)+SUM('1.  LRAMVA Summary'!J$88:J$89)*(MONTH($E206)-1)/12)*$H206</f>
        <v>0</v>
      </c>
      <c r="P206" s="197">
        <f>(SUM('1.  LRAMVA Summary'!K$55:K$87)+SUM('1.  LRAMVA Summary'!K$88:K$89)*(MONTH($E206)-1)/12)*$H206</f>
        <v>0</v>
      </c>
      <c r="Q206" s="197">
        <f>(SUM('1.  LRAMVA Summary'!L$55:L$87)+SUM('1.  LRAMVA Summary'!L$88:L$89)*(MONTH($E206)-1)/12)*$H206</f>
        <v>0</v>
      </c>
      <c r="R206" s="197">
        <f>(SUM('1.  LRAMVA Summary'!M$55:M$87)+SUM('1.  LRAMVA Summary'!M$88:M$89)*(MONTH($E206)-1)/12)*$H206</f>
        <v>0</v>
      </c>
      <c r="S206" s="197">
        <f>(SUM('1.  LRAMVA Summary'!N$55:N$87)+SUM('1.  LRAMVA Summary'!N$88:N$89)*(MONTH($E206)-1)/12)*$H206</f>
        <v>0</v>
      </c>
      <c r="T206" s="197">
        <f>(SUM('1.  LRAMVA Summary'!O$55:O$87)+SUM('1.  LRAMVA Summary'!O$88:O$89)*(MONTH($E206)-1)/12)*$H206</f>
        <v>0</v>
      </c>
      <c r="U206" s="197">
        <f>(SUM('1.  LRAMVA Summary'!P$55:P$87)+SUM('1.  LRAMVA Summary'!P$88:P$89)*(MONTH($E206)-1)/12)*$H206</f>
        <v>0</v>
      </c>
      <c r="V206" s="197">
        <f>(SUM('1.  LRAMVA Summary'!Q$55:Q$87)+SUM('1.  LRAMVA Summary'!Q$88:Q$89)*(MONTH($E206)-1)/12)*$H206</f>
        <v>0</v>
      </c>
      <c r="W206" s="198">
        <f>SUM(I206:V206)</f>
        <v>0</v>
      </c>
    </row>
    <row r="207" spans="5:23" ht="15.75" thickBot="1">
      <c r="E207" s="183" t="s">
        <v>1207</v>
      </c>
      <c r="F207" s="183"/>
      <c r="G207" s="184"/>
      <c r="H207" s="185"/>
      <c r="I207" s="186">
        <f>SUM(I194:I206)</f>
        <v>0</v>
      </c>
      <c r="J207" s="186">
        <f>SUM(J194:J206)</f>
        <v>2134.5453898359019</v>
      </c>
      <c r="K207" s="186">
        <f t="shared" ref="K207:V207" si="107">SUM(K194:K206)</f>
        <v>2948.5566773688465</v>
      </c>
      <c r="L207" s="186">
        <f t="shared" si="107"/>
        <v>-6.8574255750000006</v>
      </c>
      <c r="M207" s="186">
        <f t="shared" si="107"/>
        <v>551.49349239035507</v>
      </c>
      <c r="N207" s="186">
        <f t="shared" si="107"/>
        <v>0</v>
      </c>
      <c r="O207" s="186">
        <f t="shared" si="107"/>
        <v>0</v>
      </c>
      <c r="P207" s="186">
        <f t="shared" si="107"/>
        <v>0</v>
      </c>
      <c r="Q207" s="186">
        <f t="shared" si="107"/>
        <v>0</v>
      </c>
      <c r="R207" s="186">
        <f t="shared" si="107"/>
        <v>0</v>
      </c>
      <c r="S207" s="186">
        <f t="shared" si="107"/>
        <v>0</v>
      </c>
      <c r="T207" s="186">
        <f t="shared" si="107"/>
        <v>0</v>
      </c>
      <c r="U207" s="186">
        <f t="shared" si="107"/>
        <v>0</v>
      </c>
      <c r="V207" s="186">
        <f t="shared" si="107"/>
        <v>0</v>
      </c>
      <c r="W207" s="186">
        <f>SUM(W194:W206)</f>
        <v>5627.7381340201027</v>
      </c>
    </row>
    <row r="208" spans="5:23" ht="15.75" thickTop="1">
      <c r="E208" s="705" t="s">
        <v>67</v>
      </c>
      <c r="F208" s="705"/>
      <c r="G208" s="706"/>
      <c r="H208" s="707"/>
      <c r="I208" s="708"/>
      <c r="J208" s="708"/>
      <c r="K208" s="708"/>
      <c r="L208" s="708"/>
      <c r="M208" s="708"/>
      <c r="N208" s="708"/>
      <c r="O208" s="708"/>
      <c r="P208" s="708"/>
      <c r="Q208" s="708"/>
      <c r="R208" s="708"/>
      <c r="S208" s="708"/>
      <c r="T208" s="708"/>
      <c r="U208" s="708"/>
      <c r="V208" s="708"/>
      <c r="W208" s="709"/>
    </row>
  </sheetData>
  <dataConsolidate/>
  <mergeCells count="4">
    <mergeCell ref="B12:C12"/>
    <mergeCell ref="C8:S8"/>
    <mergeCell ref="C9:S9"/>
    <mergeCell ref="C10:S10"/>
  </mergeCells>
  <phoneticPr fontId="248" type="noConversion"/>
  <hyperlinks>
    <hyperlink ref="B69"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5" outlineLevelRow="1"/>
  <cols>
    <col min="1" max="1" width="6" style="1" customWidth="1"/>
    <col min="2" max="2" width="24.28515625" style="1" customWidth="1"/>
    <col min="3" max="3" width="11.28515625" style="1" customWidth="1"/>
    <col min="4" max="4" width="37.7109375" style="1" customWidth="1"/>
    <col min="5" max="5" width="35" style="1" bestFit="1" customWidth="1"/>
    <col min="6" max="6" width="26.7109375" style="1" customWidth="1"/>
    <col min="7" max="7" width="17" style="1" customWidth="1"/>
    <col min="8" max="8" width="19.28515625" style="1" customWidth="1"/>
    <col min="9" max="10" width="23" style="549" customWidth="1"/>
    <col min="11" max="11" width="2" style="1" customWidth="1"/>
    <col min="12" max="41" width="9" style="1"/>
    <col min="42" max="42" width="2" style="1" customWidth="1"/>
    <col min="43" max="43" width="12.71093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1" t="s">
        <v>405</v>
      </c>
      <c r="E13" s="13"/>
      <c r="F13" s="147"/>
      <c r="G13" s="148"/>
      <c r="H13" s="149"/>
      <c r="I13" s="1"/>
      <c r="J13" s="1"/>
      <c r="K13" s="149"/>
      <c r="L13" s="147"/>
      <c r="M13" s="147"/>
      <c r="N13" s="147"/>
      <c r="O13" s="147"/>
      <c r="P13" s="147"/>
      <c r="Q13" s="150"/>
    </row>
    <row r="14" spans="2:33" ht="30" customHeight="1" outlineLevel="1" thickBot="1">
      <c r="B14" s="30"/>
      <c r="D14" s="529" t="s">
        <v>547</v>
      </c>
      <c r="I14" s="1"/>
      <c r="J14" s="1"/>
    </row>
    <row r="15" spans="2:33" ht="26.25" customHeight="1" outlineLevel="1">
      <c r="C15" s="30"/>
      <c r="I15" s="1"/>
      <c r="J15" s="1"/>
    </row>
    <row r="16" spans="2:33" ht="23.25" customHeight="1" outlineLevel="1">
      <c r="B16" s="91" t="s">
        <v>501</v>
      </c>
      <c r="C16" s="30"/>
      <c r="D16" s="530" t="s">
        <v>608</v>
      </c>
      <c r="E16" s="525"/>
      <c r="F16" s="525"/>
      <c r="G16" s="533"/>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row>
    <row r="17" spans="2:73" ht="23.25" customHeight="1" outlineLevel="1">
      <c r="B17" s="596" t="s">
        <v>602</v>
      </c>
      <c r="C17" s="30"/>
      <c r="D17" s="530" t="s">
        <v>585</v>
      </c>
      <c r="E17" s="525"/>
      <c r="F17" s="525"/>
      <c r="G17" s="533"/>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row>
    <row r="18" spans="2:73" ht="23.25" customHeight="1" outlineLevel="1">
      <c r="C18" s="30"/>
      <c r="D18" s="530" t="s">
        <v>614</v>
      </c>
      <c r="E18" s="525"/>
      <c r="F18" s="525"/>
      <c r="G18" s="533"/>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row>
    <row r="19" spans="2:73" ht="23.25" customHeight="1" outlineLevel="1">
      <c r="C19" s="30"/>
      <c r="D19" s="530" t="s">
        <v>613</v>
      </c>
      <c r="E19" s="525"/>
      <c r="F19" s="525"/>
      <c r="G19" s="533"/>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row>
    <row r="20" spans="2:73" ht="23.25" customHeight="1" outlineLevel="1">
      <c r="C20" s="30"/>
      <c r="D20" s="530" t="s">
        <v>615</v>
      </c>
      <c r="E20" s="525"/>
      <c r="F20" s="525"/>
      <c r="G20" s="533"/>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row>
    <row r="21" spans="2:73" ht="23.25" customHeight="1" outlineLevel="1">
      <c r="C21" s="30"/>
      <c r="D21" s="608" t="s">
        <v>622</v>
      </c>
      <c r="E21" s="525"/>
      <c r="F21" s="525"/>
      <c r="G21" s="533"/>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row>
    <row r="22" spans="2:73">
      <c r="I22" s="1"/>
      <c r="J22" s="1"/>
    </row>
    <row r="23" spans="2:73" ht="15.75">
      <c r="B23" s="151" t="s">
        <v>701</v>
      </c>
      <c r="H23" s="9"/>
      <c r="I23" s="9"/>
      <c r="J23" s="9"/>
    </row>
    <row r="24" spans="2:73" s="579" customFormat="1" ht="21" customHeight="1">
      <c r="B24" s="579" t="s">
        <v>593</v>
      </c>
      <c r="C24" s="961" t="s">
        <v>594</v>
      </c>
      <c r="D24" s="961"/>
      <c r="E24" s="961"/>
      <c r="F24" s="961"/>
      <c r="G24" s="961"/>
      <c r="H24" s="587" t="s">
        <v>591</v>
      </c>
      <c r="I24" s="587" t="s">
        <v>590</v>
      </c>
      <c r="J24" s="587" t="s">
        <v>592</v>
      </c>
      <c r="L24" s="579" t="s">
        <v>594</v>
      </c>
      <c r="AQ24" s="579" t="s">
        <v>594</v>
      </c>
    </row>
    <row r="25" spans="2:73" s="215" customFormat="1" ht="49.5" customHeight="1">
      <c r="B25" s="211" t="s">
        <v>469</v>
      </c>
      <c r="C25" s="211" t="s">
        <v>211</v>
      </c>
      <c r="D25" s="211" t="s">
        <v>470</v>
      </c>
      <c r="E25" s="211" t="s">
        <v>208</v>
      </c>
      <c r="F25" s="211" t="s">
        <v>471</v>
      </c>
      <c r="G25" s="211" t="s">
        <v>472</v>
      </c>
      <c r="H25" s="211" t="s">
        <v>473</v>
      </c>
      <c r="I25" s="550" t="s">
        <v>583</v>
      </c>
      <c r="J25" s="556" t="s">
        <v>584</v>
      </c>
      <c r="K25" s="554"/>
      <c r="L25" s="212" t="s">
        <v>474</v>
      </c>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4"/>
      <c r="AQ25" s="212" t="s">
        <v>475</v>
      </c>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4"/>
    </row>
    <row r="26" spans="2:73" s="215" customFormat="1" ht="30" customHeight="1">
      <c r="B26" s="216"/>
      <c r="C26" s="216"/>
      <c r="D26" s="216"/>
      <c r="E26" s="216"/>
      <c r="F26" s="216"/>
      <c r="G26" s="216"/>
      <c r="H26" s="597"/>
      <c r="I26" s="548"/>
      <c r="J26" s="548"/>
      <c r="K26" s="555"/>
      <c r="L26" s="217">
        <v>2011</v>
      </c>
      <c r="M26" s="217">
        <v>2012</v>
      </c>
      <c r="N26" s="217">
        <v>2013</v>
      </c>
      <c r="O26" s="217">
        <v>2014</v>
      </c>
      <c r="P26" s="217">
        <v>2015</v>
      </c>
      <c r="Q26" s="217">
        <v>2016</v>
      </c>
      <c r="R26" s="217">
        <v>2017</v>
      </c>
      <c r="S26" s="217">
        <v>2018</v>
      </c>
      <c r="T26" s="217">
        <v>2019</v>
      </c>
      <c r="U26" s="217">
        <v>2020</v>
      </c>
      <c r="V26" s="217">
        <v>2021</v>
      </c>
      <c r="W26" s="217">
        <v>2022</v>
      </c>
      <c r="X26" s="217">
        <v>2023</v>
      </c>
      <c r="Y26" s="217">
        <v>2024</v>
      </c>
      <c r="Z26" s="217">
        <v>2025</v>
      </c>
      <c r="AA26" s="217">
        <v>2026</v>
      </c>
      <c r="AB26" s="217">
        <v>2027</v>
      </c>
      <c r="AC26" s="217">
        <v>2028</v>
      </c>
      <c r="AD26" s="217">
        <v>2029</v>
      </c>
      <c r="AE26" s="217">
        <v>2030</v>
      </c>
      <c r="AF26" s="217">
        <v>2031</v>
      </c>
      <c r="AG26" s="217">
        <v>2032</v>
      </c>
      <c r="AH26" s="217">
        <v>2033</v>
      </c>
      <c r="AI26" s="217">
        <v>2034</v>
      </c>
      <c r="AJ26" s="217">
        <v>2035</v>
      </c>
      <c r="AK26" s="217">
        <v>2036</v>
      </c>
      <c r="AL26" s="217">
        <v>2037</v>
      </c>
      <c r="AM26" s="217">
        <v>2038</v>
      </c>
      <c r="AN26" s="217">
        <v>2039</v>
      </c>
      <c r="AO26" s="217">
        <v>2040</v>
      </c>
      <c r="AQ26" s="217">
        <v>2011</v>
      </c>
      <c r="AR26" s="217">
        <v>2012</v>
      </c>
      <c r="AS26" s="217">
        <v>2013</v>
      </c>
      <c r="AT26" s="217">
        <v>2014</v>
      </c>
      <c r="AU26" s="217">
        <v>2015</v>
      </c>
      <c r="AV26" s="217">
        <v>2016</v>
      </c>
      <c r="AW26" s="217">
        <v>2017</v>
      </c>
      <c r="AX26" s="217">
        <v>2018</v>
      </c>
      <c r="AY26" s="217">
        <v>2019</v>
      </c>
      <c r="AZ26" s="217">
        <v>2020</v>
      </c>
      <c r="BA26" s="217">
        <v>2021</v>
      </c>
      <c r="BB26" s="217">
        <v>2022</v>
      </c>
      <c r="BC26" s="217">
        <v>2023</v>
      </c>
      <c r="BD26" s="217">
        <v>2024</v>
      </c>
      <c r="BE26" s="217">
        <v>2025</v>
      </c>
      <c r="BF26" s="217">
        <v>2026</v>
      </c>
      <c r="BG26" s="217">
        <v>2027</v>
      </c>
      <c r="BH26" s="217">
        <v>2028</v>
      </c>
      <c r="BI26" s="217">
        <v>2029</v>
      </c>
      <c r="BJ26" s="217">
        <v>2030</v>
      </c>
      <c r="BK26" s="217">
        <v>2031</v>
      </c>
      <c r="BL26" s="217">
        <v>2032</v>
      </c>
      <c r="BM26" s="217">
        <v>2033</v>
      </c>
      <c r="BN26" s="217">
        <v>2034</v>
      </c>
      <c r="BO26" s="217">
        <v>2035</v>
      </c>
      <c r="BP26" s="217">
        <v>2036</v>
      </c>
      <c r="BQ26" s="217">
        <v>2037</v>
      </c>
      <c r="BR26" s="217">
        <v>2038</v>
      </c>
      <c r="BS26" s="217">
        <v>2039</v>
      </c>
      <c r="BT26" s="217">
        <v>2040</v>
      </c>
    </row>
    <row r="27" spans="2:73" s="13" customFormat="1" ht="15.75">
      <c r="B27" s="598"/>
      <c r="C27" s="598"/>
      <c r="D27" s="598"/>
      <c r="E27" s="598"/>
      <c r="F27" s="598"/>
      <c r="G27" s="598"/>
      <c r="H27" s="598"/>
      <c r="I27" s="557"/>
      <c r="J27" s="557"/>
      <c r="K27" s="39"/>
      <c r="L27" s="602"/>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4"/>
      <c r="AP27" s="39"/>
      <c r="AQ27" s="602"/>
      <c r="AR27" s="603"/>
      <c r="AS27" s="603"/>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c r="BP27" s="603"/>
      <c r="BQ27" s="603"/>
      <c r="BR27" s="603"/>
      <c r="BS27" s="603"/>
      <c r="BT27" s="604"/>
      <c r="BU27" s="1"/>
    </row>
    <row r="28" spans="2:73" s="13" customFormat="1" ht="15.75">
      <c r="B28" s="598"/>
      <c r="C28" s="598"/>
      <c r="D28" s="598"/>
      <c r="E28" s="598"/>
      <c r="F28" s="598"/>
      <c r="G28" s="598"/>
      <c r="H28" s="598"/>
      <c r="I28" s="557"/>
      <c r="J28" s="557"/>
      <c r="K28" s="39"/>
      <c r="L28" s="602"/>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4"/>
      <c r="AP28" s="39"/>
      <c r="AQ28" s="602"/>
      <c r="AR28" s="603"/>
      <c r="AS28" s="603"/>
      <c r="AT28" s="603"/>
      <c r="AU28" s="603"/>
      <c r="AV28" s="603"/>
      <c r="AW28" s="603"/>
      <c r="AX28" s="603"/>
      <c r="AY28" s="603"/>
      <c r="AZ28" s="603"/>
      <c r="BA28" s="603"/>
      <c r="BB28" s="603"/>
      <c r="BC28" s="603"/>
      <c r="BD28" s="603"/>
      <c r="BE28" s="603"/>
      <c r="BF28" s="603"/>
      <c r="BG28" s="603"/>
      <c r="BH28" s="603"/>
      <c r="BI28" s="603"/>
      <c r="BJ28" s="603"/>
      <c r="BK28" s="603"/>
      <c r="BL28" s="603"/>
      <c r="BM28" s="603"/>
      <c r="BN28" s="603"/>
      <c r="BO28" s="603"/>
      <c r="BP28" s="603"/>
      <c r="BQ28" s="603"/>
      <c r="BR28" s="603"/>
      <c r="BS28" s="603"/>
      <c r="BT28" s="604"/>
      <c r="BU28" s="1"/>
    </row>
    <row r="29" spans="2:73" s="13" customFormat="1" ht="16.5" customHeight="1">
      <c r="B29" s="598"/>
      <c r="C29" s="598"/>
      <c r="D29" s="598"/>
      <c r="E29" s="598"/>
      <c r="F29" s="598"/>
      <c r="G29" s="598"/>
      <c r="H29" s="598"/>
      <c r="I29" s="557"/>
      <c r="J29" s="557"/>
      <c r="K29" s="39"/>
      <c r="L29" s="602"/>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4"/>
      <c r="AP29" s="39"/>
      <c r="AQ29" s="602"/>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c r="BP29" s="603"/>
      <c r="BQ29" s="603"/>
      <c r="BR29" s="603"/>
      <c r="BS29" s="603"/>
      <c r="BT29" s="604"/>
      <c r="BU29" s="1"/>
    </row>
    <row r="30" spans="2:73" s="13" customFormat="1" ht="15.75">
      <c r="B30" s="598"/>
      <c r="C30" s="598"/>
      <c r="D30" s="598"/>
      <c r="E30" s="598"/>
      <c r="F30" s="598"/>
      <c r="G30" s="598"/>
      <c r="H30" s="598"/>
      <c r="I30" s="557"/>
      <c r="J30" s="557"/>
      <c r="K30" s="39"/>
      <c r="L30" s="602"/>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4"/>
      <c r="AP30" s="39"/>
      <c r="AQ30" s="602"/>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3"/>
      <c r="BS30" s="603"/>
      <c r="BT30" s="604"/>
      <c r="BU30" s="1"/>
    </row>
    <row r="31" spans="2:73" s="13" customFormat="1" ht="15.75">
      <c r="B31" s="598"/>
      <c r="C31" s="598"/>
      <c r="D31" s="598"/>
      <c r="E31" s="598"/>
      <c r="F31" s="598"/>
      <c r="G31" s="598"/>
      <c r="H31" s="598"/>
      <c r="I31" s="557"/>
      <c r="J31" s="557"/>
      <c r="K31" s="39"/>
      <c r="L31" s="602"/>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4"/>
      <c r="AP31" s="39"/>
      <c r="AQ31" s="602"/>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c r="BP31" s="603"/>
      <c r="BQ31" s="603"/>
      <c r="BR31" s="603"/>
      <c r="BS31" s="603"/>
      <c r="BT31" s="604"/>
      <c r="BU31" s="1"/>
    </row>
    <row r="32" spans="2:73" s="13" customFormat="1" ht="15.75">
      <c r="B32" s="598"/>
      <c r="C32" s="598"/>
      <c r="D32" s="598"/>
      <c r="E32" s="598"/>
      <c r="F32" s="598"/>
      <c r="G32" s="598"/>
      <c r="H32" s="598"/>
      <c r="I32" s="557"/>
      <c r="J32" s="557"/>
      <c r="K32" s="39"/>
      <c r="L32" s="602"/>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4"/>
      <c r="AP32" s="39"/>
      <c r="AQ32" s="602"/>
      <c r="AR32" s="603"/>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c r="BP32" s="603"/>
      <c r="BQ32" s="603"/>
      <c r="BR32" s="603"/>
      <c r="BS32" s="603"/>
      <c r="BT32" s="604"/>
      <c r="BU32" s="1"/>
    </row>
    <row r="33" spans="2:73" s="13" customFormat="1" ht="15.75">
      <c r="B33" s="598"/>
      <c r="C33" s="598"/>
      <c r="D33" s="598"/>
      <c r="E33" s="598"/>
      <c r="F33" s="598"/>
      <c r="G33" s="598"/>
      <c r="H33" s="598"/>
      <c r="I33" s="557"/>
      <c r="J33" s="557"/>
      <c r="K33" s="39"/>
      <c r="L33" s="602"/>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4"/>
      <c r="AP33" s="39"/>
      <c r="AQ33" s="602"/>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c r="BP33" s="603"/>
      <c r="BQ33" s="603"/>
      <c r="BR33" s="603"/>
      <c r="BS33" s="603"/>
      <c r="BT33" s="604"/>
      <c r="BU33" s="1"/>
    </row>
    <row r="34" spans="2:73" s="13" customFormat="1" ht="15.75">
      <c r="B34" s="598"/>
      <c r="C34" s="598"/>
      <c r="D34" s="598"/>
      <c r="E34" s="598"/>
      <c r="F34" s="598"/>
      <c r="G34" s="598"/>
      <c r="H34" s="598"/>
      <c r="I34" s="557"/>
      <c r="J34" s="557"/>
      <c r="K34" s="39"/>
      <c r="L34" s="602"/>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4"/>
      <c r="AP34" s="39"/>
      <c r="AQ34" s="602"/>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3"/>
      <c r="BS34" s="603"/>
      <c r="BT34" s="604"/>
      <c r="BU34" s="1"/>
    </row>
    <row r="35" spans="2:73" s="13" customFormat="1" ht="15.75">
      <c r="B35" s="598"/>
      <c r="C35" s="598"/>
      <c r="D35" s="598"/>
      <c r="E35" s="598"/>
      <c r="F35" s="598"/>
      <c r="G35" s="598"/>
      <c r="H35" s="598"/>
      <c r="I35" s="557"/>
      <c r="J35" s="557"/>
      <c r="K35" s="39"/>
      <c r="L35" s="602"/>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4"/>
      <c r="AP35" s="39"/>
      <c r="AQ35" s="602"/>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c r="BP35" s="603"/>
      <c r="BQ35" s="603"/>
      <c r="BR35" s="603"/>
      <c r="BS35" s="603"/>
      <c r="BT35" s="604"/>
      <c r="BU35" s="1"/>
    </row>
    <row r="36" spans="2:73" s="13" customFormat="1" ht="15.75">
      <c r="B36" s="598"/>
      <c r="C36" s="598"/>
      <c r="D36" s="598"/>
      <c r="E36" s="598"/>
      <c r="F36" s="598"/>
      <c r="G36" s="598"/>
      <c r="H36" s="598"/>
      <c r="I36" s="557"/>
      <c r="J36" s="557"/>
      <c r="K36" s="39"/>
      <c r="L36" s="602"/>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4"/>
      <c r="AP36" s="39"/>
      <c r="AQ36" s="602"/>
      <c r="AR36" s="603"/>
      <c r="AS36" s="603"/>
      <c r="AT36" s="603"/>
      <c r="AU36" s="603"/>
      <c r="AV36" s="603"/>
      <c r="AW36" s="603"/>
      <c r="AX36" s="603"/>
      <c r="AY36" s="603"/>
      <c r="AZ36" s="603"/>
      <c r="BA36" s="603"/>
      <c r="BB36" s="603"/>
      <c r="BC36" s="603"/>
      <c r="BD36" s="603"/>
      <c r="BE36" s="603"/>
      <c r="BF36" s="603"/>
      <c r="BG36" s="603"/>
      <c r="BH36" s="603"/>
      <c r="BI36" s="603"/>
      <c r="BJ36" s="603"/>
      <c r="BK36" s="603"/>
      <c r="BL36" s="603"/>
      <c r="BM36" s="603"/>
      <c r="BN36" s="603"/>
      <c r="BO36" s="603"/>
      <c r="BP36" s="603"/>
      <c r="BQ36" s="603"/>
      <c r="BR36" s="603"/>
      <c r="BS36" s="603"/>
      <c r="BT36" s="604"/>
      <c r="BU36" s="1"/>
    </row>
    <row r="37" spans="2:73" s="13" customFormat="1" ht="15.75">
      <c r="B37" s="598"/>
      <c r="C37" s="598"/>
      <c r="D37" s="598"/>
      <c r="E37" s="598"/>
      <c r="F37" s="598"/>
      <c r="G37" s="598"/>
      <c r="H37" s="598"/>
      <c r="I37" s="557"/>
      <c r="J37" s="557"/>
      <c r="K37" s="39"/>
      <c r="L37" s="602"/>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4"/>
      <c r="AP37" s="39"/>
      <c r="AQ37" s="602"/>
      <c r="AR37" s="603"/>
      <c r="AS37" s="603"/>
      <c r="AT37" s="603"/>
      <c r="AU37" s="603"/>
      <c r="AV37" s="603"/>
      <c r="AW37" s="603"/>
      <c r="AX37" s="603"/>
      <c r="AY37" s="603"/>
      <c r="AZ37" s="603"/>
      <c r="BA37" s="603"/>
      <c r="BB37" s="603"/>
      <c r="BC37" s="603"/>
      <c r="BD37" s="603"/>
      <c r="BE37" s="603"/>
      <c r="BF37" s="603"/>
      <c r="BG37" s="603"/>
      <c r="BH37" s="603"/>
      <c r="BI37" s="603"/>
      <c r="BJ37" s="603"/>
      <c r="BK37" s="603"/>
      <c r="BL37" s="603"/>
      <c r="BM37" s="603"/>
      <c r="BN37" s="603"/>
      <c r="BO37" s="603"/>
      <c r="BP37" s="603"/>
      <c r="BQ37" s="603"/>
      <c r="BR37" s="603"/>
      <c r="BS37" s="603"/>
      <c r="BT37" s="604"/>
      <c r="BU37" s="1"/>
    </row>
    <row r="38" spans="2:73" s="13" customFormat="1" ht="15.75">
      <c r="B38" s="598"/>
      <c r="C38" s="598"/>
      <c r="D38" s="598"/>
      <c r="E38" s="598"/>
      <c r="F38" s="598"/>
      <c r="G38" s="598"/>
      <c r="H38" s="598"/>
      <c r="I38" s="557"/>
      <c r="J38" s="557"/>
      <c r="K38" s="39"/>
      <c r="L38" s="602"/>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4"/>
      <c r="AP38" s="39"/>
      <c r="AQ38" s="602"/>
      <c r="AR38" s="603"/>
      <c r="AS38" s="603"/>
      <c r="AT38" s="603"/>
      <c r="AU38" s="603"/>
      <c r="AV38" s="603"/>
      <c r="AW38" s="603"/>
      <c r="AX38" s="603"/>
      <c r="AY38" s="603"/>
      <c r="AZ38" s="603"/>
      <c r="BA38" s="603"/>
      <c r="BB38" s="603"/>
      <c r="BC38" s="603"/>
      <c r="BD38" s="603"/>
      <c r="BE38" s="603"/>
      <c r="BF38" s="603"/>
      <c r="BG38" s="603"/>
      <c r="BH38" s="603"/>
      <c r="BI38" s="603"/>
      <c r="BJ38" s="603"/>
      <c r="BK38" s="603"/>
      <c r="BL38" s="603"/>
      <c r="BM38" s="603"/>
      <c r="BN38" s="603"/>
      <c r="BO38" s="603"/>
      <c r="BP38" s="603"/>
      <c r="BQ38" s="603"/>
      <c r="BR38" s="603"/>
      <c r="BS38" s="603"/>
      <c r="BT38" s="604"/>
      <c r="BU38" s="1"/>
    </row>
    <row r="39" spans="2:73" s="13" customFormat="1" ht="15.75">
      <c r="B39" s="598"/>
      <c r="C39" s="598"/>
      <c r="D39" s="598"/>
      <c r="E39" s="598"/>
      <c r="F39" s="598"/>
      <c r="G39" s="598"/>
      <c r="H39" s="598"/>
      <c r="I39" s="557"/>
      <c r="J39" s="557"/>
      <c r="K39" s="39"/>
      <c r="L39" s="602"/>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4"/>
      <c r="AP39" s="39"/>
      <c r="AQ39" s="602"/>
      <c r="AR39" s="603"/>
      <c r="AS39" s="603"/>
      <c r="AT39" s="603"/>
      <c r="AU39" s="603"/>
      <c r="AV39" s="603"/>
      <c r="AW39" s="603"/>
      <c r="AX39" s="603"/>
      <c r="AY39" s="603"/>
      <c r="AZ39" s="603"/>
      <c r="BA39" s="603"/>
      <c r="BB39" s="603"/>
      <c r="BC39" s="603"/>
      <c r="BD39" s="603"/>
      <c r="BE39" s="603"/>
      <c r="BF39" s="603"/>
      <c r="BG39" s="603"/>
      <c r="BH39" s="603"/>
      <c r="BI39" s="603"/>
      <c r="BJ39" s="603"/>
      <c r="BK39" s="603"/>
      <c r="BL39" s="603"/>
      <c r="BM39" s="603"/>
      <c r="BN39" s="603"/>
      <c r="BO39" s="603"/>
      <c r="BP39" s="603"/>
      <c r="BQ39" s="603"/>
      <c r="BR39" s="603"/>
      <c r="BS39" s="603"/>
      <c r="BT39" s="604"/>
      <c r="BU39" s="1"/>
    </row>
    <row r="40" spans="2:73" s="13" customFormat="1" ht="15.75">
      <c r="B40" s="598"/>
      <c r="C40" s="598"/>
      <c r="D40" s="598"/>
      <c r="E40" s="598"/>
      <c r="F40" s="598"/>
      <c r="G40" s="598"/>
      <c r="H40" s="598"/>
      <c r="I40" s="557"/>
      <c r="J40" s="557"/>
      <c r="K40" s="39"/>
      <c r="L40" s="602"/>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4"/>
      <c r="AP40" s="39"/>
      <c r="AQ40" s="602"/>
      <c r="AR40" s="603"/>
      <c r="AS40" s="603"/>
      <c r="AT40" s="603"/>
      <c r="AU40" s="603"/>
      <c r="AV40" s="603"/>
      <c r="AW40" s="603"/>
      <c r="AX40" s="603"/>
      <c r="AY40" s="603"/>
      <c r="AZ40" s="603"/>
      <c r="BA40" s="603"/>
      <c r="BB40" s="603"/>
      <c r="BC40" s="603"/>
      <c r="BD40" s="603"/>
      <c r="BE40" s="603"/>
      <c r="BF40" s="603"/>
      <c r="BG40" s="603"/>
      <c r="BH40" s="603"/>
      <c r="BI40" s="603"/>
      <c r="BJ40" s="603"/>
      <c r="BK40" s="603"/>
      <c r="BL40" s="603"/>
      <c r="BM40" s="603"/>
      <c r="BN40" s="603"/>
      <c r="BO40" s="603"/>
      <c r="BP40" s="603"/>
      <c r="BQ40" s="603"/>
      <c r="BR40" s="603"/>
      <c r="BS40" s="603"/>
      <c r="BT40" s="604"/>
      <c r="BU40" s="1"/>
    </row>
    <row r="41" spans="2:73" s="13" customFormat="1" ht="15.75">
      <c r="B41" s="598"/>
      <c r="C41" s="598"/>
      <c r="D41" s="598"/>
      <c r="E41" s="598"/>
      <c r="F41" s="598"/>
      <c r="G41" s="598"/>
      <c r="H41" s="598"/>
      <c r="I41" s="557"/>
      <c r="J41" s="557"/>
      <c r="K41" s="39"/>
      <c r="L41" s="602"/>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4"/>
      <c r="AP41" s="39"/>
      <c r="AQ41" s="602"/>
      <c r="AR41" s="603"/>
      <c r="AS41" s="603"/>
      <c r="AT41" s="603"/>
      <c r="AU41" s="603"/>
      <c r="AV41" s="603"/>
      <c r="AW41" s="603"/>
      <c r="AX41" s="603"/>
      <c r="AY41" s="603"/>
      <c r="AZ41" s="603"/>
      <c r="BA41" s="603"/>
      <c r="BB41" s="603"/>
      <c r="BC41" s="603"/>
      <c r="BD41" s="603"/>
      <c r="BE41" s="603"/>
      <c r="BF41" s="603"/>
      <c r="BG41" s="603"/>
      <c r="BH41" s="603"/>
      <c r="BI41" s="603"/>
      <c r="BJ41" s="603"/>
      <c r="BK41" s="603"/>
      <c r="BL41" s="603"/>
      <c r="BM41" s="603"/>
      <c r="BN41" s="603"/>
      <c r="BO41" s="603"/>
      <c r="BP41" s="603"/>
      <c r="BQ41" s="603"/>
      <c r="BR41" s="603"/>
      <c r="BS41" s="603"/>
      <c r="BT41" s="604"/>
      <c r="BU41" s="1"/>
    </row>
    <row r="42" spans="2:73" s="13" customFormat="1" ht="15.75">
      <c r="B42" s="598"/>
      <c r="C42" s="598"/>
      <c r="D42" s="598"/>
      <c r="E42" s="598"/>
      <c r="F42" s="598"/>
      <c r="G42" s="598"/>
      <c r="H42" s="598"/>
      <c r="I42" s="557"/>
      <c r="J42" s="557"/>
      <c r="K42" s="39"/>
      <c r="L42" s="602"/>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4"/>
      <c r="AP42" s="39"/>
      <c r="AQ42" s="602"/>
      <c r="AR42" s="603"/>
      <c r="AS42" s="603"/>
      <c r="AT42" s="603"/>
      <c r="AU42" s="603"/>
      <c r="AV42" s="603"/>
      <c r="AW42" s="603"/>
      <c r="AX42" s="603"/>
      <c r="AY42" s="603"/>
      <c r="AZ42" s="603"/>
      <c r="BA42" s="603"/>
      <c r="BB42" s="603"/>
      <c r="BC42" s="603"/>
      <c r="BD42" s="603"/>
      <c r="BE42" s="603"/>
      <c r="BF42" s="603"/>
      <c r="BG42" s="603"/>
      <c r="BH42" s="603"/>
      <c r="BI42" s="603"/>
      <c r="BJ42" s="603"/>
      <c r="BK42" s="603"/>
      <c r="BL42" s="603"/>
      <c r="BM42" s="603"/>
      <c r="BN42" s="603"/>
      <c r="BO42" s="603"/>
      <c r="BP42" s="603"/>
      <c r="BQ42" s="603"/>
      <c r="BR42" s="603"/>
      <c r="BS42" s="603"/>
      <c r="BT42" s="604"/>
      <c r="BU42" s="1"/>
    </row>
    <row r="43" spans="2:73" s="13" customFormat="1" ht="15.75">
      <c r="B43" s="598"/>
      <c r="C43" s="598"/>
      <c r="D43" s="598"/>
      <c r="E43" s="598"/>
      <c r="F43" s="598"/>
      <c r="G43" s="598"/>
      <c r="H43" s="598"/>
      <c r="I43" s="557"/>
      <c r="J43" s="557"/>
      <c r="K43" s="39"/>
      <c r="L43" s="602"/>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4"/>
      <c r="AP43" s="39"/>
      <c r="AQ43" s="602"/>
      <c r="AR43" s="603"/>
      <c r="AS43" s="603"/>
      <c r="AT43" s="603"/>
      <c r="AU43" s="603"/>
      <c r="AV43" s="603"/>
      <c r="AW43" s="603"/>
      <c r="AX43" s="603"/>
      <c r="AY43" s="603"/>
      <c r="AZ43" s="603"/>
      <c r="BA43" s="603"/>
      <c r="BB43" s="603"/>
      <c r="BC43" s="603"/>
      <c r="BD43" s="603"/>
      <c r="BE43" s="603"/>
      <c r="BF43" s="603"/>
      <c r="BG43" s="603"/>
      <c r="BH43" s="603"/>
      <c r="BI43" s="603"/>
      <c r="BJ43" s="603"/>
      <c r="BK43" s="603"/>
      <c r="BL43" s="603"/>
      <c r="BM43" s="603"/>
      <c r="BN43" s="603"/>
      <c r="BO43" s="603"/>
      <c r="BP43" s="603"/>
      <c r="BQ43" s="603"/>
      <c r="BR43" s="603"/>
      <c r="BS43" s="603"/>
      <c r="BT43" s="604"/>
      <c r="BU43" s="1"/>
    </row>
    <row r="44" spans="2:73" s="13" customFormat="1" ht="15.75">
      <c r="B44" s="598"/>
      <c r="C44" s="598"/>
      <c r="D44" s="598"/>
      <c r="E44" s="598"/>
      <c r="F44" s="598"/>
      <c r="G44" s="598"/>
      <c r="H44" s="598"/>
      <c r="I44" s="557"/>
      <c r="J44" s="557"/>
      <c r="K44" s="39"/>
      <c r="L44" s="602"/>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4"/>
      <c r="AP44" s="39"/>
      <c r="AQ44" s="602"/>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3"/>
      <c r="BS44" s="603"/>
      <c r="BT44" s="604"/>
      <c r="BU44" s="1"/>
    </row>
    <row r="45" spans="2:73" s="13" customFormat="1" ht="15.75">
      <c r="B45" s="598"/>
      <c r="C45" s="598"/>
      <c r="D45" s="598"/>
      <c r="E45" s="598"/>
      <c r="F45" s="598"/>
      <c r="G45" s="598"/>
      <c r="H45" s="598"/>
      <c r="I45" s="557"/>
      <c r="J45" s="557"/>
      <c r="K45" s="39"/>
      <c r="L45" s="602"/>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4"/>
      <c r="AP45" s="39"/>
      <c r="AQ45" s="602"/>
      <c r="AR45" s="603"/>
      <c r="AS45" s="603"/>
      <c r="AT45" s="603"/>
      <c r="AU45" s="603"/>
      <c r="AV45" s="603"/>
      <c r="AW45" s="603"/>
      <c r="AX45" s="603"/>
      <c r="AY45" s="603"/>
      <c r="AZ45" s="603"/>
      <c r="BA45" s="603"/>
      <c r="BB45" s="603"/>
      <c r="BC45" s="603"/>
      <c r="BD45" s="603"/>
      <c r="BE45" s="603"/>
      <c r="BF45" s="603"/>
      <c r="BG45" s="603"/>
      <c r="BH45" s="603"/>
      <c r="BI45" s="603"/>
      <c r="BJ45" s="603"/>
      <c r="BK45" s="603"/>
      <c r="BL45" s="603"/>
      <c r="BM45" s="603"/>
      <c r="BN45" s="603"/>
      <c r="BO45" s="603"/>
      <c r="BP45" s="603"/>
      <c r="BQ45" s="603"/>
      <c r="BR45" s="603"/>
      <c r="BS45" s="603"/>
      <c r="BT45" s="604"/>
      <c r="BU45" s="1"/>
    </row>
    <row r="46" spans="2:73" s="13" customFormat="1" ht="15.75">
      <c r="B46" s="598"/>
      <c r="C46" s="598"/>
      <c r="D46" s="598"/>
      <c r="E46" s="598"/>
      <c r="F46" s="598"/>
      <c r="G46" s="598"/>
      <c r="H46" s="598"/>
      <c r="I46" s="557"/>
      <c r="J46" s="557"/>
      <c r="K46" s="39"/>
      <c r="L46" s="602"/>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4"/>
      <c r="AP46" s="39"/>
      <c r="AQ46" s="602"/>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4"/>
      <c r="BU46" s="1"/>
    </row>
    <row r="47" spans="2:73" s="13" customFormat="1" ht="15.75">
      <c r="B47" s="598"/>
      <c r="C47" s="598"/>
      <c r="D47" s="598"/>
      <c r="E47" s="598"/>
      <c r="F47" s="598"/>
      <c r="G47" s="598"/>
      <c r="H47" s="598"/>
      <c r="I47" s="557"/>
      <c r="J47" s="557"/>
      <c r="K47" s="39"/>
      <c r="L47" s="602"/>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4"/>
      <c r="AP47" s="39"/>
      <c r="AQ47" s="602"/>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4"/>
      <c r="BU47" s="1"/>
    </row>
    <row r="48" spans="2:73" s="13" customFormat="1" ht="15.75">
      <c r="B48" s="598"/>
      <c r="C48" s="598"/>
      <c r="D48" s="598"/>
      <c r="E48" s="598"/>
      <c r="F48" s="598"/>
      <c r="G48" s="598"/>
      <c r="H48" s="598"/>
      <c r="I48" s="557"/>
      <c r="J48" s="557"/>
      <c r="K48" s="39"/>
      <c r="L48" s="602"/>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4"/>
      <c r="AP48" s="39"/>
      <c r="AQ48" s="602"/>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4"/>
      <c r="BU48" s="1"/>
    </row>
    <row r="49" spans="2:73" s="13" customFormat="1" ht="15.75">
      <c r="B49" s="598"/>
      <c r="C49" s="598"/>
      <c r="D49" s="598"/>
      <c r="E49" s="598"/>
      <c r="F49" s="598"/>
      <c r="G49" s="598"/>
      <c r="H49" s="598"/>
      <c r="I49" s="557"/>
      <c r="J49" s="557"/>
      <c r="K49" s="39"/>
      <c r="L49" s="602"/>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4"/>
      <c r="AP49" s="39"/>
      <c r="AQ49" s="602"/>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4"/>
      <c r="BU49" s="1"/>
    </row>
    <row r="50" spans="2:73" s="13" customFormat="1" ht="15.75">
      <c r="B50" s="598"/>
      <c r="C50" s="598"/>
      <c r="D50" s="598"/>
      <c r="E50" s="598"/>
      <c r="F50" s="598"/>
      <c r="G50" s="598"/>
      <c r="H50" s="598"/>
      <c r="I50" s="557"/>
      <c r="J50" s="557"/>
      <c r="K50" s="39"/>
      <c r="L50" s="602"/>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4"/>
      <c r="AP50" s="39"/>
      <c r="AQ50" s="602"/>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4"/>
      <c r="BU50" s="1"/>
    </row>
    <row r="51" spans="2:73" s="13" customFormat="1" ht="15.75">
      <c r="B51" s="598"/>
      <c r="C51" s="598"/>
      <c r="D51" s="598"/>
      <c r="E51" s="598"/>
      <c r="F51" s="598"/>
      <c r="G51" s="598"/>
      <c r="H51" s="598"/>
      <c r="I51" s="557"/>
      <c r="J51" s="557"/>
      <c r="K51" s="39"/>
      <c r="L51" s="602"/>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4"/>
      <c r="AP51" s="39"/>
      <c r="AQ51" s="602"/>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4"/>
      <c r="BU51" s="1"/>
    </row>
    <row r="52" spans="2:73" s="13" customFormat="1" ht="15.75">
      <c r="B52" s="598"/>
      <c r="C52" s="598"/>
      <c r="D52" s="598"/>
      <c r="E52" s="598"/>
      <c r="F52" s="598"/>
      <c r="G52" s="598"/>
      <c r="H52" s="598"/>
      <c r="I52" s="557"/>
      <c r="J52" s="557"/>
      <c r="K52" s="39"/>
      <c r="L52" s="602"/>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4"/>
      <c r="AP52" s="39"/>
      <c r="AQ52" s="602"/>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4"/>
      <c r="BU52" s="1"/>
    </row>
    <row r="53" spans="2:73">
      <c r="B53" s="598"/>
      <c r="C53" s="598"/>
      <c r="D53" s="598"/>
      <c r="E53" s="598"/>
      <c r="F53" s="598"/>
      <c r="G53" s="598"/>
      <c r="H53" s="598"/>
      <c r="I53" s="557"/>
      <c r="J53" s="557"/>
      <c r="K53" s="39"/>
      <c r="L53" s="602"/>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4"/>
      <c r="AP53" s="39"/>
      <c r="AQ53" s="602"/>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4"/>
    </row>
    <row r="54" spans="2:73">
      <c r="B54" s="598"/>
      <c r="C54" s="598"/>
      <c r="D54" s="598"/>
      <c r="E54" s="598"/>
      <c r="F54" s="598"/>
      <c r="G54" s="598"/>
      <c r="H54" s="598"/>
      <c r="I54" s="557"/>
      <c r="J54" s="557"/>
      <c r="K54" s="39"/>
      <c r="L54" s="602"/>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4"/>
      <c r="AP54" s="39"/>
      <c r="AQ54" s="602"/>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3"/>
      <c r="BN54" s="603"/>
      <c r="BO54" s="603"/>
      <c r="BP54" s="603"/>
      <c r="BQ54" s="603"/>
      <c r="BR54" s="603"/>
      <c r="BS54" s="603"/>
      <c r="BT54" s="604"/>
    </row>
    <row r="55" spans="2:73">
      <c r="B55" s="598"/>
      <c r="C55" s="598"/>
      <c r="D55" s="598"/>
      <c r="E55" s="598"/>
      <c r="F55" s="598"/>
      <c r="G55" s="598"/>
      <c r="H55" s="598"/>
      <c r="I55" s="557"/>
      <c r="J55" s="557"/>
      <c r="K55" s="39"/>
      <c r="L55" s="602"/>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4"/>
      <c r="AP55" s="39"/>
      <c r="AQ55" s="602"/>
      <c r="AR55" s="603"/>
      <c r="AS55" s="603"/>
      <c r="AT55" s="603"/>
      <c r="AU55" s="603"/>
      <c r="AV55" s="603"/>
      <c r="AW55" s="603"/>
      <c r="AX55" s="603"/>
      <c r="AY55" s="603"/>
      <c r="AZ55" s="603"/>
      <c r="BA55" s="603"/>
      <c r="BB55" s="603"/>
      <c r="BC55" s="603"/>
      <c r="BD55" s="603"/>
      <c r="BE55" s="603"/>
      <c r="BF55" s="603"/>
      <c r="BG55" s="603"/>
      <c r="BH55" s="603"/>
      <c r="BI55" s="603"/>
      <c r="BJ55" s="603"/>
      <c r="BK55" s="603"/>
      <c r="BL55" s="603"/>
      <c r="BM55" s="603"/>
      <c r="BN55" s="603"/>
      <c r="BO55" s="603"/>
      <c r="BP55" s="603"/>
      <c r="BQ55" s="603"/>
      <c r="BR55" s="603"/>
      <c r="BS55" s="603"/>
      <c r="BT55" s="604"/>
    </row>
    <row r="56" spans="2:73">
      <c r="B56" s="598"/>
      <c r="C56" s="598"/>
      <c r="D56" s="598"/>
      <c r="E56" s="598"/>
      <c r="F56" s="598"/>
      <c r="G56" s="598"/>
      <c r="H56" s="598"/>
      <c r="I56" s="557"/>
      <c r="J56" s="557"/>
      <c r="K56" s="39"/>
      <c r="L56" s="602"/>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4"/>
      <c r="AP56" s="39"/>
      <c r="AQ56" s="602"/>
      <c r="AR56" s="603"/>
      <c r="AS56" s="603"/>
      <c r="AT56" s="603"/>
      <c r="AU56" s="603"/>
      <c r="AV56" s="603"/>
      <c r="AW56" s="603"/>
      <c r="AX56" s="603"/>
      <c r="AY56" s="603"/>
      <c r="AZ56" s="603"/>
      <c r="BA56" s="603"/>
      <c r="BB56" s="603"/>
      <c r="BC56" s="603"/>
      <c r="BD56" s="603"/>
      <c r="BE56" s="603"/>
      <c r="BF56" s="603"/>
      <c r="BG56" s="603"/>
      <c r="BH56" s="603"/>
      <c r="BI56" s="603"/>
      <c r="BJ56" s="603"/>
      <c r="BK56" s="603"/>
      <c r="BL56" s="603"/>
      <c r="BM56" s="603"/>
      <c r="BN56" s="603"/>
      <c r="BO56" s="603"/>
      <c r="BP56" s="603"/>
      <c r="BQ56" s="603"/>
      <c r="BR56" s="603"/>
      <c r="BS56" s="603"/>
      <c r="BT56" s="604"/>
    </row>
    <row r="57" spans="2:73">
      <c r="B57" s="598"/>
      <c r="C57" s="598"/>
      <c r="D57" s="598"/>
      <c r="E57" s="598"/>
      <c r="F57" s="598"/>
      <c r="G57" s="598"/>
      <c r="H57" s="598"/>
      <c r="I57" s="557"/>
      <c r="J57" s="557"/>
      <c r="K57" s="39"/>
      <c r="L57" s="602"/>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3"/>
      <c r="AN57" s="603"/>
      <c r="AO57" s="604"/>
      <c r="AP57" s="39"/>
      <c r="AQ57" s="602"/>
      <c r="AR57" s="603"/>
      <c r="AS57" s="603"/>
      <c r="AT57" s="603"/>
      <c r="AU57" s="603"/>
      <c r="AV57" s="603"/>
      <c r="AW57" s="603"/>
      <c r="AX57" s="603"/>
      <c r="AY57" s="603"/>
      <c r="AZ57" s="603"/>
      <c r="BA57" s="603"/>
      <c r="BB57" s="603"/>
      <c r="BC57" s="603"/>
      <c r="BD57" s="603"/>
      <c r="BE57" s="603"/>
      <c r="BF57" s="603"/>
      <c r="BG57" s="603"/>
      <c r="BH57" s="603"/>
      <c r="BI57" s="603"/>
      <c r="BJ57" s="603"/>
      <c r="BK57" s="603"/>
      <c r="BL57" s="603"/>
      <c r="BM57" s="603"/>
      <c r="BN57" s="603"/>
      <c r="BO57" s="603"/>
      <c r="BP57" s="603"/>
      <c r="BQ57" s="603"/>
      <c r="BR57" s="603"/>
      <c r="BS57" s="603"/>
      <c r="BT57" s="604"/>
    </row>
    <row r="58" spans="2:73">
      <c r="B58" s="598"/>
      <c r="C58" s="598"/>
      <c r="D58" s="598"/>
      <c r="E58" s="598"/>
      <c r="F58" s="598"/>
      <c r="G58" s="598"/>
      <c r="H58" s="598"/>
      <c r="I58" s="557"/>
      <c r="J58" s="557"/>
      <c r="K58" s="39"/>
      <c r="L58" s="602"/>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c r="AM58" s="603"/>
      <c r="AN58" s="603"/>
      <c r="AO58" s="604"/>
      <c r="AP58" s="39"/>
      <c r="AQ58" s="602"/>
      <c r="AR58" s="603"/>
      <c r="AS58" s="603"/>
      <c r="AT58" s="603"/>
      <c r="AU58" s="603"/>
      <c r="AV58" s="603"/>
      <c r="AW58" s="603"/>
      <c r="AX58" s="603"/>
      <c r="AY58" s="603"/>
      <c r="AZ58" s="603"/>
      <c r="BA58" s="603"/>
      <c r="BB58" s="603"/>
      <c r="BC58" s="603"/>
      <c r="BD58" s="603"/>
      <c r="BE58" s="603"/>
      <c r="BF58" s="603"/>
      <c r="BG58" s="603"/>
      <c r="BH58" s="603"/>
      <c r="BI58" s="603"/>
      <c r="BJ58" s="603"/>
      <c r="BK58" s="603"/>
      <c r="BL58" s="603"/>
      <c r="BM58" s="603"/>
      <c r="BN58" s="603"/>
      <c r="BO58" s="603"/>
      <c r="BP58" s="603"/>
      <c r="BQ58" s="603"/>
      <c r="BR58" s="603"/>
      <c r="BS58" s="603"/>
      <c r="BT58" s="604"/>
    </row>
    <row r="59" spans="2:73">
      <c r="B59" s="598"/>
      <c r="C59" s="598"/>
      <c r="D59" s="598"/>
      <c r="E59" s="598"/>
      <c r="F59" s="598"/>
      <c r="G59" s="598"/>
      <c r="H59" s="598"/>
      <c r="I59" s="557"/>
      <c r="J59" s="557"/>
      <c r="K59" s="39"/>
      <c r="L59" s="602"/>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4"/>
      <c r="AP59" s="39"/>
      <c r="AQ59" s="602"/>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3"/>
      <c r="BN59" s="603"/>
      <c r="BO59" s="603"/>
      <c r="BP59" s="603"/>
      <c r="BQ59" s="603"/>
      <c r="BR59" s="603"/>
      <c r="BS59" s="603"/>
      <c r="BT59" s="604"/>
    </row>
    <row r="60" spans="2:73" ht="15.75">
      <c r="B60" s="598"/>
      <c r="C60" s="598"/>
      <c r="D60" s="598"/>
      <c r="E60" s="598"/>
      <c r="F60" s="598"/>
      <c r="G60" s="598"/>
      <c r="H60" s="598"/>
      <c r="I60" s="557"/>
      <c r="J60" s="557"/>
      <c r="K60" s="39"/>
      <c r="L60" s="602"/>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4"/>
      <c r="AP60" s="39"/>
      <c r="AQ60" s="602"/>
      <c r="AR60" s="603"/>
      <c r="AS60" s="603"/>
      <c r="AT60" s="603"/>
      <c r="AU60" s="603"/>
      <c r="AV60" s="603"/>
      <c r="AW60" s="603"/>
      <c r="AX60" s="603"/>
      <c r="AY60" s="603"/>
      <c r="AZ60" s="603"/>
      <c r="BA60" s="603"/>
      <c r="BB60" s="603"/>
      <c r="BC60" s="603"/>
      <c r="BD60" s="603"/>
      <c r="BE60" s="603"/>
      <c r="BF60" s="603"/>
      <c r="BG60" s="603"/>
      <c r="BH60" s="603"/>
      <c r="BI60" s="603"/>
      <c r="BJ60" s="603"/>
      <c r="BK60" s="603"/>
      <c r="BL60" s="603"/>
      <c r="BM60" s="603"/>
      <c r="BN60" s="603"/>
      <c r="BO60" s="603"/>
      <c r="BP60" s="603"/>
      <c r="BQ60" s="603"/>
      <c r="BR60" s="603"/>
      <c r="BS60" s="603"/>
      <c r="BT60" s="604"/>
      <c r="BU60" s="13"/>
    </row>
    <row r="61" spans="2:73">
      <c r="B61" s="598"/>
      <c r="C61" s="598"/>
      <c r="D61" s="598"/>
      <c r="E61" s="598"/>
      <c r="F61" s="598"/>
      <c r="G61" s="598"/>
      <c r="H61" s="598"/>
      <c r="I61" s="557"/>
      <c r="J61" s="557"/>
      <c r="K61" s="39"/>
      <c r="L61" s="602"/>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c r="AO61" s="604"/>
      <c r="AP61" s="39"/>
      <c r="AQ61" s="602"/>
      <c r="AR61" s="603"/>
      <c r="AS61" s="603"/>
      <c r="AT61" s="603"/>
      <c r="AU61" s="603"/>
      <c r="AV61" s="603"/>
      <c r="AW61" s="603"/>
      <c r="AX61" s="603"/>
      <c r="AY61" s="603"/>
      <c r="AZ61" s="603"/>
      <c r="BA61" s="603"/>
      <c r="BB61" s="603"/>
      <c r="BC61" s="603"/>
      <c r="BD61" s="603"/>
      <c r="BE61" s="603"/>
      <c r="BF61" s="603"/>
      <c r="BG61" s="603"/>
      <c r="BH61" s="603"/>
      <c r="BI61" s="603"/>
      <c r="BJ61" s="603"/>
      <c r="BK61" s="603"/>
      <c r="BL61" s="603"/>
      <c r="BM61" s="603"/>
      <c r="BN61" s="603"/>
      <c r="BO61" s="603"/>
      <c r="BP61" s="603"/>
      <c r="BQ61" s="603"/>
      <c r="BR61" s="603"/>
      <c r="BS61" s="603"/>
      <c r="BT61" s="604"/>
    </row>
    <row r="62" spans="2:73">
      <c r="B62" s="598"/>
      <c r="C62" s="598"/>
      <c r="D62" s="598"/>
      <c r="E62" s="598"/>
      <c r="F62" s="598"/>
      <c r="G62" s="598"/>
      <c r="H62" s="598"/>
      <c r="I62" s="557"/>
      <c r="J62" s="557"/>
      <c r="K62" s="39"/>
      <c r="L62" s="602"/>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4"/>
      <c r="AP62" s="39"/>
      <c r="AQ62" s="602"/>
      <c r="AR62" s="603"/>
      <c r="AS62" s="603"/>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4"/>
    </row>
    <row r="63" spans="2:73">
      <c r="B63" s="598"/>
      <c r="C63" s="598"/>
      <c r="D63" s="598"/>
      <c r="E63" s="598"/>
      <c r="F63" s="598"/>
      <c r="G63" s="598"/>
      <c r="H63" s="598"/>
      <c r="I63" s="557"/>
      <c r="J63" s="557"/>
      <c r="K63" s="39"/>
      <c r="L63" s="602"/>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4"/>
      <c r="AP63" s="39"/>
      <c r="AQ63" s="602"/>
      <c r="AR63" s="603"/>
      <c r="AS63" s="603"/>
      <c r="AT63" s="603"/>
      <c r="AU63" s="603"/>
      <c r="AV63" s="603"/>
      <c r="AW63" s="603"/>
      <c r="AX63" s="603"/>
      <c r="AY63" s="603"/>
      <c r="AZ63" s="603"/>
      <c r="BA63" s="603"/>
      <c r="BB63" s="603"/>
      <c r="BC63" s="603"/>
      <c r="BD63" s="603"/>
      <c r="BE63" s="603"/>
      <c r="BF63" s="603"/>
      <c r="BG63" s="603"/>
      <c r="BH63" s="603"/>
      <c r="BI63" s="603"/>
      <c r="BJ63" s="603"/>
      <c r="BK63" s="603"/>
      <c r="BL63" s="603"/>
      <c r="BM63" s="603"/>
      <c r="BN63" s="603"/>
      <c r="BO63" s="603"/>
      <c r="BP63" s="603"/>
      <c r="BQ63" s="603"/>
      <c r="BR63" s="603"/>
      <c r="BS63" s="603"/>
      <c r="BT63" s="604"/>
    </row>
    <row r="64" spans="2:73">
      <c r="B64" s="598"/>
      <c r="C64" s="598"/>
      <c r="D64" s="598"/>
      <c r="E64" s="598"/>
      <c r="F64" s="598"/>
      <c r="G64" s="598"/>
      <c r="H64" s="598"/>
      <c r="I64" s="557"/>
      <c r="J64" s="557"/>
      <c r="K64" s="39"/>
      <c r="L64" s="602"/>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4"/>
      <c r="AP64" s="39"/>
      <c r="AQ64" s="602"/>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603"/>
      <c r="BR64" s="603"/>
      <c r="BS64" s="603"/>
      <c r="BT64" s="604"/>
    </row>
    <row r="65" spans="2:73">
      <c r="B65" s="598"/>
      <c r="C65" s="598"/>
      <c r="D65" s="598"/>
      <c r="E65" s="598"/>
      <c r="F65" s="598"/>
      <c r="G65" s="598"/>
      <c r="H65" s="598"/>
      <c r="I65" s="557"/>
      <c r="J65" s="557"/>
      <c r="K65" s="39"/>
      <c r="L65" s="602"/>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3"/>
      <c r="AL65" s="603"/>
      <c r="AM65" s="603"/>
      <c r="AN65" s="603"/>
      <c r="AO65" s="604"/>
      <c r="AP65" s="39"/>
      <c r="AQ65" s="602"/>
      <c r="AR65" s="603"/>
      <c r="AS65" s="603"/>
      <c r="AT65" s="603"/>
      <c r="AU65" s="603"/>
      <c r="AV65" s="603"/>
      <c r="AW65" s="603"/>
      <c r="AX65" s="603"/>
      <c r="AY65" s="603"/>
      <c r="AZ65" s="603"/>
      <c r="BA65" s="603"/>
      <c r="BB65" s="603"/>
      <c r="BC65" s="603"/>
      <c r="BD65" s="603"/>
      <c r="BE65" s="603"/>
      <c r="BF65" s="603"/>
      <c r="BG65" s="603"/>
      <c r="BH65" s="603"/>
      <c r="BI65" s="603"/>
      <c r="BJ65" s="603"/>
      <c r="BK65" s="603"/>
      <c r="BL65" s="603"/>
      <c r="BM65" s="603"/>
      <c r="BN65" s="603"/>
      <c r="BO65" s="603"/>
      <c r="BP65" s="603"/>
      <c r="BQ65" s="603"/>
      <c r="BR65" s="603"/>
      <c r="BS65" s="603"/>
      <c r="BT65" s="604"/>
    </row>
    <row r="66" spans="2:73">
      <c r="B66" s="598"/>
      <c r="C66" s="598"/>
      <c r="D66" s="598"/>
      <c r="E66" s="598"/>
      <c r="F66" s="598"/>
      <c r="G66" s="598"/>
      <c r="H66" s="598"/>
      <c r="I66" s="557"/>
      <c r="J66" s="557"/>
      <c r="K66" s="39"/>
      <c r="L66" s="602"/>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3"/>
      <c r="AL66" s="603"/>
      <c r="AM66" s="603"/>
      <c r="AN66" s="603"/>
      <c r="AO66" s="604"/>
      <c r="AP66" s="39"/>
      <c r="AQ66" s="602"/>
      <c r="AR66" s="603"/>
      <c r="AS66" s="603"/>
      <c r="AT66" s="603"/>
      <c r="AU66" s="603"/>
      <c r="AV66" s="603"/>
      <c r="AW66" s="603"/>
      <c r="AX66" s="603"/>
      <c r="AY66" s="603"/>
      <c r="AZ66" s="603"/>
      <c r="BA66" s="603"/>
      <c r="BB66" s="603"/>
      <c r="BC66" s="603"/>
      <c r="BD66" s="603"/>
      <c r="BE66" s="603"/>
      <c r="BF66" s="603"/>
      <c r="BG66" s="603"/>
      <c r="BH66" s="603"/>
      <c r="BI66" s="603"/>
      <c r="BJ66" s="603"/>
      <c r="BK66" s="603"/>
      <c r="BL66" s="603"/>
      <c r="BM66" s="603"/>
      <c r="BN66" s="603"/>
      <c r="BO66" s="603"/>
      <c r="BP66" s="603"/>
      <c r="BQ66" s="603"/>
      <c r="BR66" s="603"/>
      <c r="BS66" s="603"/>
      <c r="BT66" s="604"/>
    </row>
    <row r="67" spans="2:73">
      <c r="B67" s="598"/>
      <c r="C67" s="598"/>
      <c r="D67" s="598"/>
      <c r="E67" s="598"/>
      <c r="F67" s="598"/>
      <c r="G67" s="598"/>
      <c r="H67" s="598"/>
      <c r="I67" s="557"/>
      <c r="J67" s="557"/>
      <c r="K67" s="39"/>
      <c r="L67" s="602"/>
      <c r="M67" s="603"/>
      <c r="N67" s="603"/>
      <c r="O67" s="603"/>
      <c r="P67" s="603"/>
      <c r="Q67" s="603"/>
      <c r="R67" s="603"/>
      <c r="S67" s="603"/>
      <c r="T67" s="603"/>
      <c r="U67" s="603"/>
      <c r="V67" s="603"/>
      <c r="W67" s="603"/>
      <c r="X67" s="603"/>
      <c r="Y67" s="603"/>
      <c r="Z67" s="603"/>
      <c r="AA67" s="603"/>
      <c r="AB67" s="603"/>
      <c r="AC67" s="603"/>
      <c r="AD67" s="603"/>
      <c r="AE67" s="603"/>
      <c r="AF67" s="603"/>
      <c r="AG67" s="603"/>
      <c r="AH67" s="603"/>
      <c r="AI67" s="603"/>
      <c r="AJ67" s="603"/>
      <c r="AK67" s="603"/>
      <c r="AL67" s="603"/>
      <c r="AM67" s="603"/>
      <c r="AN67" s="603"/>
      <c r="AO67" s="604"/>
      <c r="AP67" s="39"/>
      <c r="AQ67" s="602"/>
      <c r="AR67" s="603"/>
      <c r="AS67" s="603"/>
      <c r="AT67" s="603"/>
      <c r="AU67" s="603"/>
      <c r="AV67" s="603"/>
      <c r="AW67" s="603"/>
      <c r="AX67" s="603"/>
      <c r="AY67" s="603"/>
      <c r="AZ67" s="603"/>
      <c r="BA67" s="603"/>
      <c r="BB67" s="603"/>
      <c r="BC67" s="603"/>
      <c r="BD67" s="603"/>
      <c r="BE67" s="603"/>
      <c r="BF67" s="603"/>
      <c r="BG67" s="603"/>
      <c r="BH67" s="603"/>
      <c r="BI67" s="603"/>
      <c r="BJ67" s="603"/>
      <c r="BK67" s="603"/>
      <c r="BL67" s="603"/>
      <c r="BM67" s="603"/>
      <c r="BN67" s="603"/>
      <c r="BO67" s="603"/>
      <c r="BP67" s="603"/>
      <c r="BQ67" s="603"/>
      <c r="BR67" s="603"/>
      <c r="BS67" s="603"/>
      <c r="BT67" s="604"/>
    </row>
    <row r="68" spans="2:73">
      <c r="B68" s="598"/>
      <c r="C68" s="598"/>
      <c r="D68" s="598"/>
      <c r="E68" s="598"/>
      <c r="F68" s="598"/>
      <c r="G68" s="598"/>
      <c r="H68" s="598"/>
      <c r="I68" s="557"/>
      <c r="J68" s="557"/>
      <c r="K68" s="39"/>
      <c r="L68" s="602"/>
      <c r="M68" s="603"/>
      <c r="N68" s="603"/>
      <c r="O68" s="603"/>
      <c r="P68" s="603"/>
      <c r="Q68" s="603"/>
      <c r="R68" s="603"/>
      <c r="S68" s="603"/>
      <c r="T68" s="603"/>
      <c r="U68" s="603"/>
      <c r="V68" s="603"/>
      <c r="W68" s="603"/>
      <c r="X68" s="603"/>
      <c r="Y68" s="603"/>
      <c r="Z68" s="603"/>
      <c r="AA68" s="603"/>
      <c r="AB68" s="603"/>
      <c r="AC68" s="603"/>
      <c r="AD68" s="603"/>
      <c r="AE68" s="603"/>
      <c r="AF68" s="603"/>
      <c r="AG68" s="603"/>
      <c r="AH68" s="603"/>
      <c r="AI68" s="603"/>
      <c r="AJ68" s="603"/>
      <c r="AK68" s="603"/>
      <c r="AL68" s="603"/>
      <c r="AM68" s="603"/>
      <c r="AN68" s="603"/>
      <c r="AO68" s="604"/>
      <c r="AP68" s="39"/>
      <c r="AQ68" s="602"/>
      <c r="AR68" s="603"/>
      <c r="AS68" s="603"/>
      <c r="AT68" s="603"/>
      <c r="AU68" s="603"/>
      <c r="AV68" s="603"/>
      <c r="AW68" s="603"/>
      <c r="AX68" s="603"/>
      <c r="AY68" s="603"/>
      <c r="AZ68" s="603"/>
      <c r="BA68" s="603"/>
      <c r="BB68" s="603"/>
      <c r="BC68" s="603"/>
      <c r="BD68" s="603"/>
      <c r="BE68" s="603"/>
      <c r="BF68" s="603"/>
      <c r="BG68" s="603"/>
      <c r="BH68" s="603"/>
      <c r="BI68" s="603"/>
      <c r="BJ68" s="603"/>
      <c r="BK68" s="603"/>
      <c r="BL68" s="603"/>
      <c r="BM68" s="603"/>
      <c r="BN68" s="603"/>
      <c r="BO68" s="603"/>
      <c r="BP68" s="603"/>
      <c r="BQ68" s="603"/>
      <c r="BR68" s="603"/>
      <c r="BS68" s="603"/>
      <c r="BT68" s="604"/>
    </row>
    <row r="69" spans="2:73">
      <c r="B69" s="598"/>
      <c r="C69" s="598"/>
      <c r="D69" s="598"/>
      <c r="E69" s="598"/>
      <c r="F69" s="598"/>
      <c r="G69" s="598"/>
      <c r="H69" s="598"/>
      <c r="I69" s="557"/>
      <c r="J69" s="557"/>
      <c r="K69" s="39"/>
      <c r="L69" s="602"/>
      <c r="M69" s="603"/>
      <c r="N69" s="603"/>
      <c r="O69" s="603"/>
      <c r="P69" s="603"/>
      <c r="Q69" s="603"/>
      <c r="R69" s="603"/>
      <c r="S69" s="603"/>
      <c r="T69" s="603"/>
      <c r="U69" s="603"/>
      <c r="V69" s="603"/>
      <c r="W69" s="603"/>
      <c r="X69" s="603"/>
      <c r="Y69" s="603"/>
      <c r="Z69" s="603"/>
      <c r="AA69" s="603"/>
      <c r="AB69" s="603"/>
      <c r="AC69" s="603"/>
      <c r="AD69" s="603"/>
      <c r="AE69" s="603"/>
      <c r="AF69" s="603"/>
      <c r="AG69" s="603"/>
      <c r="AH69" s="603"/>
      <c r="AI69" s="603"/>
      <c r="AJ69" s="603"/>
      <c r="AK69" s="603"/>
      <c r="AL69" s="603"/>
      <c r="AM69" s="603"/>
      <c r="AN69" s="603"/>
      <c r="AO69" s="604"/>
      <c r="AP69" s="39"/>
      <c r="AQ69" s="602"/>
      <c r="AR69" s="603"/>
      <c r="AS69" s="603"/>
      <c r="AT69" s="603"/>
      <c r="AU69" s="603"/>
      <c r="AV69" s="603"/>
      <c r="AW69" s="603"/>
      <c r="AX69" s="603"/>
      <c r="AY69" s="603"/>
      <c r="AZ69" s="603"/>
      <c r="BA69" s="603"/>
      <c r="BB69" s="603"/>
      <c r="BC69" s="603"/>
      <c r="BD69" s="603"/>
      <c r="BE69" s="603"/>
      <c r="BF69" s="603"/>
      <c r="BG69" s="603"/>
      <c r="BH69" s="603"/>
      <c r="BI69" s="603"/>
      <c r="BJ69" s="603"/>
      <c r="BK69" s="603"/>
      <c r="BL69" s="603"/>
      <c r="BM69" s="603"/>
      <c r="BN69" s="603"/>
      <c r="BO69" s="603"/>
      <c r="BP69" s="603"/>
      <c r="BQ69" s="603"/>
      <c r="BR69" s="603"/>
      <c r="BS69" s="603"/>
      <c r="BT69" s="604"/>
    </row>
    <row r="70" spans="2:73">
      <c r="B70" s="598"/>
      <c r="C70" s="598"/>
      <c r="D70" s="598"/>
      <c r="E70" s="598"/>
      <c r="F70" s="598"/>
      <c r="G70" s="598"/>
      <c r="H70" s="598"/>
      <c r="I70" s="557"/>
      <c r="J70" s="557"/>
      <c r="K70" s="39"/>
      <c r="L70" s="602"/>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L70" s="603"/>
      <c r="AM70" s="603"/>
      <c r="AN70" s="603"/>
      <c r="AO70" s="604"/>
      <c r="AP70" s="39"/>
      <c r="AQ70" s="602"/>
      <c r="AR70" s="603"/>
      <c r="AS70" s="603"/>
      <c r="AT70" s="603"/>
      <c r="AU70" s="603"/>
      <c r="AV70" s="603"/>
      <c r="AW70" s="603"/>
      <c r="AX70" s="603"/>
      <c r="AY70" s="603"/>
      <c r="AZ70" s="603"/>
      <c r="BA70" s="603"/>
      <c r="BB70" s="603"/>
      <c r="BC70" s="603"/>
      <c r="BD70" s="603"/>
      <c r="BE70" s="603"/>
      <c r="BF70" s="603"/>
      <c r="BG70" s="603"/>
      <c r="BH70" s="603"/>
      <c r="BI70" s="603"/>
      <c r="BJ70" s="603"/>
      <c r="BK70" s="603"/>
      <c r="BL70" s="603"/>
      <c r="BM70" s="603"/>
      <c r="BN70" s="603"/>
      <c r="BO70" s="603"/>
      <c r="BP70" s="603"/>
      <c r="BQ70" s="603"/>
      <c r="BR70" s="603"/>
      <c r="BS70" s="603"/>
      <c r="BT70" s="604"/>
    </row>
    <row r="71" spans="2:73">
      <c r="B71" s="598"/>
      <c r="C71" s="598"/>
      <c r="D71" s="598"/>
      <c r="E71" s="598"/>
      <c r="F71" s="598"/>
      <c r="G71" s="598"/>
      <c r="H71" s="598"/>
      <c r="I71" s="557"/>
      <c r="J71" s="557"/>
      <c r="K71" s="39"/>
      <c r="L71" s="602"/>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3"/>
      <c r="AL71" s="603"/>
      <c r="AM71" s="603"/>
      <c r="AN71" s="603"/>
      <c r="AO71" s="604"/>
      <c r="AP71" s="39"/>
      <c r="AQ71" s="605"/>
      <c r="AR71" s="606"/>
      <c r="AS71" s="606"/>
      <c r="AT71" s="606"/>
      <c r="AU71" s="606"/>
      <c r="AV71" s="606"/>
      <c r="AW71" s="606"/>
      <c r="AX71" s="606"/>
      <c r="AY71" s="606"/>
      <c r="AZ71" s="606"/>
      <c r="BA71" s="606"/>
      <c r="BB71" s="606"/>
      <c r="BC71" s="606"/>
      <c r="BD71" s="606"/>
      <c r="BE71" s="606"/>
      <c r="BF71" s="606"/>
      <c r="BG71" s="606"/>
      <c r="BH71" s="606"/>
      <c r="BI71" s="606"/>
      <c r="BJ71" s="606"/>
      <c r="BK71" s="606"/>
      <c r="BL71" s="606"/>
      <c r="BM71" s="606"/>
      <c r="BN71" s="606"/>
      <c r="BO71" s="606"/>
      <c r="BP71" s="606"/>
      <c r="BQ71" s="606"/>
      <c r="BR71" s="606"/>
      <c r="BS71" s="606"/>
      <c r="BT71" s="607"/>
    </row>
    <row r="72" spans="2:73">
      <c r="B72" s="598"/>
      <c r="C72" s="598"/>
      <c r="D72" s="598"/>
      <c r="E72" s="598"/>
      <c r="F72" s="598"/>
      <c r="G72" s="598"/>
      <c r="H72" s="598"/>
      <c r="I72" s="557"/>
      <c r="J72" s="557"/>
      <c r="K72" s="39"/>
      <c r="L72" s="602"/>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4"/>
      <c r="AP72" s="39"/>
      <c r="AQ72" s="599"/>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0"/>
      <c r="BP72" s="600"/>
      <c r="BQ72" s="600"/>
      <c r="BR72" s="600"/>
      <c r="BS72" s="600"/>
      <c r="BT72" s="601"/>
    </row>
    <row r="73" spans="2:73">
      <c r="B73" s="598"/>
      <c r="C73" s="598"/>
      <c r="D73" s="598"/>
      <c r="E73" s="598"/>
      <c r="F73" s="598"/>
      <c r="G73" s="598"/>
      <c r="H73" s="598"/>
      <c r="I73" s="557"/>
      <c r="J73" s="557"/>
      <c r="K73" s="39"/>
      <c r="L73" s="602"/>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4"/>
      <c r="AP73" s="39"/>
      <c r="AQ73" s="602"/>
      <c r="AR73" s="603"/>
      <c r="AS73" s="603"/>
      <c r="AT73" s="603"/>
      <c r="AU73" s="603"/>
      <c r="AV73" s="603"/>
      <c r="AW73" s="603"/>
      <c r="AX73" s="603"/>
      <c r="AY73" s="603"/>
      <c r="AZ73" s="603"/>
      <c r="BA73" s="603"/>
      <c r="BB73" s="603"/>
      <c r="BC73" s="603"/>
      <c r="BD73" s="603"/>
      <c r="BE73" s="603"/>
      <c r="BF73" s="603"/>
      <c r="BG73" s="603"/>
      <c r="BH73" s="603"/>
      <c r="BI73" s="603"/>
      <c r="BJ73" s="603"/>
      <c r="BK73" s="603"/>
      <c r="BL73" s="603"/>
      <c r="BM73" s="603"/>
      <c r="BN73" s="603"/>
      <c r="BO73" s="603"/>
      <c r="BP73" s="603"/>
      <c r="BQ73" s="603"/>
      <c r="BR73" s="603"/>
      <c r="BS73" s="603"/>
      <c r="BT73" s="604"/>
    </row>
    <row r="74" spans="2:73">
      <c r="B74" s="598"/>
      <c r="C74" s="598"/>
      <c r="D74" s="598"/>
      <c r="E74" s="598"/>
      <c r="F74" s="598"/>
      <c r="G74" s="598"/>
      <c r="H74" s="598"/>
      <c r="I74" s="557"/>
      <c r="J74" s="557"/>
      <c r="K74" s="39"/>
      <c r="L74" s="602"/>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4"/>
      <c r="AP74" s="39"/>
      <c r="AQ74" s="602"/>
      <c r="AR74" s="603"/>
      <c r="AS74" s="603"/>
      <c r="AT74" s="603"/>
      <c r="AU74" s="603"/>
      <c r="AV74" s="603"/>
      <c r="AW74" s="603"/>
      <c r="AX74" s="603"/>
      <c r="AY74" s="603"/>
      <c r="AZ74" s="603"/>
      <c r="BA74" s="603"/>
      <c r="BB74" s="603"/>
      <c r="BC74" s="603"/>
      <c r="BD74" s="603"/>
      <c r="BE74" s="603"/>
      <c r="BF74" s="603"/>
      <c r="BG74" s="603"/>
      <c r="BH74" s="603"/>
      <c r="BI74" s="603"/>
      <c r="BJ74" s="603"/>
      <c r="BK74" s="603"/>
      <c r="BL74" s="603"/>
      <c r="BM74" s="603"/>
      <c r="BN74" s="603"/>
      <c r="BO74" s="603"/>
      <c r="BP74" s="603"/>
      <c r="BQ74" s="603"/>
      <c r="BR74" s="603"/>
      <c r="BS74" s="603"/>
      <c r="BT74" s="604"/>
    </row>
    <row r="75" spans="2:73">
      <c r="B75" s="598"/>
      <c r="C75" s="598"/>
      <c r="D75" s="598"/>
      <c r="E75" s="598"/>
      <c r="F75" s="598"/>
      <c r="G75" s="598"/>
      <c r="H75" s="598"/>
      <c r="I75" s="557"/>
      <c r="J75" s="557"/>
      <c r="K75" s="39"/>
      <c r="L75" s="602"/>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3"/>
      <c r="AL75" s="603"/>
      <c r="AM75" s="603"/>
      <c r="AN75" s="603"/>
      <c r="AO75" s="604"/>
      <c r="AP75" s="39"/>
      <c r="AQ75" s="602"/>
      <c r="AR75" s="603"/>
      <c r="AS75" s="603"/>
      <c r="AT75" s="603"/>
      <c r="AU75" s="603"/>
      <c r="AV75" s="603"/>
      <c r="AW75" s="603"/>
      <c r="AX75" s="603"/>
      <c r="AY75" s="603"/>
      <c r="AZ75" s="603"/>
      <c r="BA75" s="603"/>
      <c r="BB75" s="603"/>
      <c r="BC75" s="603"/>
      <c r="BD75" s="603"/>
      <c r="BE75" s="603"/>
      <c r="BF75" s="603"/>
      <c r="BG75" s="603"/>
      <c r="BH75" s="603"/>
      <c r="BI75" s="603"/>
      <c r="BJ75" s="603"/>
      <c r="BK75" s="603"/>
      <c r="BL75" s="603"/>
      <c r="BM75" s="603"/>
      <c r="BN75" s="603"/>
      <c r="BO75" s="603"/>
      <c r="BP75" s="603"/>
      <c r="BQ75" s="603"/>
      <c r="BR75" s="603"/>
      <c r="BS75" s="603"/>
      <c r="BT75" s="604"/>
    </row>
    <row r="76" spans="2:73">
      <c r="B76" s="598"/>
      <c r="C76" s="598"/>
      <c r="D76" s="598"/>
      <c r="E76" s="598"/>
      <c r="F76" s="598"/>
      <c r="G76" s="598"/>
      <c r="H76" s="598"/>
      <c r="I76" s="557"/>
      <c r="J76" s="557"/>
      <c r="K76" s="39"/>
      <c r="L76" s="602"/>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3"/>
      <c r="AL76" s="603"/>
      <c r="AM76" s="603"/>
      <c r="AN76" s="603"/>
      <c r="AO76" s="604"/>
      <c r="AP76" s="39"/>
      <c r="AQ76" s="602"/>
      <c r="AR76" s="603"/>
      <c r="AS76" s="603"/>
      <c r="AT76" s="603"/>
      <c r="AU76" s="603"/>
      <c r="AV76" s="603"/>
      <c r="AW76" s="603"/>
      <c r="AX76" s="603"/>
      <c r="AY76" s="603"/>
      <c r="AZ76" s="603"/>
      <c r="BA76" s="603"/>
      <c r="BB76" s="603"/>
      <c r="BC76" s="603"/>
      <c r="BD76" s="603"/>
      <c r="BE76" s="603"/>
      <c r="BF76" s="603"/>
      <c r="BG76" s="603"/>
      <c r="BH76" s="603"/>
      <c r="BI76" s="603"/>
      <c r="BJ76" s="603"/>
      <c r="BK76" s="603"/>
      <c r="BL76" s="603"/>
      <c r="BM76" s="603"/>
      <c r="BN76" s="603"/>
      <c r="BO76" s="603"/>
      <c r="BP76" s="603"/>
      <c r="BQ76" s="603"/>
      <c r="BR76" s="603"/>
      <c r="BS76" s="603"/>
      <c r="BT76" s="604"/>
    </row>
    <row r="77" spans="2:73">
      <c r="B77" s="598"/>
      <c r="C77" s="598"/>
      <c r="D77" s="598"/>
      <c r="E77" s="598"/>
      <c r="F77" s="598"/>
      <c r="G77" s="598"/>
      <c r="H77" s="598"/>
      <c r="I77" s="557"/>
      <c r="J77" s="557"/>
      <c r="K77" s="39"/>
      <c r="L77" s="602"/>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3"/>
      <c r="AL77" s="603"/>
      <c r="AM77" s="603"/>
      <c r="AN77" s="603"/>
      <c r="AO77" s="604"/>
      <c r="AP77" s="39"/>
      <c r="AQ77" s="602"/>
      <c r="AR77" s="603"/>
      <c r="AS77" s="603"/>
      <c r="AT77" s="603"/>
      <c r="AU77" s="603"/>
      <c r="AV77" s="603"/>
      <c r="AW77" s="603"/>
      <c r="AX77" s="603"/>
      <c r="AY77" s="603"/>
      <c r="AZ77" s="603"/>
      <c r="BA77" s="603"/>
      <c r="BB77" s="603"/>
      <c r="BC77" s="603"/>
      <c r="BD77" s="603"/>
      <c r="BE77" s="603"/>
      <c r="BF77" s="603"/>
      <c r="BG77" s="603"/>
      <c r="BH77" s="603"/>
      <c r="BI77" s="603"/>
      <c r="BJ77" s="603"/>
      <c r="BK77" s="603"/>
      <c r="BL77" s="603"/>
      <c r="BM77" s="603"/>
      <c r="BN77" s="603"/>
      <c r="BO77" s="603"/>
      <c r="BP77" s="603"/>
      <c r="BQ77" s="603"/>
      <c r="BR77" s="603"/>
      <c r="BS77" s="603"/>
      <c r="BT77" s="604"/>
    </row>
    <row r="78" spans="2:73">
      <c r="B78" s="598"/>
      <c r="C78" s="598"/>
      <c r="D78" s="598"/>
      <c r="E78" s="598"/>
      <c r="F78" s="598"/>
      <c r="G78" s="598"/>
      <c r="H78" s="598"/>
      <c r="I78" s="557"/>
      <c r="J78" s="557"/>
      <c r="K78" s="39"/>
      <c r="L78" s="602"/>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4"/>
      <c r="AP78" s="39"/>
      <c r="AQ78" s="602"/>
      <c r="AR78" s="603"/>
      <c r="AS78" s="603"/>
      <c r="AT78" s="603"/>
      <c r="AU78" s="603"/>
      <c r="AV78" s="603"/>
      <c r="AW78" s="603"/>
      <c r="AX78" s="603"/>
      <c r="AY78" s="603"/>
      <c r="AZ78" s="603"/>
      <c r="BA78" s="603"/>
      <c r="BB78" s="603"/>
      <c r="BC78" s="603"/>
      <c r="BD78" s="603"/>
      <c r="BE78" s="603"/>
      <c r="BF78" s="603"/>
      <c r="BG78" s="603"/>
      <c r="BH78" s="603"/>
      <c r="BI78" s="603"/>
      <c r="BJ78" s="603"/>
      <c r="BK78" s="603"/>
      <c r="BL78" s="603"/>
      <c r="BM78" s="603"/>
      <c r="BN78" s="603"/>
      <c r="BO78" s="603"/>
      <c r="BP78" s="603"/>
      <c r="BQ78" s="603"/>
      <c r="BR78" s="603"/>
      <c r="BS78" s="603"/>
      <c r="BT78" s="604"/>
    </row>
    <row r="79" spans="2:73" ht="15.75">
      <c r="B79" s="598"/>
      <c r="C79" s="598"/>
      <c r="D79" s="598"/>
      <c r="E79" s="598"/>
      <c r="F79" s="598"/>
      <c r="G79" s="598"/>
      <c r="H79" s="598"/>
      <c r="I79" s="557"/>
      <c r="J79" s="557"/>
      <c r="K79" s="39"/>
      <c r="L79" s="602"/>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604"/>
      <c r="AP79" s="39"/>
      <c r="AQ79" s="602"/>
      <c r="AR79" s="603"/>
      <c r="AS79" s="603"/>
      <c r="AT79" s="603"/>
      <c r="AU79" s="603"/>
      <c r="AV79" s="603"/>
      <c r="AW79" s="603"/>
      <c r="AX79" s="603"/>
      <c r="AY79" s="603"/>
      <c r="AZ79" s="603"/>
      <c r="BA79" s="603"/>
      <c r="BB79" s="603"/>
      <c r="BC79" s="603"/>
      <c r="BD79" s="603"/>
      <c r="BE79" s="603"/>
      <c r="BF79" s="603"/>
      <c r="BG79" s="603"/>
      <c r="BH79" s="603"/>
      <c r="BI79" s="603"/>
      <c r="BJ79" s="603"/>
      <c r="BK79" s="603"/>
      <c r="BL79" s="603"/>
      <c r="BM79" s="603"/>
      <c r="BN79" s="603"/>
      <c r="BO79" s="603"/>
      <c r="BP79" s="603"/>
      <c r="BQ79" s="603"/>
      <c r="BR79" s="603"/>
      <c r="BS79" s="603"/>
      <c r="BT79" s="604"/>
      <c r="BU79" s="13"/>
    </row>
    <row r="80" spans="2:73" ht="15.75">
      <c r="B80" s="598"/>
      <c r="C80" s="598"/>
      <c r="D80" s="598"/>
      <c r="E80" s="598"/>
      <c r="F80" s="598"/>
      <c r="G80" s="598"/>
      <c r="H80" s="598"/>
      <c r="I80" s="557"/>
      <c r="J80" s="557"/>
      <c r="K80" s="39"/>
      <c r="L80" s="602"/>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3"/>
      <c r="AL80" s="603"/>
      <c r="AM80" s="603"/>
      <c r="AN80" s="603"/>
      <c r="AO80" s="604"/>
      <c r="AP80" s="39"/>
      <c r="AQ80" s="602"/>
      <c r="AR80" s="603"/>
      <c r="AS80" s="603"/>
      <c r="AT80" s="603"/>
      <c r="AU80" s="603"/>
      <c r="AV80" s="603"/>
      <c r="AW80" s="603"/>
      <c r="AX80" s="603"/>
      <c r="AY80" s="603"/>
      <c r="AZ80" s="603"/>
      <c r="BA80" s="603"/>
      <c r="BB80" s="603"/>
      <c r="BC80" s="603"/>
      <c r="BD80" s="603"/>
      <c r="BE80" s="603"/>
      <c r="BF80" s="603"/>
      <c r="BG80" s="603"/>
      <c r="BH80" s="603"/>
      <c r="BI80" s="603"/>
      <c r="BJ80" s="603"/>
      <c r="BK80" s="603"/>
      <c r="BL80" s="603"/>
      <c r="BM80" s="603"/>
      <c r="BN80" s="603"/>
      <c r="BO80" s="603"/>
      <c r="BP80" s="603"/>
      <c r="BQ80" s="603"/>
      <c r="BR80" s="603"/>
      <c r="BS80" s="603"/>
      <c r="BT80" s="604"/>
      <c r="BU80" s="13"/>
    </row>
    <row r="81" spans="2:73">
      <c r="B81" s="598"/>
      <c r="C81" s="598"/>
      <c r="D81" s="598"/>
      <c r="E81" s="598"/>
      <c r="F81" s="598"/>
      <c r="G81" s="598"/>
      <c r="H81" s="598"/>
      <c r="I81" s="557"/>
      <c r="J81" s="557"/>
      <c r="K81" s="39"/>
      <c r="L81" s="602"/>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3"/>
      <c r="AL81" s="603"/>
      <c r="AM81" s="603"/>
      <c r="AN81" s="603"/>
      <c r="AO81" s="604"/>
      <c r="AP81" s="39"/>
      <c r="AQ81" s="602"/>
      <c r="AR81" s="603"/>
      <c r="AS81" s="603"/>
      <c r="AT81" s="603"/>
      <c r="AU81" s="603"/>
      <c r="AV81" s="603"/>
      <c r="AW81" s="603"/>
      <c r="AX81" s="603"/>
      <c r="AY81" s="603"/>
      <c r="AZ81" s="603"/>
      <c r="BA81" s="603"/>
      <c r="BB81" s="603"/>
      <c r="BC81" s="603"/>
      <c r="BD81" s="603"/>
      <c r="BE81" s="603"/>
      <c r="BF81" s="603"/>
      <c r="BG81" s="603"/>
      <c r="BH81" s="603"/>
      <c r="BI81" s="603"/>
      <c r="BJ81" s="603"/>
      <c r="BK81" s="603"/>
      <c r="BL81" s="603"/>
      <c r="BM81" s="603"/>
      <c r="BN81" s="603"/>
      <c r="BO81" s="603"/>
      <c r="BP81" s="603"/>
      <c r="BQ81" s="603"/>
      <c r="BR81" s="603"/>
      <c r="BS81" s="603"/>
      <c r="BT81" s="604"/>
    </row>
    <row r="82" spans="2:73" ht="15.75">
      <c r="B82" s="598"/>
      <c r="C82" s="598"/>
      <c r="D82" s="598"/>
      <c r="E82" s="598"/>
      <c r="F82" s="598"/>
      <c r="G82" s="598"/>
      <c r="H82" s="598"/>
      <c r="I82" s="557"/>
      <c r="J82" s="557"/>
      <c r="K82" s="39"/>
      <c r="L82" s="602"/>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3"/>
      <c r="AL82" s="603"/>
      <c r="AM82" s="603"/>
      <c r="AN82" s="603"/>
      <c r="AO82" s="604"/>
      <c r="AP82" s="39"/>
      <c r="AQ82" s="602"/>
      <c r="AR82" s="603"/>
      <c r="AS82" s="603"/>
      <c r="AT82" s="603"/>
      <c r="AU82" s="603"/>
      <c r="AV82" s="603"/>
      <c r="AW82" s="603"/>
      <c r="AX82" s="603"/>
      <c r="AY82" s="603"/>
      <c r="AZ82" s="603"/>
      <c r="BA82" s="603"/>
      <c r="BB82" s="603"/>
      <c r="BC82" s="603"/>
      <c r="BD82" s="603"/>
      <c r="BE82" s="603"/>
      <c r="BF82" s="603"/>
      <c r="BG82" s="603"/>
      <c r="BH82" s="603"/>
      <c r="BI82" s="603"/>
      <c r="BJ82" s="603"/>
      <c r="BK82" s="603"/>
      <c r="BL82" s="603"/>
      <c r="BM82" s="603"/>
      <c r="BN82" s="603"/>
      <c r="BO82" s="603"/>
      <c r="BP82" s="603"/>
      <c r="BQ82" s="603"/>
      <c r="BR82" s="603"/>
      <c r="BS82" s="603"/>
      <c r="BT82" s="604"/>
      <c r="BU82" s="13"/>
    </row>
    <row r="83" spans="2:73" ht="15.75">
      <c r="B83" s="598"/>
      <c r="C83" s="598"/>
      <c r="D83" s="598"/>
      <c r="E83" s="598"/>
      <c r="F83" s="598"/>
      <c r="G83" s="598"/>
      <c r="H83" s="598"/>
      <c r="I83" s="557"/>
      <c r="J83" s="557"/>
      <c r="K83" s="39"/>
      <c r="L83" s="602"/>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3"/>
      <c r="AL83" s="603"/>
      <c r="AM83" s="603"/>
      <c r="AN83" s="603"/>
      <c r="AO83" s="604"/>
      <c r="AP83" s="39"/>
      <c r="AQ83" s="602"/>
      <c r="AR83" s="603"/>
      <c r="AS83" s="603"/>
      <c r="AT83" s="603"/>
      <c r="AU83" s="603"/>
      <c r="AV83" s="603"/>
      <c r="AW83" s="603"/>
      <c r="AX83" s="603"/>
      <c r="AY83" s="603"/>
      <c r="AZ83" s="603"/>
      <c r="BA83" s="603"/>
      <c r="BB83" s="603"/>
      <c r="BC83" s="603"/>
      <c r="BD83" s="603"/>
      <c r="BE83" s="603"/>
      <c r="BF83" s="603"/>
      <c r="BG83" s="603"/>
      <c r="BH83" s="603"/>
      <c r="BI83" s="603"/>
      <c r="BJ83" s="603"/>
      <c r="BK83" s="603"/>
      <c r="BL83" s="603"/>
      <c r="BM83" s="603"/>
      <c r="BN83" s="603"/>
      <c r="BO83" s="603"/>
      <c r="BP83" s="603"/>
      <c r="BQ83" s="603"/>
      <c r="BR83" s="603"/>
      <c r="BS83" s="603"/>
      <c r="BT83" s="604"/>
      <c r="BU83" s="13"/>
    </row>
    <row r="84" spans="2:73" ht="15.75">
      <c r="B84" s="598"/>
      <c r="C84" s="598"/>
      <c r="D84" s="598"/>
      <c r="E84" s="598"/>
      <c r="F84" s="598"/>
      <c r="G84" s="598"/>
      <c r="H84" s="598"/>
      <c r="I84" s="557"/>
      <c r="J84" s="557"/>
      <c r="K84" s="39"/>
      <c r="L84" s="602"/>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3"/>
      <c r="AL84" s="603"/>
      <c r="AM84" s="603"/>
      <c r="AN84" s="603"/>
      <c r="AO84" s="604"/>
      <c r="AP84" s="39"/>
      <c r="AQ84" s="602"/>
      <c r="AR84" s="603"/>
      <c r="AS84" s="603"/>
      <c r="AT84" s="603"/>
      <c r="AU84" s="603"/>
      <c r="AV84" s="603"/>
      <c r="AW84" s="603"/>
      <c r="AX84" s="603"/>
      <c r="AY84" s="603"/>
      <c r="AZ84" s="603"/>
      <c r="BA84" s="603"/>
      <c r="BB84" s="603"/>
      <c r="BC84" s="603"/>
      <c r="BD84" s="603"/>
      <c r="BE84" s="603"/>
      <c r="BF84" s="603"/>
      <c r="BG84" s="603"/>
      <c r="BH84" s="603"/>
      <c r="BI84" s="603"/>
      <c r="BJ84" s="603"/>
      <c r="BK84" s="603"/>
      <c r="BL84" s="603"/>
      <c r="BM84" s="603"/>
      <c r="BN84" s="603"/>
      <c r="BO84" s="603"/>
      <c r="BP84" s="603"/>
      <c r="BQ84" s="603"/>
      <c r="BR84" s="603"/>
      <c r="BS84" s="603"/>
      <c r="BT84" s="604"/>
      <c r="BU84" s="13"/>
    </row>
    <row r="85" spans="2:73">
      <c r="B85" s="598"/>
      <c r="C85" s="598"/>
      <c r="D85" s="598"/>
      <c r="E85" s="598"/>
      <c r="F85" s="598"/>
      <c r="G85" s="598"/>
      <c r="H85" s="598"/>
      <c r="I85" s="557"/>
      <c r="J85" s="557"/>
      <c r="K85" s="39"/>
      <c r="L85" s="602"/>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3"/>
      <c r="AL85" s="603"/>
      <c r="AM85" s="603"/>
      <c r="AN85" s="603"/>
      <c r="AO85" s="604"/>
      <c r="AP85" s="39"/>
      <c r="AQ85" s="602"/>
      <c r="AR85" s="603"/>
      <c r="AS85" s="603"/>
      <c r="AT85" s="603"/>
      <c r="AU85" s="603"/>
      <c r="AV85" s="603"/>
      <c r="AW85" s="603"/>
      <c r="AX85" s="603"/>
      <c r="AY85" s="603"/>
      <c r="AZ85" s="603"/>
      <c r="BA85" s="603"/>
      <c r="BB85" s="603"/>
      <c r="BC85" s="603"/>
      <c r="BD85" s="603"/>
      <c r="BE85" s="603"/>
      <c r="BF85" s="603"/>
      <c r="BG85" s="603"/>
      <c r="BH85" s="603"/>
      <c r="BI85" s="603"/>
      <c r="BJ85" s="603"/>
      <c r="BK85" s="603"/>
      <c r="BL85" s="603"/>
      <c r="BM85" s="603"/>
      <c r="BN85" s="603"/>
      <c r="BO85" s="603"/>
      <c r="BP85" s="603"/>
      <c r="BQ85" s="603"/>
      <c r="BR85" s="603"/>
      <c r="BS85" s="603"/>
      <c r="BT85" s="604"/>
    </row>
    <row r="86" spans="2:73">
      <c r="B86" s="598"/>
      <c r="C86" s="598"/>
      <c r="D86" s="598"/>
      <c r="E86" s="598"/>
      <c r="F86" s="598"/>
      <c r="G86" s="598"/>
      <c r="H86" s="598"/>
      <c r="I86" s="557"/>
      <c r="J86" s="557"/>
      <c r="K86" s="39"/>
      <c r="L86" s="602"/>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3"/>
      <c r="AL86" s="603"/>
      <c r="AM86" s="603"/>
      <c r="AN86" s="603"/>
      <c r="AO86" s="604"/>
      <c r="AP86" s="39"/>
      <c r="AQ86" s="602"/>
      <c r="AR86" s="603"/>
      <c r="AS86" s="603"/>
      <c r="AT86" s="603"/>
      <c r="AU86" s="603"/>
      <c r="AV86" s="603"/>
      <c r="AW86" s="603"/>
      <c r="AX86" s="603"/>
      <c r="AY86" s="603"/>
      <c r="AZ86" s="603"/>
      <c r="BA86" s="603"/>
      <c r="BB86" s="603"/>
      <c r="BC86" s="603"/>
      <c r="BD86" s="603"/>
      <c r="BE86" s="603"/>
      <c r="BF86" s="603"/>
      <c r="BG86" s="603"/>
      <c r="BH86" s="603"/>
      <c r="BI86" s="603"/>
      <c r="BJ86" s="603"/>
      <c r="BK86" s="603"/>
      <c r="BL86" s="603"/>
      <c r="BM86" s="603"/>
      <c r="BN86" s="603"/>
      <c r="BO86" s="603"/>
      <c r="BP86" s="603"/>
      <c r="BQ86" s="603"/>
      <c r="BR86" s="603"/>
      <c r="BS86" s="603"/>
      <c r="BT86" s="604"/>
    </row>
    <row r="87" spans="2:73">
      <c r="B87" s="598"/>
      <c r="C87" s="598"/>
      <c r="D87" s="598"/>
      <c r="E87" s="598"/>
      <c r="F87" s="598"/>
      <c r="G87" s="598"/>
      <c r="H87" s="598"/>
      <c r="I87" s="557"/>
      <c r="J87" s="557"/>
      <c r="K87" s="39"/>
      <c r="L87" s="602"/>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3"/>
      <c r="AL87" s="603"/>
      <c r="AM87" s="603"/>
      <c r="AN87" s="603"/>
      <c r="AO87" s="604"/>
      <c r="AP87" s="39"/>
      <c r="AQ87" s="602"/>
      <c r="AR87" s="603"/>
      <c r="AS87" s="603"/>
      <c r="AT87" s="603"/>
      <c r="AU87" s="603"/>
      <c r="AV87" s="603"/>
      <c r="AW87" s="603"/>
      <c r="AX87" s="603"/>
      <c r="AY87" s="603"/>
      <c r="AZ87" s="603"/>
      <c r="BA87" s="603"/>
      <c r="BB87" s="603"/>
      <c r="BC87" s="603"/>
      <c r="BD87" s="603"/>
      <c r="BE87" s="603"/>
      <c r="BF87" s="603"/>
      <c r="BG87" s="603"/>
      <c r="BH87" s="603"/>
      <c r="BI87" s="603"/>
      <c r="BJ87" s="603"/>
      <c r="BK87" s="603"/>
      <c r="BL87" s="603"/>
      <c r="BM87" s="603"/>
      <c r="BN87" s="603"/>
      <c r="BO87" s="603"/>
      <c r="BP87" s="603"/>
      <c r="BQ87" s="603"/>
      <c r="BR87" s="603"/>
      <c r="BS87" s="603"/>
      <c r="BT87" s="604"/>
    </row>
    <row r="88" spans="2:73">
      <c r="B88" s="598"/>
      <c r="C88" s="598"/>
      <c r="D88" s="598"/>
      <c r="E88" s="598"/>
      <c r="F88" s="598"/>
      <c r="G88" s="598"/>
      <c r="H88" s="598"/>
      <c r="I88" s="557"/>
      <c r="J88" s="557"/>
      <c r="K88" s="39"/>
      <c r="L88" s="602"/>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3"/>
      <c r="AL88" s="603"/>
      <c r="AM88" s="603"/>
      <c r="AN88" s="603"/>
      <c r="AO88" s="604"/>
      <c r="AP88" s="39"/>
      <c r="AQ88" s="605"/>
      <c r="AR88" s="606"/>
      <c r="AS88" s="606"/>
      <c r="AT88" s="606"/>
      <c r="AU88" s="606"/>
      <c r="AV88" s="606"/>
      <c r="AW88" s="606"/>
      <c r="AX88" s="606"/>
      <c r="AY88" s="606"/>
      <c r="AZ88" s="606"/>
      <c r="BA88" s="606"/>
      <c r="BB88" s="606"/>
      <c r="BC88" s="606"/>
      <c r="BD88" s="606"/>
      <c r="BE88" s="606"/>
      <c r="BF88" s="606"/>
      <c r="BG88" s="606"/>
      <c r="BH88" s="606"/>
      <c r="BI88" s="606"/>
      <c r="BJ88" s="606"/>
      <c r="BK88" s="606"/>
      <c r="BL88" s="606"/>
      <c r="BM88" s="606"/>
      <c r="BN88" s="606"/>
      <c r="BO88" s="606"/>
      <c r="BP88" s="606"/>
      <c r="BQ88" s="606"/>
      <c r="BR88" s="606"/>
      <c r="BS88" s="606"/>
      <c r="BT88" s="607"/>
    </row>
    <row r="89" spans="2:73">
      <c r="B89" s="598"/>
      <c r="C89" s="598"/>
      <c r="D89" s="598"/>
      <c r="E89" s="598"/>
      <c r="F89" s="598"/>
      <c r="G89" s="598"/>
      <c r="H89" s="598"/>
      <c r="I89" s="557"/>
      <c r="J89" s="557"/>
      <c r="K89" s="39"/>
      <c r="L89" s="602"/>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3"/>
      <c r="AL89" s="603"/>
      <c r="AM89" s="603"/>
      <c r="AN89" s="603"/>
      <c r="AO89" s="604"/>
      <c r="AP89" s="39"/>
      <c r="AQ89" s="599"/>
      <c r="AR89" s="600"/>
      <c r="AS89" s="600"/>
      <c r="AT89" s="600"/>
      <c r="AU89" s="600"/>
      <c r="AV89" s="600"/>
      <c r="AW89" s="600"/>
      <c r="AX89" s="600"/>
      <c r="AY89" s="600"/>
      <c r="AZ89" s="600"/>
      <c r="BA89" s="600"/>
      <c r="BB89" s="600"/>
      <c r="BC89" s="600"/>
      <c r="BD89" s="600"/>
      <c r="BE89" s="600"/>
      <c r="BF89" s="600"/>
      <c r="BG89" s="600"/>
      <c r="BH89" s="600"/>
      <c r="BI89" s="600"/>
      <c r="BJ89" s="600"/>
      <c r="BK89" s="600"/>
      <c r="BL89" s="600"/>
      <c r="BM89" s="600"/>
      <c r="BN89" s="600"/>
      <c r="BO89" s="600"/>
      <c r="BP89" s="600"/>
      <c r="BQ89" s="600"/>
      <c r="BR89" s="600"/>
      <c r="BS89" s="600"/>
      <c r="BT89" s="601"/>
    </row>
    <row r="90" spans="2:73">
      <c r="B90" s="598"/>
      <c r="C90" s="598"/>
      <c r="D90" s="598"/>
      <c r="E90" s="598"/>
      <c r="F90" s="598"/>
      <c r="G90" s="598"/>
      <c r="H90" s="598"/>
      <c r="I90" s="557"/>
      <c r="J90" s="557"/>
      <c r="K90" s="39"/>
      <c r="L90" s="602"/>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3"/>
      <c r="AL90" s="603"/>
      <c r="AM90" s="603"/>
      <c r="AN90" s="603"/>
      <c r="AO90" s="604"/>
      <c r="AP90" s="39"/>
      <c r="AQ90" s="602"/>
      <c r="AR90" s="603"/>
      <c r="AS90" s="603"/>
      <c r="AT90" s="603"/>
      <c r="AU90" s="603"/>
      <c r="AV90" s="603"/>
      <c r="AW90" s="603"/>
      <c r="AX90" s="603"/>
      <c r="AY90" s="603"/>
      <c r="AZ90" s="603"/>
      <c r="BA90" s="603"/>
      <c r="BB90" s="603"/>
      <c r="BC90" s="603"/>
      <c r="BD90" s="603"/>
      <c r="BE90" s="603"/>
      <c r="BF90" s="603"/>
      <c r="BG90" s="603"/>
      <c r="BH90" s="603"/>
      <c r="BI90" s="603"/>
      <c r="BJ90" s="603"/>
      <c r="BK90" s="603"/>
      <c r="BL90" s="603"/>
      <c r="BM90" s="603"/>
      <c r="BN90" s="603"/>
      <c r="BO90" s="603"/>
      <c r="BP90" s="603"/>
      <c r="BQ90" s="603"/>
      <c r="BR90" s="603"/>
      <c r="BS90" s="603"/>
      <c r="BT90" s="604"/>
    </row>
    <row r="91" spans="2:73">
      <c r="B91" s="598"/>
      <c r="C91" s="598"/>
      <c r="D91" s="598"/>
      <c r="E91" s="598"/>
      <c r="F91" s="598"/>
      <c r="G91" s="598"/>
      <c r="H91" s="598"/>
      <c r="I91" s="557"/>
      <c r="J91" s="557"/>
      <c r="K91" s="39"/>
      <c r="L91" s="602"/>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3"/>
      <c r="AL91" s="603"/>
      <c r="AM91" s="603"/>
      <c r="AN91" s="603"/>
      <c r="AO91" s="604"/>
      <c r="AP91" s="39"/>
      <c r="AQ91" s="602"/>
      <c r="AR91" s="603"/>
      <c r="AS91" s="603"/>
      <c r="AT91" s="603"/>
      <c r="AU91" s="603"/>
      <c r="AV91" s="603"/>
      <c r="AW91" s="603"/>
      <c r="AX91" s="603"/>
      <c r="AY91" s="603"/>
      <c r="AZ91" s="603"/>
      <c r="BA91" s="603"/>
      <c r="BB91" s="603"/>
      <c r="BC91" s="603"/>
      <c r="BD91" s="603"/>
      <c r="BE91" s="603"/>
      <c r="BF91" s="603"/>
      <c r="BG91" s="603"/>
      <c r="BH91" s="603"/>
      <c r="BI91" s="603"/>
      <c r="BJ91" s="603"/>
      <c r="BK91" s="603"/>
      <c r="BL91" s="603"/>
      <c r="BM91" s="603"/>
      <c r="BN91" s="603"/>
      <c r="BO91" s="603"/>
      <c r="BP91" s="603"/>
      <c r="BQ91" s="603"/>
      <c r="BR91" s="603"/>
      <c r="BS91" s="603"/>
      <c r="BT91" s="604"/>
    </row>
    <row r="92" spans="2:73">
      <c r="B92" s="598"/>
      <c r="C92" s="598"/>
      <c r="D92" s="598"/>
      <c r="E92" s="598"/>
      <c r="F92" s="598"/>
      <c r="G92" s="598"/>
      <c r="H92" s="598"/>
      <c r="I92" s="557"/>
      <c r="J92" s="557"/>
      <c r="K92" s="39"/>
      <c r="L92" s="602"/>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c r="AO92" s="604"/>
      <c r="AP92" s="39"/>
      <c r="AQ92" s="602"/>
      <c r="AR92" s="603"/>
      <c r="AS92" s="603"/>
      <c r="AT92" s="603"/>
      <c r="AU92" s="603"/>
      <c r="AV92" s="603"/>
      <c r="AW92" s="603"/>
      <c r="AX92" s="603"/>
      <c r="AY92" s="603"/>
      <c r="AZ92" s="603"/>
      <c r="BA92" s="603"/>
      <c r="BB92" s="603"/>
      <c r="BC92" s="603"/>
      <c r="BD92" s="603"/>
      <c r="BE92" s="603"/>
      <c r="BF92" s="603"/>
      <c r="BG92" s="603"/>
      <c r="BH92" s="603"/>
      <c r="BI92" s="603"/>
      <c r="BJ92" s="603"/>
      <c r="BK92" s="603"/>
      <c r="BL92" s="603"/>
      <c r="BM92" s="603"/>
      <c r="BN92" s="603"/>
      <c r="BO92" s="603"/>
      <c r="BP92" s="603"/>
      <c r="BQ92" s="603"/>
      <c r="BR92" s="603"/>
      <c r="BS92" s="603"/>
      <c r="BT92" s="604"/>
    </row>
    <row r="93" spans="2:73">
      <c r="B93" s="598"/>
      <c r="C93" s="598"/>
      <c r="D93" s="598"/>
      <c r="E93" s="598"/>
      <c r="F93" s="598"/>
      <c r="G93" s="598"/>
      <c r="H93" s="598"/>
      <c r="I93" s="557"/>
      <c r="J93" s="557"/>
      <c r="K93" s="39"/>
      <c r="L93" s="602"/>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3"/>
      <c r="AL93" s="603"/>
      <c r="AM93" s="603"/>
      <c r="AN93" s="603"/>
      <c r="AO93" s="604"/>
      <c r="AP93" s="39"/>
      <c r="AQ93" s="602"/>
      <c r="AR93" s="603"/>
      <c r="AS93" s="603"/>
      <c r="AT93" s="603"/>
      <c r="AU93" s="603"/>
      <c r="AV93" s="603"/>
      <c r="AW93" s="603"/>
      <c r="AX93" s="603"/>
      <c r="AY93" s="603"/>
      <c r="AZ93" s="603"/>
      <c r="BA93" s="603"/>
      <c r="BB93" s="603"/>
      <c r="BC93" s="603"/>
      <c r="BD93" s="603"/>
      <c r="BE93" s="603"/>
      <c r="BF93" s="603"/>
      <c r="BG93" s="603"/>
      <c r="BH93" s="603"/>
      <c r="BI93" s="603"/>
      <c r="BJ93" s="603"/>
      <c r="BK93" s="603"/>
      <c r="BL93" s="603"/>
      <c r="BM93" s="603"/>
      <c r="BN93" s="603"/>
      <c r="BO93" s="603"/>
      <c r="BP93" s="603"/>
      <c r="BQ93" s="603"/>
      <c r="BR93" s="603"/>
      <c r="BS93" s="603"/>
      <c r="BT93" s="604"/>
    </row>
    <row r="94" spans="2:73">
      <c r="B94" s="598"/>
      <c r="C94" s="598"/>
      <c r="D94" s="598"/>
      <c r="E94" s="598"/>
      <c r="F94" s="598"/>
      <c r="G94" s="598"/>
      <c r="H94" s="598"/>
      <c r="I94" s="557"/>
      <c r="J94" s="557"/>
      <c r="K94" s="39"/>
      <c r="L94" s="602"/>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603"/>
      <c r="AM94" s="603"/>
      <c r="AN94" s="603"/>
      <c r="AO94" s="604"/>
      <c r="AP94" s="39"/>
      <c r="AQ94" s="602"/>
      <c r="AR94" s="603"/>
      <c r="AS94" s="603"/>
      <c r="AT94" s="603"/>
      <c r="AU94" s="603"/>
      <c r="AV94" s="603"/>
      <c r="AW94" s="603"/>
      <c r="AX94" s="603"/>
      <c r="AY94" s="603"/>
      <c r="AZ94" s="603"/>
      <c r="BA94" s="603"/>
      <c r="BB94" s="603"/>
      <c r="BC94" s="603"/>
      <c r="BD94" s="603"/>
      <c r="BE94" s="603"/>
      <c r="BF94" s="603"/>
      <c r="BG94" s="603"/>
      <c r="BH94" s="603"/>
      <c r="BI94" s="603"/>
      <c r="BJ94" s="603"/>
      <c r="BK94" s="603"/>
      <c r="BL94" s="603"/>
      <c r="BM94" s="603"/>
      <c r="BN94" s="603"/>
      <c r="BO94" s="603"/>
      <c r="BP94" s="603"/>
      <c r="BQ94" s="603"/>
      <c r="BR94" s="603"/>
      <c r="BS94" s="603"/>
      <c r="BT94" s="604"/>
    </row>
    <row r="95" spans="2:73">
      <c r="B95" s="598"/>
      <c r="C95" s="598"/>
      <c r="D95" s="598"/>
      <c r="E95" s="598"/>
      <c r="F95" s="598"/>
      <c r="G95" s="598"/>
      <c r="H95" s="598"/>
      <c r="I95" s="557"/>
      <c r="J95" s="557"/>
      <c r="K95" s="39"/>
      <c r="L95" s="602"/>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3"/>
      <c r="AL95" s="603"/>
      <c r="AM95" s="603"/>
      <c r="AN95" s="603"/>
      <c r="AO95" s="604"/>
      <c r="AP95" s="39"/>
      <c r="AQ95" s="602"/>
      <c r="AR95" s="603"/>
      <c r="AS95" s="603"/>
      <c r="AT95" s="603"/>
      <c r="AU95" s="603"/>
      <c r="AV95" s="603"/>
      <c r="AW95" s="603"/>
      <c r="AX95" s="603"/>
      <c r="AY95" s="603"/>
      <c r="AZ95" s="603"/>
      <c r="BA95" s="603"/>
      <c r="BB95" s="603"/>
      <c r="BC95" s="603"/>
      <c r="BD95" s="603"/>
      <c r="BE95" s="603"/>
      <c r="BF95" s="603"/>
      <c r="BG95" s="603"/>
      <c r="BH95" s="603"/>
      <c r="BI95" s="603"/>
      <c r="BJ95" s="603"/>
      <c r="BK95" s="603"/>
      <c r="BL95" s="603"/>
      <c r="BM95" s="603"/>
      <c r="BN95" s="603"/>
      <c r="BO95" s="603"/>
      <c r="BP95" s="603"/>
      <c r="BQ95" s="603"/>
      <c r="BR95" s="603"/>
      <c r="BS95" s="603"/>
      <c r="BT95" s="604"/>
    </row>
    <row r="96" spans="2:73">
      <c r="B96" s="598"/>
      <c r="C96" s="598"/>
      <c r="D96" s="598"/>
      <c r="E96" s="598"/>
      <c r="F96" s="598"/>
      <c r="G96" s="598"/>
      <c r="H96" s="598"/>
      <c r="I96" s="557"/>
      <c r="J96" s="557"/>
      <c r="K96" s="39"/>
      <c r="L96" s="602"/>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3"/>
      <c r="AL96" s="603"/>
      <c r="AM96" s="603"/>
      <c r="AN96" s="603"/>
      <c r="AO96" s="604"/>
      <c r="AP96" s="39"/>
      <c r="AQ96" s="602"/>
      <c r="AR96" s="603"/>
      <c r="AS96" s="603"/>
      <c r="AT96" s="603"/>
      <c r="AU96" s="603"/>
      <c r="AV96" s="603"/>
      <c r="AW96" s="603"/>
      <c r="AX96" s="603"/>
      <c r="AY96" s="603"/>
      <c r="AZ96" s="603"/>
      <c r="BA96" s="603"/>
      <c r="BB96" s="603"/>
      <c r="BC96" s="603"/>
      <c r="BD96" s="603"/>
      <c r="BE96" s="603"/>
      <c r="BF96" s="603"/>
      <c r="BG96" s="603"/>
      <c r="BH96" s="603"/>
      <c r="BI96" s="603"/>
      <c r="BJ96" s="603"/>
      <c r="BK96" s="603"/>
      <c r="BL96" s="603"/>
      <c r="BM96" s="603"/>
      <c r="BN96" s="603"/>
      <c r="BO96" s="603"/>
      <c r="BP96" s="603"/>
      <c r="BQ96" s="603"/>
      <c r="BR96" s="603"/>
      <c r="BS96" s="603"/>
      <c r="BT96" s="604"/>
    </row>
    <row r="97" spans="2:73">
      <c r="B97" s="598"/>
      <c r="C97" s="598"/>
      <c r="D97" s="598"/>
      <c r="E97" s="598"/>
      <c r="F97" s="598"/>
      <c r="G97" s="598"/>
      <c r="H97" s="598"/>
      <c r="I97" s="557"/>
      <c r="J97" s="557"/>
      <c r="K97" s="39"/>
      <c r="L97" s="602"/>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3"/>
      <c r="AL97" s="603"/>
      <c r="AM97" s="603"/>
      <c r="AN97" s="603"/>
      <c r="AO97" s="604"/>
      <c r="AP97" s="39"/>
      <c r="AQ97" s="602"/>
      <c r="AR97" s="603"/>
      <c r="AS97" s="603"/>
      <c r="AT97" s="603"/>
      <c r="AU97" s="603"/>
      <c r="AV97" s="603"/>
      <c r="AW97" s="603"/>
      <c r="AX97" s="603"/>
      <c r="AY97" s="603"/>
      <c r="AZ97" s="603"/>
      <c r="BA97" s="603"/>
      <c r="BB97" s="603"/>
      <c r="BC97" s="603"/>
      <c r="BD97" s="603"/>
      <c r="BE97" s="603"/>
      <c r="BF97" s="603"/>
      <c r="BG97" s="603"/>
      <c r="BH97" s="603"/>
      <c r="BI97" s="603"/>
      <c r="BJ97" s="603"/>
      <c r="BK97" s="603"/>
      <c r="BL97" s="603"/>
      <c r="BM97" s="603"/>
      <c r="BN97" s="603"/>
      <c r="BO97" s="603"/>
      <c r="BP97" s="603"/>
      <c r="BQ97" s="603"/>
      <c r="BR97" s="603"/>
      <c r="BS97" s="603"/>
      <c r="BT97" s="604"/>
    </row>
    <row r="98" spans="2:73" ht="15.75">
      <c r="B98" s="598"/>
      <c r="C98" s="598"/>
      <c r="D98" s="598"/>
      <c r="E98" s="598"/>
      <c r="F98" s="598"/>
      <c r="G98" s="598"/>
      <c r="H98" s="598"/>
      <c r="I98" s="557"/>
      <c r="J98" s="557"/>
      <c r="K98" s="39"/>
      <c r="L98" s="602"/>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3"/>
      <c r="AL98" s="603"/>
      <c r="AM98" s="603"/>
      <c r="AN98" s="603"/>
      <c r="AO98" s="604"/>
      <c r="AP98" s="39"/>
      <c r="AQ98" s="602"/>
      <c r="AR98" s="603"/>
      <c r="AS98" s="603"/>
      <c r="AT98" s="603"/>
      <c r="AU98" s="603"/>
      <c r="AV98" s="603"/>
      <c r="AW98" s="603"/>
      <c r="AX98" s="603"/>
      <c r="AY98" s="603"/>
      <c r="AZ98" s="603"/>
      <c r="BA98" s="603"/>
      <c r="BB98" s="603"/>
      <c r="BC98" s="603"/>
      <c r="BD98" s="603"/>
      <c r="BE98" s="603"/>
      <c r="BF98" s="603"/>
      <c r="BG98" s="603"/>
      <c r="BH98" s="603"/>
      <c r="BI98" s="603"/>
      <c r="BJ98" s="603"/>
      <c r="BK98" s="603"/>
      <c r="BL98" s="603"/>
      <c r="BM98" s="603"/>
      <c r="BN98" s="603"/>
      <c r="BO98" s="603"/>
      <c r="BP98" s="603"/>
      <c r="BQ98" s="603"/>
      <c r="BR98" s="603"/>
      <c r="BS98" s="603"/>
      <c r="BT98" s="604"/>
      <c r="BU98" s="13"/>
    </row>
    <row r="99" spans="2:73" ht="15.75">
      <c r="B99" s="598"/>
      <c r="C99" s="598"/>
      <c r="D99" s="598"/>
      <c r="E99" s="598"/>
      <c r="F99" s="598"/>
      <c r="G99" s="598"/>
      <c r="H99" s="598"/>
      <c r="I99" s="557"/>
      <c r="J99" s="557"/>
      <c r="K99" s="39"/>
      <c r="L99" s="602"/>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3"/>
      <c r="AL99" s="603"/>
      <c r="AM99" s="603"/>
      <c r="AN99" s="603"/>
      <c r="AO99" s="604"/>
      <c r="AP99" s="39"/>
      <c r="AQ99" s="602"/>
      <c r="AR99" s="603"/>
      <c r="AS99" s="603"/>
      <c r="AT99" s="603"/>
      <c r="AU99" s="603"/>
      <c r="AV99" s="603"/>
      <c r="AW99" s="603"/>
      <c r="AX99" s="603"/>
      <c r="AY99" s="603"/>
      <c r="AZ99" s="603"/>
      <c r="BA99" s="603"/>
      <c r="BB99" s="603"/>
      <c r="BC99" s="603"/>
      <c r="BD99" s="603"/>
      <c r="BE99" s="603"/>
      <c r="BF99" s="603"/>
      <c r="BG99" s="603"/>
      <c r="BH99" s="603"/>
      <c r="BI99" s="603"/>
      <c r="BJ99" s="603"/>
      <c r="BK99" s="603"/>
      <c r="BL99" s="603"/>
      <c r="BM99" s="603"/>
      <c r="BN99" s="603"/>
      <c r="BO99" s="603"/>
      <c r="BP99" s="603"/>
      <c r="BQ99" s="603"/>
      <c r="BR99" s="603"/>
      <c r="BS99" s="603"/>
      <c r="BT99" s="604"/>
      <c r="BU99" s="13"/>
    </row>
    <row r="100" spans="2:73" ht="15.75">
      <c r="B100" s="598"/>
      <c r="C100" s="598"/>
      <c r="D100" s="598"/>
      <c r="E100" s="598"/>
      <c r="F100" s="598"/>
      <c r="G100" s="598"/>
      <c r="H100" s="598"/>
      <c r="I100" s="557"/>
      <c r="J100" s="557"/>
      <c r="K100" s="39"/>
      <c r="L100" s="602"/>
      <c r="M100" s="603"/>
      <c r="N100" s="603"/>
      <c r="O100" s="603"/>
      <c r="P100" s="603"/>
      <c r="Q100" s="603"/>
      <c r="R100" s="603"/>
      <c r="S100" s="603"/>
      <c r="T100" s="603"/>
      <c r="U100" s="603"/>
      <c r="V100" s="603"/>
      <c r="W100" s="603"/>
      <c r="X100" s="603"/>
      <c r="Y100" s="603"/>
      <c r="Z100" s="603"/>
      <c r="AA100" s="603"/>
      <c r="AB100" s="603"/>
      <c r="AC100" s="603"/>
      <c r="AD100" s="603"/>
      <c r="AE100" s="603"/>
      <c r="AF100" s="603"/>
      <c r="AG100" s="603"/>
      <c r="AH100" s="603"/>
      <c r="AI100" s="603"/>
      <c r="AJ100" s="603"/>
      <c r="AK100" s="603"/>
      <c r="AL100" s="603"/>
      <c r="AM100" s="603"/>
      <c r="AN100" s="603"/>
      <c r="AO100" s="604"/>
      <c r="AP100" s="39"/>
      <c r="AQ100" s="602"/>
      <c r="AR100" s="603"/>
      <c r="AS100" s="603"/>
      <c r="AT100" s="603"/>
      <c r="AU100" s="603"/>
      <c r="AV100" s="603"/>
      <c r="AW100" s="603"/>
      <c r="AX100" s="603"/>
      <c r="AY100" s="603"/>
      <c r="AZ100" s="603"/>
      <c r="BA100" s="603"/>
      <c r="BB100" s="603"/>
      <c r="BC100" s="603"/>
      <c r="BD100" s="603"/>
      <c r="BE100" s="603"/>
      <c r="BF100" s="603"/>
      <c r="BG100" s="603"/>
      <c r="BH100" s="603"/>
      <c r="BI100" s="603"/>
      <c r="BJ100" s="603"/>
      <c r="BK100" s="603"/>
      <c r="BL100" s="603"/>
      <c r="BM100" s="603"/>
      <c r="BN100" s="603"/>
      <c r="BO100" s="603"/>
      <c r="BP100" s="603"/>
      <c r="BQ100" s="603"/>
      <c r="BR100" s="603"/>
      <c r="BS100" s="603"/>
      <c r="BT100" s="604"/>
      <c r="BU100" s="13"/>
    </row>
    <row r="101" spans="2:73">
      <c r="B101" s="598"/>
      <c r="C101" s="598"/>
      <c r="D101" s="598"/>
      <c r="E101" s="598"/>
      <c r="F101" s="598"/>
      <c r="G101" s="598"/>
      <c r="H101" s="598"/>
      <c r="I101" s="557"/>
      <c r="J101" s="557"/>
      <c r="K101" s="39"/>
      <c r="L101" s="602"/>
      <c r="M101" s="603"/>
      <c r="N101" s="603"/>
      <c r="O101" s="603"/>
      <c r="P101" s="603"/>
      <c r="Q101" s="603"/>
      <c r="R101" s="603"/>
      <c r="S101" s="603"/>
      <c r="T101" s="603"/>
      <c r="U101" s="603"/>
      <c r="V101" s="603"/>
      <c r="W101" s="603"/>
      <c r="X101" s="603"/>
      <c r="Y101" s="603"/>
      <c r="Z101" s="603"/>
      <c r="AA101" s="603"/>
      <c r="AB101" s="603"/>
      <c r="AC101" s="603"/>
      <c r="AD101" s="603"/>
      <c r="AE101" s="603"/>
      <c r="AF101" s="603"/>
      <c r="AG101" s="603"/>
      <c r="AH101" s="603"/>
      <c r="AI101" s="603"/>
      <c r="AJ101" s="603"/>
      <c r="AK101" s="603"/>
      <c r="AL101" s="603"/>
      <c r="AM101" s="603"/>
      <c r="AN101" s="603"/>
      <c r="AO101" s="604"/>
      <c r="AP101" s="39"/>
      <c r="AQ101" s="602"/>
      <c r="AR101" s="603"/>
      <c r="AS101" s="603"/>
      <c r="AT101" s="603"/>
      <c r="AU101" s="603"/>
      <c r="AV101" s="603"/>
      <c r="AW101" s="603"/>
      <c r="AX101" s="603"/>
      <c r="AY101" s="603"/>
      <c r="AZ101" s="603"/>
      <c r="BA101" s="603"/>
      <c r="BB101" s="603"/>
      <c r="BC101" s="603"/>
      <c r="BD101" s="603"/>
      <c r="BE101" s="603"/>
      <c r="BF101" s="603"/>
      <c r="BG101" s="603"/>
      <c r="BH101" s="603"/>
      <c r="BI101" s="603"/>
      <c r="BJ101" s="603"/>
      <c r="BK101" s="603"/>
      <c r="BL101" s="603"/>
      <c r="BM101" s="603"/>
      <c r="BN101" s="603"/>
      <c r="BO101" s="603"/>
      <c r="BP101" s="603"/>
      <c r="BQ101" s="603"/>
      <c r="BR101" s="603"/>
      <c r="BS101" s="603"/>
      <c r="BT101" s="604"/>
    </row>
    <row r="102" spans="2:73" ht="15.75">
      <c r="B102" s="598"/>
      <c r="C102" s="598"/>
      <c r="D102" s="598"/>
      <c r="E102" s="598"/>
      <c r="F102" s="598"/>
      <c r="G102" s="598"/>
      <c r="H102" s="598"/>
      <c r="I102" s="557"/>
      <c r="J102" s="557"/>
      <c r="K102" s="39"/>
      <c r="L102" s="602"/>
      <c r="M102" s="603"/>
      <c r="N102" s="603"/>
      <c r="O102" s="603"/>
      <c r="P102" s="603"/>
      <c r="Q102" s="603"/>
      <c r="R102" s="603"/>
      <c r="S102" s="603"/>
      <c r="T102" s="603"/>
      <c r="U102" s="603"/>
      <c r="V102" s="603"/>
      <c r="W102" s="603"/>
      <c r="X102" s="603"/>
      <c r="Y102" s="603"/>
      <c r="Z102" s="603"/>
      <c r="AA102" s="603"/>
      <c r="AB102" s="603"/>
      <c r="AC102" s="603"/>
      <c r="AD102" s="603"/>
      <c r="AE102" s="603"/>
      <c r="AF102" s="603"/>
      <c r="AG102" s="603"/>
      <c r="AH102" s="603"/>
      <c r="AI102" s="603"/>
      <c r="AJ102" s="603"/>
      <c r="AK102" s="603"/>
      <c r="AL102" s="603"/>
      <c r="AM102" s="603"/>
      <c r="AN102" s="603"/>
      <c r="AO102" s="604"/>
      <c r="AP102" s="39"/>
      <c r="AQ102" s="602"/>
      <c r="AR102" s="603"/>
      <c r="AS102" s="603"/>
      <c r="AT102" s="603"/>
      <c r="AU102" s="603"/>
      <c r="AV102" s="603"/>
      <c r="AW102" s="603"/>
      <c r="AX102" s="603"/>
      <c r="AY102" s="603"/>
      <c r="AZ102" s="603"/>
      <c r="BA102" s="603"/>
      <c r="BB102" s="603"/>
      <c r="BC102" s="603"/>
      <c r="BD102" s="603"/>
      <c r="BE102" s="603"/>
      <c r="BF102" s="603"/>
      <c r="BG102" s="603"/>
      <c r="BH102" s="603"/>
      <c r="BI102" s="603"/>
      <c r="BJ102" s="603"/>
      <c r="BK102" s="603"/>
      <c r="BL102" s="603"/>
      <c r="BM102" s="603"/>
      <c r="BN102" s="603"/>
      <c r="BO102" s="603"/>
      <c r="BP102" s="603"/>
      <c r="BQ102" s="603"/>
      <c r="BR102" s="603"/>
      <c r="BS102" s="603"/>
      <c r="BT102" s="604"/>
      <c r="BU102" s="13"/>
    </row>
    <row r="103" spans="2:73" ht="15.75">
      <c r="B103" s="598"/>
      <c r="C103" s="598"/>
      <c r="D103" s="598"/>
      <c r="E103" s="598"/>
      <c r="F103" s="598"/>
      <c r="G103" s="598"/>
      <c r="H103" s="598"/>
      <c r="I103" s="557"/>
      <c r="J103" s="557"/>
      <c r="K103" s="39"/>
      <c r="L103" s="602"/>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3"/>
      <c r="AL103" s="603"/>
      <c r="AM103" s="603"/>
      <c r="AN103" s="603"/>
      <c r="AO103" s="604"/>
      <c r="AP103" s="39"/>
      <c r="AQ103" s="602"/>
      <c r="AR103" s="603"/>
      <c r="AS103" s="603"/>
      <c r="AT103" s="603"/>
      <c r="AU103" s="603"/>
      <c r="AV103" s="603"/>
      <c r="AW103" s="603"/>
      <c r="AX103" s="603"/>
      <c r="AY103" s="603"/>
      <c r="AZ103" s="603"/>
      <c r="BA103" s="603"/>
      <c r="BB103" s="603"/>
      <c r="BC103" s="603"/>
      <c r="BD103" s="603"/>
      <c r="BE103" s="603"/>
      <c r="BF103" s="603"/>
      <c r="BG103" s="603"/>
      <c r="BH103" s="603"/>
      <c r="BI103" s="603"/>
      <c r="BJ103" s="603"/>
      <c r="BK103" s="603"/>
      <c r="BL103" s="603"/>
      <c r="BM103" s="603"/>
      <c r="BN103" s="603"/>
      <c r="BO103" s="603"/>
      <c r="BP103" s="603"/>
      <c r="BQ103" s="603"/>
      <c r="BR103" s="603"/>
      <c r="BS103" s="603"/>
      <c r="BT103" s="604"/>
      <c r="BU103" s="13"/>
    </row>
    <row r="104" spans="2:73" ht="15.75">
      <c r="B104" s="598"/>
      <c r="C104" s="598"/>
      <c r="D104" s="598"/>
      <c r="E104" s="598"/>
      <c r="F104" s="598"/>
      <c r="G104" s="598"/>
      <c r="H104" s="598"/>
      <c r="I104" s="557"/>
      <c r="J104" s="557"/>
      <c r="K104" s="39"/>
      <c r="L104" s="602"/>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3"/>
      <c r="AN104" s="603"/>
      <c r="AO104" s="604"/>
      <c r="AP104" s="39"/>
      <c r="AQ104" s="602"/>
      <c r="AR104" s="603"/>
      <c r="AS104" s="603"/>
      <c r="AT104" s="603"/>
      <c r="AU104" s="603"/>
      <c r="AV104" s="603"/>
      <c r="AW104" s="603"/>
      <c r="AX104" s="603"/>
      <c r="AY104" s="603"/>
      <c r="AZ104" s="603"/>
      <c r="BA104" s="603"/>
      <c r="BB104" s="603"/>
      <c r="BC104" s="603"/>
      <c r="BD104" s="603"/>
      <c r="BE104" s="603"/>
      <c r="BF104" s="603"/>
      <c r="BG104" s="603"/>
      <c r="BH104" s="603"/>
      <c r="BI104" s="603"/>
      <c r="BJ104" s="603"/>
      <c r="BK104" s="603"/>
      <c r="BL104" s="603"/>
      <c r="BM104" s="603"/>
      <c r="BN104" s="603"/>
      <c r="BO104" s="603"/>
      <c r="BP104" s="603"/>
      <c r="BQ104" s="603"/>
      <c r="BR104" s="603"/>
      <c r="BS104" s="603"/>
      <c r="BT104" s="604"/>
      <c r="BU104" s="13"/>
    </row>
    <row r="105" spans="2:73" ht="15.75">
      <c r="B105" s="598"/>
      <c r="C105" s="598"/>
      <c r="D105" s="598"/>
      <c r="E105" s="598"/>
      <c r="F105" s="598"/>
      <c r="G105" s="598"/>
      <c r="H105" s="598"/>
      <c r="I105" s="557"/>
      <c r="J105" s="557"/>
      <c r="K105" s="39"/>
      <c r="L105" s="602"/>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4"/>
      <c r="AP105" s="39"/>
      <c r="AQ105" s="602"/>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603"/>
      <c r="BR105" s="603"/>
      <c r="BS105" s="603"/>
      <c r="BT105" s="604"/>
      <c r="BU105" s="13"/>
    </row>
    <row r="106" spans="2:73" ht="15.75">
      <c r="B106" s="598"/>
      <c r="C106" s="598"/>
      <c r="D106" s="598"/>
      <c r="E106" s="598"/>
      <c r="F106" s="598"/>
      <c r="G106" s="598"/>
      <c r="H106" s="598"/>
      <c r="I106" s="557"/>
      <c r="J106" s="557"/>
      <c r="K106" s="39"/>
      <c r="L106" s="602"/>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4"/>
      <c r="AP106" s="39"/>
      <c r="AQ106" s="602"/>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4"/>
      <c r="BU106" s="13"/>
    </row>
    <row r="107" spans="2:73" ht="15.75">
      <c r="B107" s="598"/>
      <c r="C107" s="598"/>
      <c r="D107" s="598"/>
      <c r="E107" s="598"/>
      <c r="F107" s="598"/>
      <c r="G107" s="598"/>
      <c r="H107" s="598"/>
      <c r="I107" s="557"/>
      <c r="J107" s="557"/>
      <c r="K107" s="39"/>
      <c r="L107" s="602"/>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3"/>
      <c r="AL107" s="603"/>
      <c r="AM107" s="603"/>
      <c r="AN107" s="603"/>
      <c r="AO107" s="604"/>
      <c r="AP107" s="39"/>
      <c r="AQ107" s="605"/>
      <c r="AR107" s="606"/>
      <c r="AS107" s="606"/>
      <c r="AT107" s="606"/>
      <c r="AU107" s="606"/>
      <c r="AV107" s="606"/>
      <c r="AW107" s="606"/>
      <c r="AX107" s="606"/>
      <c r="AY107" s="606"/>
      <c r="AZ107" s="606"/>
      <c r="BA107" s="606"/>
      <c r="BB107" s="606"/>
      <c r="BC107" s="606"/>
      <c r="BD107" s="606"/>
      <c r="BE107" s="606"/>
      <c r="BF107" s="606"/>
      <c r="BG107" s="606"/>
      <c r="BH107" s="606"/>
      <c r="BI107" s="606"/>
      <c r="BJ107" s="606"/>
      <c r="BK107" s="606"/>
      <c r="BL107" s="606"/>
      <c r="BM107" s="606"/>
      <c r="BN107" s="606"/>
      <c r="BO107" s="606"/>
      <c r="BP107" s="606"/>
      <c r="BQ107" s="606"/>
      <c r="BR107" s="606"/>
      <c r="BS107" s="606"/>
      <c r="BT107" s="607"/>
      <c r="BU107" s="13"/>
    </row>
    <row r="108" spans="2:73" ht="15.75">
      <c r="B108" s="598"/>
      <c r="C108" s="598"/>
      <c r="D108" s="598"/>
      <c r="E108" s="598"/>
      <c r="F108" s="598"/>
      <c r="G108" s="598"/>
      <c r="H108" s="598"/>
      <c r="I108" s="557"/>
      <c r="J108" s="557"/>
      <c r="K108" s="39"/>
      <c r="L108" s="602"/>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3"/>
      <c r="AL108" s="603"/>
      <c r="AM108" s="603"/>
      <c r="AN108" s="603"/>
      <c r="AO108" s="604"/>
      <c r="AP108" s="39"/>
      <c r="AQ108" s="599"/>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0"/>
      <c r="BM108" s="600"/>
      <c r="BN108" s="600"/>
      <c r="BO108" s="600"/>
      <c r="BP108" s="600"/>
      <c r="BQ108" s="600"/>
      <c r="BR108" s="600"/>
      <c r="BS108" s="600"/>
      <c r="BT108" s="601"/>
      <c r="BU108" s="13"/>
    </row>
    <row r="109" spans="2:73" ht="15.75">
      <c r="B109" s="598"/>
      <c r="C109" s="598"/>
      <c r="D109" s="598"/>
      <c r="E109" s="598"/>
      <c r="F109" s="598"/>
      <c r="G109" s="598"/>
      <c r="H109" s="598"/>
      <c r="I109" s="557"/>
      <c r="J109" s="557"/>
      <c r="K109" s="39"/>
      <c r="L109" s="602"/>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3"/>
      <c r="AL109" s="603"/>
      <c r="AM109" s="603"/>
      <c r="AN109" s="603"/>
      <c r="AO109" s="604"/>
      <c r="AP109" s="39"/>
      <c r="AQ109" s="602"/>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4"/>
      <c r="BU109" s="13"/>
    </row>
    <row r="110" spans="2:73" ht="15.75">
      <c r="B110" s="598"/>
      <c r="C110" s="598"/>
      <c r="D110" s="598"/>
      <c r="E110" s="598"/>
      <c r="F110" s="598"/>
      <c r="G110" s="598"/>
      <c r="H110" s="598"/>
      <c r="I110" s="557"/>
      <c r="J110" s="557"/>
      <c r="K110" s="39"/>
      <c r="L110" s="602"/>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4"/>
      <c r="AP110" s="39"/>
      <c r="AQ110" s="602"/>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4"/>
      <c r="BU110" s="13"/>
    </row>
    <row r="111" spans="2:73" ht="15.75">
      <c r="B111" s="598"/>
      <c r="C111" s="598"/>
      <c r="D111" s="598"/>
      <c r="E111" s="598"/>
      <c r="F111" s="598"/>
      <c r="G111" s="598"/>
      <c r="H111" s="598"/>
      <c r="I111" s="557"/>
      <c r="J111" s="557"/>
      <c r="K111" s="39"/>
      <c r="L111" s="602"/>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3"/>
      <c r="AL111" s="603"/>
      <c r="AM111" s="603"/>
      <c r="AN111" s="603"/>
      <c r="AO111" s="604"/>
      <c r="AP111" s="39"/>
      <c r="AQ111" s="602"/>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4"/>
      <c r="BU111" s="13"/>
    </row>
    <row r="112" spans="2:73">
      <c r="B112" s="598"/>
      <c r="C112" s="598"/>
      <c r="D112" s="598"/>
      <c r="E112" s="598"/>
      <c r="F112" s="598"/>
      <c r="G112" s="598"/>
      <c r="H112" s="598"/>
      <c r="I112" s="557"/>
      <c r="J112" s="557"/>
      <c r="K112" s="39"/>
      <c r="L112" s="602"/>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3"/>
      <c r="AL112" s="603"/>
      <c r="AM112" s="603"/>
      <c r="AN112" s="603"/>
      <c r="AO112" s="604"/>
      <c r="AP112" s="39"/>
      <c r="AQ112" s="602"/>
      <c r="AR112" s="603"/>
      <c r="AS112" s="603"/>
      <c r="AT112" s="603"/>
      <c r="AU112" s="603"/>
      <c r="AV112" s="603"/>
      <c r="AW112" s="603"/>
      <c r="AX112" s="603"/>
      <c r="AY112" s="603"/>
      <c r="AZ112" s="603"/>
      <c r="BA112" s="603"/>
      <c r="BB112" s="603"/>
      <c r="BC112" s="603"/>
      <c r="BD112" s="603"/>
      <c r="BE112" s="603"/>
      <c r="BF112" s="603"/>
      <c r="BG112" s="603"/>
      <c r="BH112" s="603"/>
      <c r="BI112" s="603"/>
      <c r="BJ112" s="603"/>
      <c r="BK112" s="603"/>
      <c r="BL112" s="603"/>
      <c r="BM112" s="603"/>
      <c r="BN112" s="603"/>
      <c r="BO112" s="603"/>
      <c r="BP112" s="603"/>
      <c r="BQ112" s="603"/>
      <c r="BR112" s="603"/>
      <c r="BS112" s="603"/>
      <c r="BT112" s="604"/>
    </row>
    <row r="113" spans="2:73">
      <c r="B113" s="598"/>
      <c r="C113" s="598"/>
      <c r="D113" s="598"/>
      <c r="E113" s="598"/>
      <c r="F113" s="598"/>
      <c r="G113" s="598"/>
      <c r="H113" s="598"/>
      <c r="I113" s="557"/>
      <c r="J113" s="557"/>
      <c r="K113" s="39"/>
      <c r="L113" s="602"/>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4"/>
      <c r="AP113" s="39"/>
      <c r="AQ113" s="602"/>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3"/>
      <c r="BT113" s="604"/>
    </row>
    <row r="114" spans="2:73">
      <c r="B114" s="598"/>
      <c r="C114" s="598"/>
      <c r="D114" s="598"/>
      <c r="E114" s="598"/>
      <c r="F114" s="598"/>
      <c r="G114" s="598"/>
      <c r="H114" s="598"/>
      <c r="I114" s="557"/>
      <c r="J114" s="557"/>
      <c r="K114" s="39"/>
      <c r="L114" s="602"/>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3"/>
      <c r="AL114" s="603"/>
      <c r="AM114" s="603"/>
      <c r="AN114" s="603"/>
      <c r="AO114" s="604"/>
      <c r="AP114" s="39"/>
      <c r="AQ114" s="602"/>
      <c r="AR114" s="603"/>
      <c r="AS114" s="603"/>
      <c r="AT114" s="603"/>
      <c r="AU114" s="603"/>
      <c r="AV114" s="603"/>
      <c r="AW114" s="603"/>
      <c r="AX114" s="603"/>
      <c r="AY114" s="603"/>
      <c r="AZ114" s="603"/>
      <c r="BA114" s="603"/>
      <c r="BB114" s="603"/>
      <c r="BC114" s="603"/>
      <c r="BD114" s="603"/>
      <c r="BE114" s="603"/>
      <c r="BF114" s="603"/>
      <c r="BG114" s="603"/>
      <c r="BH114" s="603"/>
      <c r="BI114" s="603"/>
      <c r="BJ114" s="603"/>
      <c r="BK114" s="603"/>
      <c r="BL114" s="603"/>
      <c r="BM114" s="603"/>
      <c r="BN114" s="603"/>
      <c r="BO114" s="603"/>
      <c r="BP114" s="603"/>
      <c r="BQ114" s="603"/>
      <c r="BR114" s="603"/>
      <c r="BS114" s="603"/>
      <c r="BT114" s="604"/>
    </row>
    <row r="115" spans="2:73" ht="15.75">
      <c r="B115" s="598"/>
      <c r="C115" s="598"/>
      <c r="D115" s="598"/>
      <c r="E115" s="598"/>
      <c r="F115" s="598"/>
      <c r="G115" s="598"/>
      <c r="H115" s="598"/>
      <c r="I115" s="557"/>
      <c r="J115" s="557"/>
      <c r="K115" s="39"/>
      <c r="L115" s="602"/>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3"/>
      <c r="AL115" s="603"/>
      <c r="AM115" s="603"/>
      <c r="AN115" s="603"/>
      <c r="AO115" s="604"/>
      <c r="AP115" s="39"/>
      <c r="AQ115" s="602"/>
      <c r="AR115" s="603"/>
      <c r="AS115" s="603"/>
      <c r="AT115" s="603"/>
      <c r="AU115" s="603"/>
      <c r="AV115" s="603"/>
      <c r="AW115" s="603"/>
      <c r="AX115" s="603"/>
      <c r="AY115" s="603"/>
      <c r="AZ115" s="603"/>
      <c r="BA115" s="603"/>
      <c r="BB115" s="603"/>
      <c r="BC115" s="603"/>
      <c r="BD115" s="603"/>
      <c r="BE115" s="603"/>
      <c r="BF115" s="603"/>
      <c r="BG115" s="603"/>
      <c r="BH115" s="603"/>
      <c r="BI115" s="603"/>
      <c r="BJ115" s="603"/>
      <c r="BK115" s="603"/>
      <c r="BL115" s="603"/>
      <c r="BM115" s="603"/>
      <c r="BN115" s="603"/>
      <c r="BO115" s="603"/>
      <c r="BP115" s="603"/>
      <c r="BQ115" s="603"/>
      <c r="BR115" s="603"/>
      <c r="BS115" s="603"/>
      <c r="BT115" s="604"/>
      <c r="BU115" s="13"/>
    </row>
    <row r="116" spans="2:73" ht="15.75">
      <c r="B116" s="598"/>
      <c r="C116" s="598"/>
      <c r="D116" s="598"/>
      <c r="E116" s="598"/>
      <c r="F116" s="598"/>
      <c r="G116" s="598"/>
      <c r="H116" s="598"/>
      <c r="I116" s="557"/>
      <c r="J116" s="557"/>
      <c r="K116" s="39"/>
      <c r="L116" s="602"/>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3"/>
      <c r="AL116" s="603"/>
      <c r="AM116" s="603"/>
      <c r="AN116" s="603"/>
      <c r="AO116" s="604"/>
      <c r="AP116" s="39"/>
      <c r="AQ116" s="602"/>
      <c r="AR116" s="603"/>
      <c r="AS116" s="603"/>
      <c r="AT116" s="603"/>
      <c r="AU116" s="603"/>
      <c r="AV116" s="603"/>
      <c r="AW116" s="603"/>
      <c r="AX116" s="603"/>
      <c r="AY116" s="603"/>
      <c r="AZ116" s="603"/>
      <c r="BA116" s="603"/>
      <c r="BB116" s="603"/>
      <c r="BC116" s="603"/>
      <c r="BD116" s="603"/>
      <c r="BE116" s="603"/>
      <c r="BF116" s="603"/>
      <c r="BG116" s="603"/>
      <c r="BH116" s="603"/>
      <c r="BI116" s="603"/>
      <c r="BJ116" s="603"/>
      <c r="BK116" s="603"/>
      <c r="BL116" s="603"/>
      <c r="BM116" s="603"/>
      <c r="BN116" s="603"/>
      <c r="BO116" s="603"/>
      <c r="BP116" s="603"/>
      <c r="BQ116" s="603"/>
      <c r="BR116" s="603"/>
      <c r="BS116" s="603"/>
      <c r="BT116" s="604"/>
      <c r="BU116" s="13"/>
    </row>
    <row r="117" spans="2:73" ht="15.75">
      <c r="B117" s="598"/>
      <c r="C117" s="598"/>
      <c r="D117" s="598"/>
      <c r="E117" s="598"/>
      <c r="F117" s="598"/>
      <c r="G117" s="598"/>
      <c r="H117" s="598"/>
      <c r="I117" s="557"/>
      <c r="J117" s="557"/>
      <c r="K117" s="39"/>
      <c r="L117" s="602"/>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3"/>
      <c r="AL117" s="603"/>
      <c r="AM117" s="603"/>
      <c r="AN117" s="603"/>
      <c r="AO117" s="604"/>
      <c r="AP117" s="39"/>
      <c r="AQ117" s="602"/>
      <c r="AR117" s="603"/>
      <c r="AS117" s="603"/>
      <c r="AT117" s="603"/>
      <c r="AU117" s="603"/>
      <c r="AV117" s="603"/>
      <c r="AW117" s="603"/>
      <c r="AX117" s="603"/>
      <c r="AY117" s="603"/>
      <c r="AZ117" s="603"/>
      <c r="BA117" s="603"/>
      <c r="BB117" s="603"/>
      <c r="BC117" s="603"/>
      <c r="BD117" s="603"/>
      <c r="BE117" s="603"/>
      <c r="BF117" s="603"/>
      <c r="BG117" s="603"/>
      <c r="BH117" s="603"/>
      <c r="BI117" s="603"/>
      <c r="BJ117" s="603"/>
      <c r="BK117" s="603"/>
      <c r="BL117" s="603"/>
      <c r="BM117" s="603"/>
      <c r="BN117" s="603"/>
      <c r="BO117" s="603"/>
      <c r="BP117" s="603"/>
      <c r="BQ117" s="603"/>
      <c r="BR117" s="603"/>
      <c r="BS117" s="603"/>
      <c r="BT117" s="604"/>
      <c r="BU117" s="13"/>
    </row>
    <row r="118" spans="2:73" ht="15.75">
      <c r="B118" s="598"/>
      <c r="C118" s="598"/>
      <c r="D118" s="598"/>
      <c r="E118" s="598"/>
      <c r="F118" s="598"/>
      <c r="G118" s="598"/>
      <c r="H118" s="598"/>
      <c r="I118" s="557"/>
      <c r="J118" s="557"/>
      <c r="K118" s="39"/>
      <c r="L118" s="602"/>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3"/>
      <c r="AL118" s="603"/>
      <c r="AM118" s="603"/>
      <c r="AN118" s="603"/>
      <c r="AO118" s="604"/>
      <c r="AP118" s="39"/>
      <c r="AQ118" s="602"/>
      <c r="AR118" s="603"/>
      <c r="AS118" s="603"/>
      <c r="AT118" s="603"/>
      <c r="AU118" s="603"/>
      <c r="AV118" s="603"/>
      <c r="AW118" s="603"/>
      <c r="AX118" s="603"/>
      <c r="AY118" s="603"/>
      <c r="AZ118" s="603"/>
      <c r="BA118" s="603"/>
      <c r="BB118" s="603"/>
      <c r="BC118" s="603"/>
      <c r="BD118" s="603"/>
      <c r="BE118" s="603"/>
      <c r="BF118" s="603"/>
      <c r="BG118" s="603"/>
      <c r="BH118" s="603"/>
      <c r="BI118" s="603"/>
      <c r="BJ118" s="603"/>
      <c r="BK118" s="603"/>
      <c r="BL118" s="603"/>
      <c r="BM118" s="603"/>
      <c r="BN118" s="603"/>
      <c r="BO118" s="603"/>
      <c r="BP118" s="603"/>
      <c r="BQ118" s="603"/>
      <c r="BR118" s="603"/>
      <c r="BS118" s="603"/>
      <c r="BT118" s="604"/>
      <c r="BU118" s="13"/>
    </row>
    <row r="119" spans="2:73" ht="15.75">
      <c r="B119" s="598"/>
      <c r="C119" s="598"/>
      <c r="D119" s="598"/>
      <c r="E119" s="598"/>
      <c r="F119" s="598"/>
      <c r="G119" s="598"/>
      <c r="H119" s="598"/>
      <c r="I119" s="557"/>
      <c r="J119" s="557"/>
      <c r="K119" s="39"/>
      <c r="L119" s="602"/>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3"/>
      <c r="AL119" s="603"/>
      <c r="AM119" s="603"/>
      <c r="AN119" s="603"/>
      <c r="AO119" s="604"/>
      <c r="AP119" s="39"/>
      <c r="AQ119" s="602"/>
      <c r="AR119" s="603"/>
      <c r="AS119" s="603"/>
      <c r="AT119" s="603"/>
      <c r="AU119" s="603"/>
      <c r="AV119" s="603"/>
      <c r="AW119" s="603"/>
      <c r="AX119" s="603"/>
      <c r="AY119" s="603"/>
      <c r="AZ119" s="603"/>
      <c r="BA119" s="603"/>
      <c r="BB119" s="603"/>
      <c r="BC119" s="603"/>
      <c r="BD119" s="603"/>
      <c r="BE119" s="603"/>
      <c r="BF119" s="603"/>
      <c r="BG119" s="603"/>
      <c r="BH119" s="603"/>
      <c r="BI119" s="603"/>
      <c r="BJ119" s="603"/>
      <c r="BK119" s="603"/>
      <c r="BL119" s="603"/>
      <c r="BM119" s="603"/>
      <c r="BN119" s="603"/>
      <c r="BO119" s="603"/>
      <c r="BP119" s="603"/>
      <c r="BQ119" s="603"/>
      <c r="BR119" s="603"/>
      <c r="BS119" s="603"/>
      <c r="BT119" s="604"/>
      <c r="BU119" s="13"/>
    </row>
    <row r="120" spans="2:73">
      <c r="B120" s="598"/>
      <c r="C120" s="598"/>
      <c r="D120" s="598"/>
      <c r="E120" s="598"/>
      <c r="F120" s="598"/>
      <c r="G120" s="598"/>
      <c r="H120" s="598"/>
      <c r="I120" s="557"/>
      <c r="J120" s="557"/>
      <c r="K120" s="39"/>
      <c r="L120" s="602"/>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3"/>
      <c r="AL120" s="603"/>
      <c r="AM120" s="603"/>
      <c r="AN120" s="603"/>
      <c r="AO120" s="604"/>
      <c r="AP120" s="39"/>
      <c r="AQ120" s="602"/>
      <c r="AR120" s="603"/>
      <c r="AS120" s="603"/>
      <c r="AT120" s="603"/>
      <c r="AU120" s="603"/>
      <c r="AV120" s="603"/>
      <c r="AW120" s="603"/>
      <c r="AX120" s="603"/>
      <c r="AY120" s="603"/>
      <c r="AZ120" s="603"/>
      <c r="BA120" s="603"/>
      <c r="BB120" s="603"/>
      <c r="BC120" s="603"/>
      <c r="BD120" s="603"/>
      <c r="BE120" s="603"/>
      <c r="BF120" s="603"/>
      <c r="BG120" s="603"/>
      <c r="BH120" s="603"/>
      <c r="BI120" s="603"/>
      <c r="BJ120" s="603"/>
      <c r="BK120" s="603"/>
      <c r="BL120" s="603"/>
      <c r="BM120" s="603"/>
      <c r="BN120" s="603"/>
      <c r="BO120" s="603"/>
      <c r="BP120" s="603"/>
      <c r="BQ120" s="603"/>
      <c r="BR120" s="603"/>
      <c r="BS120" s="603"/>
      <c r="BT120" s="604"/>
    </row>
    <row r="121" spans="2:73" ht="15.75">
      <c r="B121" s="598"/>
      <c r="C121" s="598"/>
      <c r="D121" s="598"/>
      <c r="E121" s="598"/>
      <c r="F121" s="598"/>
      <c r="G121" s="598"/>
      <c r="H121" s="598"/>
      <c r="I121" s="557"/>
      <c r="J121" s="557"/>
      <c r="K121" s="39"/>
      <c r="L121" s="602"/>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3"/>
      <c r="AL121" s="603"/>
      <c r="AM121" s="603"/>
      <c r="AN121" s="603"/>
      <c r="AO121" s="604"/>
      <c r="AP121" s="39"/>
      <c r="AQ121" s="602"/>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4"/>
      <c r="BU121" s="13"/>
    </row>
    <row r="122" spans="2:73" ht="15.75">
      <c r="B122" s="598"/>
      <c r="C122" s="598"/>
      <c r="D122" s="598"/>
      <c r="E122" s="598"/>
      <c r="F122" s="598"/>
      <c r="G122" s="598"/>
      <c r="H122" s="598"/>
      <c r="I122" s="557"/>
      <c r="J122" s="557"/>
      <c r="K122" s="39"/>
      <c r="L122" s="605"/>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7"/>
      <c r="AP122" s="39"/>
      <c r="AQ122" s="605"/>
      <c r="AR122" s="606"/>
      <c r="AS122" s="606"/>
      <c r="AT122" s="606"/>
      <c r="AU122" s="606"/>
      <c r="AV122" s="606"/>
      <c r="AW122" s="606"/>
      <c r="AX122" s="606"/>
      <c r="AY122" s="606"/>
      <c r="AZ122" s="606"/>
      <c r="BA122" s="606"/>
      <c r="BB122" s="606"/>
      <c r="BC122" s="606"/>
      <c r="BD122" s="606"/>
      <c r="BE122" s="606"/>
      <c r="BF122" s="606"/>
      <c r="BG122" s="606"/>
      <c r="BH122" s="606"/>
      <c r="BI122" s="606"/>
      <c r="BJ122" s="606"/>
      <c r="BK122" s="606"/>
      <c r="BL122" s="606"/>
      <c r="BM122" s="606"/>
      <c r="BN122" s="606"/>
      <c r="BO122" s="606"/>
      <c r="BP122" s="606"/>
      <c r="BQ122" s="606"/>
      <c r="BR122" s="606"/>
      <c r="BS122" s="606"/>
      <c r="BT122" s="607"/>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E90"/>
  <sheetViews>
    <sheetView zoomScale="70" zoomScaleNormal="70" workbookViewId="0">
      <selection activeCell="Y68" sqref="Y68"/>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10" width="12.7109375" style="1" bestFit="1" customWidth="1"/>
    <col min="11" max="11" width="11.7109375" style="1" customWidth="1"/>
    <col min="12" max="15" width="12.7109375" style="1" bestFit="1" customWidth="1"/>
    <col min="16" max="16" width="9.85546875" style="1" customWidth="1"/>
    <col min="17" max="16384" width="9" style="1"/>
  </cols>
  <sheetData>
    <row r="12" spans="1:17" ht="24" customHeight="1" thickBot="1"/>
    <row r="13" spans="1:17" ht="23.45" customHeight="1" thickBot="1">
      <c r="A13" s="510"/>
      <c r="B13" s="510" t="s">
        <v>171</v>
      </c>
      <c r="D13" s="99" t="s">
        <v>175</v>
      </c>
      <c r="E13" s="640"/>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10" t="s">
        <v>501</v>
      </c>
    </row>
    <row r="16" spans="1:17" ht="15.75">
      <c r="B16" s="510"/>
    </row>
    <row r="17" spans="2:31" s="24" customFormat="1" ht="20.45" customHeight="1">
      <c r="B17" s="578" t="s">
        <v>648</v>
      </c>
      <c r="C17" s="488"/>
      <c r="D17" s="488"/>
      <c r="E17" s="488"/>
      <c r="F17" s="488"/>
      <c r="G17" s="488"/>
      <c r="H17" s="488"/>
      <c r="I17" s="488"/>
      <c r="J17" s="488"/>
      <c r="K17" s="488"/>
      <c r="L17" s="488"/>
      <c r="M17" s="488"/>
      <c r="N17" s="488"/>
      <c r="O17" s="488"/>
      <c r="P17" s="488"/>
      <c r="Q17" s="488"/>
      <c r="R17" s="488"/>
      <c r="S17" s="488"/>
      <c r="T17" s="488"/>
      <c r="U17" s="488"/>
    </row>
    <row r="18" spans="2:31" ht="60" customHeight="1">
      <c r="B18" s="895" t="s">
        <v>679</v>
      </c>
      <c r="C18" s="895"/>
      <c r="D18" s="895"/>
      <c r="E18" s="895"/>
      <c r="F18" s="895"/>
      <c r="G18" s="895"/>
      <c r="H18" s="895"/>
      <c r="I18" s="895"/>
      <c r="J18" s="895"/>
      <c r="K18" s="895"/>
      <c r="L18" s="895"/>
      <c r="M18" s="895"/>
      <c r="N18" s="895"/>
      <c r="O18" s="895"/>
      <c r="P18" s="895"/>
      <c r="Q18" s="895"/>
      <c r="R18" s="895"/>
      <c r="S18" s="895"/>
      <c r="T18" s="895"/>
      <c r="U18" s="895"/>
    </row>
    <row r="21" spans="2:31" ht="21">
      <c r="B21" s="766" t="s">
        <v>1177</v>
      </c>
    </row>
    <row r="23" spans="2:31" ht="32.1" customHeight="1">
      <c r="B23" s="966" t="s">
        <v>1175</v>
      </c>
      <c r="C23" s="966" t="s">
        <v>234</v>
      </c>
      <c r="D23" s="963" t="s">
        <v>1176</v>
      </c>
      <c r="E23" s="964"/>
      <c r="F23" s="964"/>
      <c r="G23" s="964"/>
      <c r="H23" s="964"/>
      <c r="I23" s="964"/>
      <c r="J23" s="964"/>
      <c r="K23" s="964"/>
      <c r="L23" s="964"/>
      <c r="M23" s="964"/>
      <c r="N23" s="964"/>
      <c r="O23" s="964"/>
      <c r="P23" s="964"/>
      <c r="Q23" s="965"/>
      <c r="R23" s="963" t="s">
        <v>1180</v>
      </c>
      <c r="S23" s="964"/>
      <c r="T23" s="964"/>
      <c r="U23" s="964"/>
      <c r="V23" s="964"/>
      <c r="W23" s="964"/>
      <c r="X23" s="964"/>
      <c r="Y23" s="964"/>
      <c r="Z23" s="964"/>
      <c r="AA23" s="964"/>
      <c r="AB23" s="964"/>
      <c r="AC23" s="964"/>
      <c r="AD23" s="964"/>
      <c r="AE23" s="965"/>
    </row>
    <row r="24" spans="2:31">
      <c r="B24" s="967"/>
      <c r="C24" s="967"/>
      <c r="D24" s="830">
        <v>2017</v>
      </c>
      <c r="E24" s="830">
        <v>2018</v>
      </c>
      <c r="F24" s="830">
        <v>2019</v>
      </c>
      <c r="G24" s="830">
        <v>2020</v>
      </c>
      <c r="H24" s="830">
        <v>2021</v>
      </c>
      <c r="I24" s="830">
        <v>2022</v>
      </c>
      <c r="J24" s="830">
        <v>2023</v>
      </c>
      <c r="K24" s="830">
        <v>2024</v>
      </c>
      <c r="L24" s="830">
        <v>2025</v>
      </c>
      <c r="M24" s="830">
        <v>2026</v>
      </c>
      <c r="N24" s="830">
        <v>2027</v>
      </c>
      <c r="O24" s="830">
        <v>2028</v>
      </c>
      <c r="P24" s="830">
        <v>2029</v>
      </c>
      <c r="Q24" s="830">
        <v>2030</v>
      </c>
      <c r="R24" s="830">
        <v>2017</v>
      </c>
      <c r="S24" s="830">
        <v>2018</v>
      </c>
      <c r="T24" s="830">
        <v>2019</v>
      </c>
      <c r="U24" s="830">
        <v>2020</v>
      </c>
      <c r="V24" s="830">
        <v>2021</v>
      </c>
      <c r="W24" s="830">
        <v>2022</v>
      </c>
      <c r="X24" s="830">
        <v>2023</v>
      </c>
      <c r="Y24" s="830">
        <v>2024</v>
      </c>
      <c r="Z24" s="830">
        <v>2025</v>
      </c>
      <c r="AA24" s="830">
        <v>2026</v>
      </c>
      <c r="AB24" s="830">
        <v>2027</v>
      </c>
      <c r="AC24" s="830">
        <v>2028</v>
      </c>
      <c r="AD24" s="830">
        <v>2029</v>
      </c>
      <c r="AE24" s="830">
        <v>2030</v>
      </c>
    </row>
    <row r="25" spans="2:31">
      <c r="B25" s="831">
        <v>1</v>
      </c>
      <c r="C25" s="831">
        <v>2017</v>
      </c>
      <c r="D25" s="256">
        <v>4382683.88</v>
      </c>
      <c r="E25" s="784">
        <f>D25</f>
        <v>4382683.88</v>
      </c>
      <c r="F25" s="784">
        <f t="shared" ref="F25:O26" si="0">E25</f>
        <v>4382683.88</v>
      </c>
      <c r="G25" s="784">
        <f t="shared" si="0"/>
        <v>4382683.88</v>
      </c>
      <c r="H25" s="784">
        <f t="shared" si="0"/>
        <v>4382683.88</v>
      </c>
      <c r="I25" s="784">
        <f t="shared" si="0"/>
        <v>4382683.88</v>
      </c>
      <c r="J25" s="784">
        <f t="shared" si="0"/>
        <v>4382683.88</v>
      </c>
      <c r="K25" s="784">
        <f t="shared" si="0"/>
        <v>4382683.88</v>
      </c>
      <c r="L25" s="784">
        <f t="shared" si="0"/>
        <v>4382683.88</v>
      </c>
      <c r="M25" s="784">
        <f t="shared" si="0"/>
        <v>4382683.88</v>
      </c>
      <c r="N25" s="784">
        <f t="shared" si="0"/>
        <v>4382683.88</v>
      </c>
      <c r="O25" s="832">
        <v>0</v>
      </c>
      <c r="P25" s="832">
        <v>0</v>
      </c>
      <c r="Q25" s="831">
        <v>0</v>
      </c>
      <c r="R25" s="832">
        <f>G48/12</f>
        <v>75.511913907499988</v>
      </c>
      <c r="S25" s="832">
        <f>G49/21</f>
        <v>298.96805271045707</v>
      </c>
      <c r="T25" s="832">
        <f>S25</f>
        <v>298.96805271045707</v>
      </c>
      <c r="U25" s="832">
        <f t="shared" ref="U25:AB25" si="1">T25</f>
        <v>298.96805271045707</v>
      </c>
      <c r="V25" s="832">
        <f t="shared" si="1"/>
        <v>298.96805271045707</v>
      </c>
      <c r="W25" s="832">
        <f t="shared" si="1"/>
        <v>298.96805271045707</v>
      </c>
      <c r="X25" s="832">
        <f t="shared" si="1"/>
        <v>298.96805271045707</v>
      </c>
      <c r="Y25" s="832">
        <f t="shared" si="1"/>
        <v>298.96805271045707</v>
      </c>
      <c r="Z25" s="832">
        <f t="shared" si="1"/>
        <v>298.96805271045707</v>
      </c>
      <c r="AA25" s="832">
        <f t="shared" si="1"/>
        <v>298.96805271045707</v>
      </c>
      <c r="AB25" s="832">
        <f t="shared" si="1"/>
        <v>298.96805271045707</v>
      </c>
      <c r="AC25" s="832">
        <f>S25-R25</f>
        <v>223.45613880295707</v>
      </c>
      <c r="AD25" s="831">
        <v>0</v>
      </c>
      <c r="AE25" s="831">
        <v>0</v>
      </c>
    </row>
    <row r="26" spans="2:31">
      <c r="B26" s="831">
        <v>2</v>
      </c>
      <c r="C26" s="831">
        <v>2018</v>
      </c>
      <c r="D26" s="831"/>
      <c r="E26" s="833">
        <v>1761395</v>
      </c>
      <c r="F26" s="784">
        <f>E26</f>
        <v>1761395</v>
      </c>
      <c r="G26" s="784">
        <f t="shared" si="0"/>
        <v>1761395</v>
      </c>
      <c r="H26" s="784">
        <f t="shared" si="0"/>
        <v>1761395</v>
      </c>
      <c r="I26" s="784">
        <f t="shared" si="0"/>
        <v>1761395</v>
      </c>
      <c r="J26" s="784">
        <f t="shared" si="0"/>
        <v>1761395</v>
      </c>
      <c r="K26" s="784">
        <f t="shared" si="0"/>
        <v>1761395</v>
      </c>
      <c r="L26" s="784">
        <f t="shared" si="0"/>
        <v>1761395</v>
      </c>
      <c r="M26" s="784">
        <f t="shared" si="0"/>
        <v>1761395</v>
      </c>
      <c r="N26" s="784">
        <f t="shared" si="0"/>
        <v>1761395</v>
      </c>
      <c r="O26" s="834">
        <f t="shared" si="0"/>
        <v>1761395</v>
      </c>
      <c r="P26" s="832">
        <v>0</v>
      </c>
      <c r="Q26" s="832">
        <v>0</v>
      </c>
      <c r="R26" s="831"/>
      <c r="S26" s="832">
        <f>G78/12</f>
        <v>451.32949917645124</v>
      </c>
      <c r="T26" s="832">
        <f>G79/12</f>
        <v>653.46557296623973</v>
      </c>
      <c r="U26" s="832">
        <f t="shared" ref="U26:AC26" si="2">T26</f>
        <v>653.46557296623973</v>
      </c>
      <c r="V26" s="832">
        <f t="shared" si="2"/>
        <v>653.46557296623973</v>
      </c>
      <c r="W26" s="832">
        <f t="shared" si="2"/>
        <v>653.46557296623973</v>
      </c>
      <c r="X26" s="832">
        <f t="shared" si="2"/>
        <v>653.46557296623973</v>
      </c>
      <c r="Y26" s="832">
        <f t="shared" si="2"/>
        <v>653.46557296623973</v>
      </c>
      <c r="Z26" s="832">
        <f t="shared" si="2"/>
        <v>653.46557296623973</v>
      </c>
      <c r="AA26" s="832">
        <f t="shared" si="2"/>
        <v>653.46557296623973</v>
      </c>
      <c r="AB26" s="832">
        <f t="shared" si="2"/>
        <v>653.46557296623973</v>
      </c>
      <c r="AC26" s="832">
        <f t="shared" si="2"/>
        <v>653.46557296623973</v>
      </c>
      <c r="AD26" s="832">
        <f>T26-S26</f>
        <v>202.1360737897885</v>
      </c>
      <c r="AE26" s="831">
        <v>0</v>
      </c>
    </row>
    <row r="30" spans="2:31" ht="21">
      <c r="B30" s="766" t="s">
        <v>1121</v>
      </c>
    </row>
    <row r="32" spans="2:31" ht="21">
      <c r="B32" s="766" t="s">
        <v>678</v>
      </c>
      <c r="C32" s="767"/>
      <c r="F32" s="767"/>
      <c r="G32" s="767"/>
      <c r="I32" s="766" t="s">
        <v>1122</v>
      </c>
    </row>
    <row r="33" spans="2:17" ht="18.75" customHeight="1">
      <c r="B33" s="962" t="s">
        <v>663</v>
      </c>
      <c r="C33" s="962"/>
      <c r="D33" s="962"/>
      <c r="E33" s="962"/>
      <c r="F33" s="962"/>
      <c r="G33" s="962"/>
      <c r="I33" s="1" t="s">
        <v>670</v>
      </c>
      <c r="N33" s="1" t="s">
        <v>671</v>
      </c>
    </row>
    <row r="34" spans="2:17" ht="45">
      <c r="B34" s="768" t="s">
        <v>62</v>
      </c>
      <c r="C34" s="768" t="s">
        <v>664</v>
      </c>
      <c r="D34" s="768" t="s">
        <v>665</v>
      </c>
      <c r="E34" s="768" t="s">
        <v>1123</v>
      </c>
      <c r="F34" s="768" t="s">
        <v>667</v>
      </c>
      <c r="G34" s="768" t="s">
        <v>666</v>
      </c>
      <c r="I34" s="768" t="s">
        <v>668</v>
      </c>
      <c r="J34" s="768" t="s">
        <v>1124</v>
      </c>
      <c r="K34" s="768" t="s">
        <v>669</v>
      </c>
      <c r="L34" s="768" t="s">
        <v>664</v>
      </c>
      <c r="N34" s="768" t="s">
        <v>668</v>
      </c>
      <c r="O34" s="768" t="s">
        <v>1124</v>
      </c>
      <c r="P34" s="768" t="s">
        <v>669</v>
      </c>
      <c r="Q34" s="768" t="s">
        <v>664</v>
      </c>
    </row>
    <row r="35" spans="2:17" ht="30">
      <c r="B35" s="768"/>
      <c r="C35" s="768"/>
      <c r="D35" s="768" t="s">
        <v>672</v>
      </c>
      <c r="E35" s="768" t="s">
        <v>673</v>
      </c>
      <c r="F35" s="768" t="s">
        <v>674</v>
      </c>
      <c r="G35" s="768" t="s">
        <v>675</v>
      </c>
      <c r="I35" s="768"/>
      <c r="J35" s="768" t="s">
        <v>676</v>
      </c>
      <c r="K35" s="768" t="s">
        <v>677</v>
      </c>
      <c r="L35" s="768" t="s">
        <v>1125</v>
      </c>
      <c r="N35" s="768"/>
      <c r="O35" s="768" t="s">
        <v>1126</v>
      </c>
      <c r="P35" s="768" t="s">
        <v>1127</v>
      </c>
      <c r="Q35" s="768" t="s">
        <v>1128</v>
      </c>
    </row>
    <row r="36" spans="2:17" ht="15.75" customHeight="1">
      <c r="B36" s="639">
        <v>42736</v>
      </c>
      <c r="C36" s="772"/>
      <c r="D36" s="773">
        <f>0</f>
        <v>0</v>
      </c>
      <c r="E36" s="773">
        <f>D36</f>
        <v>0</v>
      </c>
      <c r="F36" s="812"/>
      <c r="G36" s="812"/>
      <c r="I36" s="638" t="s">
        <v>1129</v>
      </c>
      <c r="J36" s="638">
        <v>95</v>
      </c>
      <c r="K36" s="638">
        <v>4213</v>
      </c>
      <c r="L36" s="638">
        <f>K36*J36/1000</f>
        <v>400.23500000000001</v>
      </c>
      <c r="N36" s="638" t="s">
        <v>1129</v>
      </c>
      <c r="O36" s="638">
        <v>38</v>
      </c>
      <c r="P36" s="638">
        <v>4206</v>
      </c>
      <c r="Q36" s="638">
        <f>P36*O36/1000</f>
        <v>159.828</v>
      </c>
    </row>
    <row r="37" spans="2:17" ht="15.75" customHeight="1">
      <c r="B37" s="639">
        <v>42767</v>
      </c>
      <c r="C37" s="813"/>
      <c r="D37" s="814">
        <f>C36-C37</f>
        <v>0</v>
      </c>
      <c r="E37" s="814">
        <f>D37+E36</f>
        <v>0</v>
      </c>
      <c r="F37" s="812"/>
      <c r="G37" s="815">
        <f>D37*F37</f>
        <v>0</v>
      </c>
      <c r="I37" s="638" t="s">
        <v>1129</v>
      </c>
      <c r="J37" s="638">
        <v>138</v>
      </c>
      <c r="K37" s="638">
        <v>1359</v>
      </c>
      <c r="L37" s="638">
        <f t="shared" ref="L37:L46" si="3">K37*J37/1000</f>
        <v>187.542</v>
      </c>
      <c r="N37" s="638" t="s">
        <v>1129</v>
      </c>
      <c r="O37" s="638">
        <v>41</v>
      </c>
      <c r="P37" s="638">
        <v>7</v>
      </c>
      <c r="Q37" s="812">
        <f t="shared" ref="Q37:Q48" si="4">P37*O37/1000</f>
        <v>0.28699999999999998</v>
      </c>
    </row>
    <row r="38" spans="2:17" ht="15.75" customHeight="1">
      <c r="B38" s="639">
        <v>42795</v>
      </c>
      <c r="C38" s="812"/>
      <c r="D38" s="814">
        <f t="shared" ref="D38:D43" si="5">C37-C38</f>
        <v>0</v>
      </c>
      <c r="E38" s="814">
        <f t="shared" ref="E38:E47" si="6">D38+E37</f>
        <v>0</v>
      </c>
      <c r="F38" s="812"/>
      <c r="G38" s="812"/>
      <c r="I38" s="638" t="s">
        <v>1129</v>
      </c>
      <c r="J38" s="638">
        <v>188</v>
      </c>
      <c r="K38" s="638">
        <v>313</v>
      </c>
      <c r="L38" s="638">
        <f t="shared" si="3"/>
        <v>58.844000000000001</v>
      </c>
      <c r="N38" s="638" t="s">
        <v>1129</v>
      </c>
      <c r="O38" s="638">
        <v>53</v>
      </c>
      <c r="P38" s="638">
        <v>1359</v>
      </c>
      <c r="Q38" s="812">
        <f t="shared" si="4"/>
        <v>72.027000000000001</v>
      </c>
    </row>
    <row r="39" spans="2:17" ht="15.75" customHeight="1">
      <c r="B39" s="639">
        <v>42826</v>
      </c>
      <c r="C39" s="812"/>
      <c r="D39" s="814">
        <f t="shared" si="5"/>
        <v>0</v>
      </c>
      <c r="E39" s="814">
        <f t="shared" si="6"/>
        <v>0</v>
      </c>
      <c r="F39" s="812"/>
      <c r="G39" s="812"/>
      <c r="I39" s="638" t="s">
        <v>1129</v>
      </c>
      <c r="J39" s="638">
        <v>250</v>
      </c>
      <c r="K39" s="638">
        <v>1321</v>
      </c>
      <c r="L39" s="638">
        <f t="shared" si="3"/>
        <v>330.25</v>
      </c>
      <c r="N39" s="638" t="s">
        <v>1129</v>
      </c>
      <c r="O39" s="638">
        <v>73</v>
      </c>
      <c r="P39" s="638">
        <v>313</v>
      </c>
      <c r="Q39" s="812">
        <f t="shared" si="4"/>
        <v>22.849</v>
      </c>
    </row>
    <row r="40" spans="2:17" ht="15.75" customHeight="1">
      <c r="B40" s="639">
        <v>42856</v>
      </c>
      <c r="C40" s="812"/>
      <c r="D40" s="814">
        <f t="shared" si="5"/>
        <v>0</v>
      </c>
      <c r="E40" s="814">
        <f t="shared" si="6"/>
        <v>0</v>
      </c>
      <c r="F40" s="812"/>
      <c r="G40" s="812"/>
      <c r="I40" s="638" t="s">
        <v>1129</v>
      </c>
      <c r="J40" s="638">
        <v>295</v>
      </c>
      <c r="K40" s="638">
        <v>39</v>
      </c>
      <c r="L40" s="638">
        <f t="shared" si="3"/>
        <v>11.505000000000001</v>
      </c>
      <c r="N40" s="638" t="s">
        <v>1129</v>
      </c>
      <c r="O40" s="638">
        <v>106</v>
      </c>
      <c r="P40" s="638">
        <v>1363</v>
      </c>
      <c r="Q40" s="812">
        <f t="shared" si="4"/>
        <v>144.47800000000001</v>
      </c>
    </row>
    <row r="41" spans="2:17" ht="15.75" customHeight="1">
      <c r="B41" s="639">
        <v>42887</v>
      </c>
      <c r="C41" s="812"/>
      <c r="D41" s="814">
        <f t="shared" si="5"/>
        <v>0</v>
      </c>
      <c r="E41" s="814">
        <f t="shared" si="6"/>
        <v>0</v>
      </c>
      <c r="F41" s="812"/>
      <c r="G41" s="812"/>
      <c r="I41" s="638" t="s">
        <v>1129</v>
      </c>
      <c r="J41" s="638">
        <v>400</v>
      </c>
      <c r="K41" s="638">
        <v>3</v>
      </c>
      <c r="L41" s="638">
        <f t="shared" si="3"/>
        <v>1.2</v>
      </c>
      <c r="N41" s="638" t="s">
        <v>1129</v>
      </c>
      <c r="O41" s="638">
        <v>135</v>
      </c>
      <c r="P41" s="638">
        <v>0</v>
      </c>
      <c r="Q41" s="812">
        <f t="shared" si="4"/>
        <v>0</v>
      </c>
    </row>
    <row r="42" spans="2:17" ht="15.75" customHeight="1">
      <c r="B42" s="639">
        <v>42917</v>
      </c>
      <c r="C42" s="812"/>
      <c r="D42" s="814">
        <f t="shared" si="5"/>
        <v>0</v>
      </c>
      <c r="E42" s="814">
        <f t="shared" si="6"/>
        <v>0</v>
      </c>
      <c r="F42" s="812"/>
      <c r="G42" s="812"/>
      <c r="I42" s="638" t="s">
        <v>1130</v>
      </c>
      <c r="J42" s="638">
        <v>95</v>
      </c>
      <c r="K42" s="638">
        <v>26</v>
      </c>
      <c r="L42" s="638">
        <f t="shared" si="3"/>
        <v>2.4700000000000002</v>
      </c>
      <c r="N42" s="638" t="s">
        <v>1129</v>
      </c>
      <c r="O42" s="638">
        <v>160</v>
      </c>
      <c r="P42" s="638">
        <v>0</v>
      </c>
      <c r="Q42" s="812">
        <f t="shared" si="4"/>
        <v>0</v>
      </c>
    </row>
    <row r="43" spans="2:17" ht="15.75" customHeight="1">
      <c r="B43" s="639">
        <v>42948</v>
      </c>
      <c r="C43" s="812"/>
      <c r="D43" s="814">
        <f t="shared" si="5"/>
        <v>0</v>
      </c>
      <c r="E43" s="814">
        <f t="shared" si="6"/>
        <v>0</v>
      </c>
      <c r="F43" s="812"/>
      <c r="G43" s="812"/>
      <c r="I43" s="638" t="s">
        <v>1131</v>
      </c>
      <c r="J43" s="638">
        <v>95</v>
      </c>
      <c r="K43" s="638">
        <v>7</v>
      </c>
      <c r="L43" s="638">
        <f t="shared" si="3"/>
        <v>0.66500000000000004</v>
      </c>
      <c r="N43" s="638" t="s">
        <v>1129</v>
      </c>
      <c r="O43" s="638">
        <v>190</v>
      </c>
      <c r="P43" s="638">
        <v>0</v>
      </c>
      <c r="Q43" s="812">
        <f t="shared" si="4"/>
        <v>0</v>
      </c>
    </row>
    <row r="44" spans="2:17" ht="15.75" customHeight="1">
      <c r="B44" s="639">
        <v>42979</v>
      </c>
      <c r="C44" s="812">
        <v>2623.39</v>
      </c>
      <c r="D44" s="814"/>
      <c r="E44" s="814"/>
      <c r="F44" s="812"/>
      <c r="G44" s="812">
        <f>E44*F44</f>
        <v>0</v>
      </c>
      <c r="I44" s="638" t="s">
        <v>1131</v>
      </c>
      <c r="J44" s="638">
        <v>138</v>
      </c>
      <c r="K44" s="638">
        <v>2</v>
      </c>
      <c r="L44" s="638">
        <f t="shared" si="3"/>
        <v>0.27600000000000002</v>
      </c>
      <c r="N44" s="638" t="s">
        <v>1132</v>
      </c>
      <c r="O44" s="638">
        <v>38</v>
      </c>
      <c r="P44" s="638">
        <v>26</v>
      </c>
      <c r="Q44" s="812">
        <f t="shared" si="4"/>
        <v>0.98799999999999999</v>
      </c>
    </row>
    <row r="45" spans="2:17" ht="15.75" customHeight="1">
      <c r="B45" s="639">
        <v>43009</v>
      </c>
      <c r="C45" s="812">
        <v>2525.96</v>
      </c>
      <c r="D45" s="814">
        <f>C44-C45</f>
        <v>97.429999999999836</v>
      </c>
      <c r="E45" s="814">
        <f t="shared" si="6"/>
        <v>97.429999999999836</v>
      </c>
      <c r="F45" s="812">
        <v>0.88060541000000003</v>
      </c>
      <c r="G45" s="812">
        <f>E45*F45</f>
        <v>85.797385096299863</v>
      </c>
      <c r="I45" s="638" t="s">
        <v>1131</v>
      </c>
      <c r="J45" s="638">
        <v>250</v>
      </c>
      <c r="K45" s="638">
        <v>1</v>
      </c>
      <c r="L45" s="638">
        <f t="shared" si="3"/>
        <v>0.25</v>
      </c>
      <c r="N45" s="638" t="s">
        <v>1131</v>
      </c>
      <c r="O45" s="638">
        <v>38</v>
      </c>
      <c r="P45" s="638">
        <v>7</v>
      </c>
      <c r="Q45" s="812">
        <f t="shared" si="4"/>
        <v>0.26600000000000001</v>
      </c>
    </row>
    <row r="46" spans="2:17" ht="15.75" customHeight="1">
      <c r="B46" s="639">
        <v>43040</v>
      </c>
      <c r="C46" s="812">
        <v>2285.9499999999998</v>
      </c>
      <c r="D46" s="814">
        <f>C45-C46</f>
        <v>240.01000000000022</v>
      </c>
      <c r="E46" s="814">
        <f t="shared" si="6"/>
        <v>337.44000000000005</v>
      </c>
      <c r="F46" s="812">
        <v>0.88060541000000003</v>
      </c>
      <c r="G46" s="812">
        <f>E46*F46</f>
        <v>297.15148955040007</v>
      </c>
      <c r="I46" s="638" t="s">
        <v>1133</v>
      </c>
      <c r="J46" s="638">
        <v>95</v>
      </c>
      <c r="K46" s="638">
        <v>32</v>
      </c>
      <c r="L46" s="638">
        <f t="shared" si="3"/>
        <v>3.04</v>
      </c>
      <c r="N46" s="638" t="s">
        <v>1131</v>
      </c>
      <c r="O46" s="638">
        <v>53</v>
      </c>
      <c r="P46" s="638">
        <v>2</v>
      </c>
      <c r="Q46" s="812">
        <f t="shared" si="4"/>
        <v>0.106</v>
      </c>
    </row>
    <row r="47" spans="2:17" ht="15.75" customHeight="1">
      <c r="B47" s="639">
        <v>43070</v>
      </c>
      <c r="C47" s="812">
        <v>2029.26</v>
      </c>
      <c r="D47" s="814">
        <f>C46-C47</f>
        <v>256.68999999999983</v>
      </c>
      <c r="E47" s="814">
        <f t="shared" si="6"/>
        <v>594.12999999999988</v>
      </c>
      <c r="F47" s="812">
        <v>0.88060541000000003</v>
      </c>
      <c r="G47" s="812">
        <f>E47*F47</f>
        <v>523.19409224329991</v>
      </c>
      <c r="I47" s="644" t="s">
        <v>26</v>
      </c>
      <c r="J47" s="645"/>
      <c r="K47" s="645"/>
      <c r="L47" s="642">
        <f>SUM(L36:L46)</f>
        <v>996.27700000000004</v>
      </c>
      <c r="N47" s="638" t="s">
        <v>1131</v>
      </c>
      <c r="O47" s="638">
        <v>106</v>
      </c>
      <c r="P47" s="638">
        <v>1</v>
      </c>
      <c r="Q47" s="812">
        <f t="shared" si="4"/>
        <v>0.106</v>
      </c>
    </row>
    <row r="48" spans="2:17" ht="16.5" customHeight="1">
      <c r="B48" s="644" t="s">
        <v>26</v>
      </c>
      <c r="C48" s="816"/>
      <c r="D48" s="816"/>
      <c r="E48" s="816"/>
      <c r="F48" s="645"/>
      <c r="G48" s="817">
        <f>SUM(G37:G47)</f>
        <v>906.1429668899998</v>
      </c>
      <c r="N48" s="638" t="s">
        <v>1133</v>
      </c>
      <c r="O48" s="645">
        <v>38</v>
      </c>
      <c r="P48" s="638">
        <v>32</v>
      </c>
      <c r="Q48" s="812">
        <f t="shared" si="4"/>
        <v>1.216</v>
      </c>
    </row>
    <row r="49" spans="2:17">
      <c r="B49" s="639" t="s">
        <v>1134</v>
      </c>
      <c r="C49" s="638"/>
      <c r="D49" s="638"/>
      <c r="E49" s="638"/>
      <c r="F49" s="638"/>
      <c r="G49" s="812">
        <f>G47*12</f>
        <v>6278.3291069195984</v>
      </c>
      <c r="N49" s="644" t="s">
        <v>26</v>
      </c>
      <c r="O49" s="643"/>
      <c r="P49" s="645"/>
      <c r="Q49" s="643">
        <f>SUM(Q36:Q48)</f>
        <v>402.15100000000001</v>
      </c>
    </row>
    <row r="50" spans="2:17">
      <c r="B50" s="639" t="s">
        <v>1135</v>
      </c>
      <c r="C50" s="638"/>
      <c r="D50" s="638"/>
      <c r="E50" s="638"/>
      <c r="F50" s="638"/>
      <c r="G50" s="812">
        <f>G49</f>
        <v>6278.3291069195984</v>
      </c>
      <c r="L50" s="818"/>
    </row>
    <row r="51" spans="2:17">
      <c r="B51" s="639" t="s">
        <v>1136</v>
      </c>
      <c r="C51" s="638"/>
      <c r="D51" s="638"/>
      <c r="E51" s="638"/>
      <c r="F51" s="638"/>
      <c r="G51" s="812">
        <f>G50</f>
        <v>6278.3291069195984</v>
      </c>
    </row>
    <row r="52" spans="2:17">
      <c r="B52" s="639" t="s">
        <v>1137</v>
      </c>
      <c r="C52" s="638"/>
      <c r="D52" s="638"/>
      <c r="E52" s="638"/>
      <c r="F52" s="638"/>
      <c r="G52" s="812">
        <f>G51</f>
        <v>6278.3291069195984</v>
      </c>
    </row>
    <row r="53" spans="2:17">
      <c r="B53" s="639" t="s">
        <v>1166</v>
      </c>
      <c r="C53" s="638"/>
      <c r="D53" s="638"/>
      <c r="E53" s="638"/>
      <c r="F53" s="638"/>
      <c r="G53" s="812">
        <f t="shared" ref="G53:G57" si="7">G52</f>
        <v>6278.3291069195984</v>
      </c>
    </row>
    <row r="54" spans="2:17">
      <c r="B54" s="639" t="s">
        <v>1167</v>
      </c>
      <c r="C54" s="638"/>
      <c r="D54" s="638"/>
      <c r="E54" s="638"/>
      <c r="F54" s="638"/>
      <c r="G54" s="812">
        <f t="shared" si="7"/>
        <v>6278.3291069195984</v>
      </c>
    </row>
    <row r="55" spans="2:17">
      <c r="B55" s="639" t="s">
        <v>1168</v>
      </c>
      <c r="C55" s="638"/>
      <c r="D55" s="638"/>
      <c r="E55" s="638"/>
      <c r="F55" s="638"/>
      <c r="G55" s="812">
        <f t="shared" si="7"/>
        <v>6278.3291069195984</v>
      </c>
    </row>
    <row r="56" spans="2:17">
      <c r="B56" s="639" t="s">
        <v>1169</v>
      </c>
      <c r="C56" s="638"/>
      <c r="D56" s="638"/>
      <c r="E56" s="638"/>
      <c r="F56" s="638"/>
      <c r="G56" s="812">
        <f t="shared" si="7"/>
        <v>6278.3291069195984</v>
      </c>
    </row>
    <row r="57" spans="2:17">
      <c r="B57" s="639" t="s">
        <v>1170</v>
      </c>
      <c r="C57" s="638"/>
      <c r="D57" s="638"/>
      <c r="E57" s="638"/>
      <c r="F57" s="638"/>
      <c r="G57" s="812">
        <f t="shared" si="7"/>
        <v>6278.3291069195984</v>
      </c>
    </row>
    <row r="58" spans="2:17">
      <c r="B58" s="639" t="s">
        <v>1171</v>
      </c>
      <c r="C58" s="638"/>
      <c r="D58" s="638"/>
      <c r="E58" s="638"/>
      <c r="F58" s="638"/>
      <c r="G58" s="812">
        <f>G57</f>
        <v>6278.3291069195984</v>
      </c>
    </row>
    <row r="59" spans="2:17">
      <c r="B59" s="639" t="s">
        <v>1172</v>
      </c>
      <c r="C59" s="638"/>
      <c r="D59" s="638"/>
      <c r="E59" s="638"/>
      <c r="F59" s="638"/>
      <c r="G59" s="812">
        <f>G58-G48</f>
        <v>5372.1861400295984</v>
      </c>
    </row>
    <row r="60" spans="2:17">
      <c r="B60" s="639" t="s">
        <v>1173</v>
      </c>
      <c r="C60" s="638"/>
      <c r="D60" s="638"/>
      <c r="E60" s="638"/>
      <c r="F60" s="638"/>
      <c r="G60" s="812">
        <v>0</v>
      </c>
    </row>
    <row r="62" spans="2:17" ht="21">
      <c r="B62" s="766" t="s">
        <v>1138</v>
      </c>
      <c r="C62" s="767"/>
      <c r="F62" s="767"/>
      <c r="G62" s="767"/>
      <c r="I62" s="766" t="s">
        <v>1139</v>
      </c>
    </row>
    <row r="63" spans="2:17">
      <c r="B63" s="962" t="s">
        <v>663</v>
      </c>
      <c r="C63" s="962"/>
      <c r="D63" s="962"/>
      <c r="E63" s="962"/>
      <c r="F63" s="962"/>
      <c r="G63" s="962"/>
      <c r="I63" s="1" t="s">
        <v>670</v>
      </c>
      <c r="N63" s="1" t="s">
        <v>671</v>
      </c>
    </row>
    <row r="64" spans="2:17" ht="45">
      <c r="B64" s="768" t="s">
        <v>62</v>
      </c>
      <c r="C64" s="768" t="s">
        <v>664</v>
      </c>
      <c r="D64" s="768" t="s">
        <v>665</v>
      </c>
      <c r="E64" s="768" t="s">
        <v>1123</v>
      </c>
      <c r="F64" s="768" t="s">
        <v>667</v>
      </c>
      <c r="G64" s="768" t="s">
        <v>666</v>
      </c>
      <c r="I64" s="768" t="s">
        <v>668</v>
      </c>
      <c r="J64" s="768" t="s">
        <v>1124</v>
      </c>
      <c r="K64" s="768" t="s">
        <v>669</v>
      </c>
      <c r="L64" s="768" t="s">
        <v>664</v>
      </c>
      <c r="N64" s="768" t="s">
        <v>668</v>
      </c>
      <c r="O64" s="768" t="s">
        <v>1124</v>
      </c>
      <c r="P64" s="768" t="s">
        <v>669</v>
      </c>
      <c r="Q64" s="768" t="s">
        <v>664</v>
      </c>
    </row>
    <row r="65" spans="2:17" ht="30">
      <c r="B65" s="768"/>
      <c r="C65" s="768"/>
      <c r="D65" s="768" t="s">
        <v>672</v>
      </c>
      <c r="E65" s="768" t="s">
        <v>673</v>
      </c>
      <c r="F65" s="768" t="s">
        <v>674</v>
      </c>
      <c r="G65" s="768" t="s">
        <v>675</v>
      </c>
      <c r="I65" s="768"/>
      <c r="J65" s="768" t="s">
        <v>676</v>
      </c>
      <c r="K65" s="768" t="s">
        <v>677</v>
      </c>
      <c r="L65" s="768" t="s">
        <v>1125</v>
      </c>
      <c r="N65" s="768"/>
      <c r="O65" s="768" t="s">
        <v>1126</v>
      </c>
      <c r="P65" s="768" t="s">
        <v>1127</v>
      </c>
      <c r="Q65" s="768" t="s">
        <v>1128</v>
      </c>
    </row>
    <row r="66" spans="2:17">
      <c r="B66" s="639">
        <v>43101</v>
      </c>
      <c r="C66" s="772">
        <v>1915.1610000000005</v>
      </c>
      <c r="D66" s="773">
        <f>C47-C66</f>
        <v>114.09899999999948</v>
      </c>
      <c r="E66" s="773">
        <f>D66</f>
        <v>114.09899999999948</v>
      </c>
      <c r="F66" s="812">
        <v>0.88060541000000003</v>
      </c>
      <c r="G66" s="815">
        <f>F66*E66</f>
        <v>100.47619667558955</v>
      </c>
      <c r="I66" s="638" t="s">
        <v>1129</v>
      </c>
      <c r="J66" s="638">
        <v>95</v>
      </c>
      <c r="K66" s="638">
        <v>3392</v>
      </c>
      <c r="L66" s="638">
        <f t="shared" ref="L66:L77" si="8">K66*J66/1000</f>
        <v>322.24</v>
      </c>
      <c r="N66" s="638" t="s">
        <v>1129</v>
      </c>
      <c r="O66" s="638">
        <v>38</v>
      </c>
      <c r="P66" s="638">
        <v>3391</v>
      </c>
      <c r="Q66" s="812">
        <f t="shared" ref="Q66:Q77" si="9">P66*O66/1000</f>
        <v>128.858</v>
      </c>
    </row>
    <row r="67" spans="2:17">
      <c r="B67" s="639">
        <v>43132</v>
      </c>
      <c r="C67" s="813">
        <v>1770.2240000000006</v>
      </c>
      <c r="D67" s="814">
        <f>C66-C67</f>
        <v>144.9369999999999</v>
      </c>
      <c r="E67" s="814">
        <f>D67+E66</f>
        <v>259.03599999999938</v>
      </c>
      <c r="F67" s="812">
        <v>0.88060541000000003</v>
      </c>
      <c r="G67" s="815">
        <f t="shared" ref="G67:G77" si="10">F67*E67</f>
        <v>228.10850298475947</v>
      </c>
      <c r="I67" s="638" t="s">
        <v>1129</v>
      </c>
      <c r="J67" s="638">
        <v>138</v>
      </c>
      <c r="K67" s="638">
        <v>1020</v>
      </c>
      <c r="L67" s="638">
        <f t="shared" si="8"/>
        <v>140.76</v>
      </c>
      <c r="N67" s="638" t="s">
        <v>1129</v>
      </c>
      <c r="O67" s="638">
        <v>41</v>
      </c>
      <c r="P67" s="638">
        <v>1</v>
      </c>
      <c r="Q67" s="812">
        <f t="shared" si="9"/>
        <v>4.1000000000000002E-2</v>
      </c>
    </row>
    <row r="68" spans="2:17">
      <c r="B68" s="639">
        <v>43160</v>
      </c>
      <c r="C68" s="813">
        <v>1627.0240000000006</v>
      </c>
      <c r="D68" s="814">
        <f t="shared" ref="D68:D77" si="11">C67-C68</f>
        <v>143.20000000000005</v>
      </c>
      <c r="E68" s="812">
        <f t="shared" ref="E68:E77" si="12">D68+E67</f>
        <v>402.23599999999942</v>
      </c>
      <c r="F68" s="812">
        <v>0.88060541000000003</v>
      </c>
      <c r="G68" s="815">
        <f t="shared" si="10"/>
        <v>354.21119769675948</v>
      </c>
      <c r="I68" s="638" t="s">
        <v>1129</v>
      </c>
      <c r="J68" s="638">
        <v>188</v>
      </c>
      <c r="K68" s="638">
        <v>502</v>
      </c>
      <c r="L68" s="638">
        <f t="shared" si="8"/>
        <v>94.376000000000005</v>
      </c>
      <c r="N68" s="638" t="s">
        <v>1129</v>
      </c>
      <c r="O68" s="638">
        <v>53</v>
      </c>
      <c r="P68" s="638">
        <v>1020</v>
      </c>
      <c r="Q68" s="812">
        <f t="shared" si="9"/>
        <v>54.06</v>
      </c>
    </row>
    <row r="69" spans="2:17">
      <c r="B69" s="639">
        <v>43191</v>
      </c>
      <c r="C69" s="813">
        <v>1515.4870000000005</v>
      </c>
      <c r="D69" s="814">
        <f t="shared" si="11"/>
        <v>111.53700000000003</v>
      </c>
      <c r="E69" s="812">
        <f t="shared" si="12"/>
        <v>513.77299999999946</v>
      </c>
      <c r="F69" s="812">
        <v>0.88060541000000003</v>
      </c>
      <c r="G69" s="815">
        <f t="shared" si="10"/>
        <v>452.43128331192952</v>
      </c>
      <c r="I69" s="638" t="s">
        <v>1129</v>
      </c>
      <c r="J69" s="638">
        <v>250</v>
      </c>
      <c r="K69" s="638">
        <v>2509</v>
      </c>
      <c r="L69" s="638">
        <f t="shared" si="8"/>
        <v>627.25</v>
      </c>
      <c r="N69" s="638" t="s">
        <v>1129</v>
      </c>
      <c r="O69" s="638">
        <v>73</v>
      </c>
      <c r="P69" s="638">
        <v>502</v>
      </c>
      <c r="Q69" s="812">
        <f t="shared" si="9"/>
        <v>36.646000000000001</v>
      </c>
    </row>
    <row r="70" spans="2:17">
      <c r="B70" s="639">
        <v>43221</v>
      </c>
      <c r="C70" s="813">
        <v>1511.4940000000006</v>
      </c>
      <c r="D70" s="814">
        <f t="shared" si="11"/>
        <v>3.9929999999999382</v>
      </c>
      <c r="E70" s="812">
        <f t="shared" si="12"/>
        <v>517.76599999999939</v>
      </c>
      <c r="F70" s="812">
        <v>0.88060541000000003</v>
      </c>
      <c r="G70" s="815">
        <f t="shared" si="10"/>
        <v>455.94754071405947</v>
      </c>
      <c r="I70" s="638" t="s">
        <v>1129</v>
      </c>
      <c r="J70" s="638">
        <v>295</v>
      </c>
      <c r="K70" s="638">
        <v>207</v>
      </c>
      <c r="L70" s="638">
        <f t="shared" si="8"/>
        <v>61.064999999999998</v>
      </c>
      <c r="N70" s="638" t="s">
        <v>1129</v>
      </c>
      <c r="O70" s="638">
        <v>106</v>
      </c>
      <c r="P70" s="638">
        <v>2716</v>
      </c>
      <c r="Q70" s="812">
        <f t="shared" si="9"/>
        <v>287.89600000000002</v>
      </c>
    </row>
    <row r="71" spans="2:17">
      <c r="B71" s="639">
        <v>43252</v>
      </c>
      <c r="C71" s="813">
        <v>1510.9810000000007</v>
      </c>
      <c r="D71" s="814">
        <f t="shared" si="11"/>
        <v>0.51299999999991996</v>
      </c>
      <c r="E71" s="812">
        <f t="shared" si="12"/>
        <v>518.27899999999931</v>
      </c>
      <c r="F71" s="812">
        <v>0.88060541000000003</v>
      </c>
      <c r="G71" s="815">
        <f t="shared" si="10"/>
        <v>456.3992912893894</v>
      </c>
      <c r="I71" s="638" t="s">
        <v>1129</v>
      </c>
      <c r="J71" s="638">
        <v>157</v>
      </c>
      <c r="K71" s="638">
        <v>0</v>
      </c>
      <c r="L71" s="638">
        <f t="shared" si="8"/>
        <v>0</v>
      </c>
      <c r="N71" s="638" t="s">
        <v>1129</v>
      </c>
      <c r="O71" s="638">
        <v>108</v>
      </c>
      <c r="P71" s="638">
        <v>0</v>
      </c>
      <c r="Q71" s="812">
        <f t="shared" si="9"/>
        <v>0</v>
      </c>
    </row>
    <row r="72" spans="2:17">
      <c r="B72" s="639">
        <v>43282</v>
      </c>
      <c r="C72" s="813">
        <v>1502.2820000000006</v>
      </c>
      <c r="D72" s="814">
        <f t="shared" si="11"/>
        <v>8.6990000000000691</v>
      </c>
      <c r="E72" s="812">
        <f t="shared" si="12"/>
        <v>526.97799999999938</v>
      </c>
      <c r="F72" s="812">
        <v>0.88060541000000003</v>
      </c>
      <c r="G72" s="815">
        <f t="shared" si="10"/>
        <v>464.05967775097946</v>
      </c>
      <c r="I72" s="638" t="s">
        <v>1129</v>
      </c>
      <c r="J72" s="638">
        <v>160</v>
      </c>
      <c r="K72" s="638">
        <v>0</v>
      </c>
      <c r="L72" s="638">
        <f t="shared" si="8"/>
        <v>0</v>
      </c>
      <c r="N72" s="638" t="s">
        <v>1129</v>
      </c>
      <c r="O72" s="638">
        <v>135</v>
      </c>
      <c r="P72" s="638">
        <v>0</v>
      </c>
      <c r="Q72" s="812">
        <f t="shared" si="9"/>
        <v>0</v>
      </c>
    </row>
    <row r="73" spans="2:17">
      <c r="B73" s="639">
        <v>43313</v>
      </c>
      <c r="C73" s="813">
        <v>1493.6000000000006</v>
      </c>
      <c r="D73" s="814">
        <f t="shared" si="11"/>
        <v>8.6820000000000164</v>
      </c>
      <c r="E73" s="812">
        <f t="shared" si="12"/>
        <v>535.6599999999994</v>
      </c>
      <c r="F73" s="812">
        <v>0.88060541000000003</v>
      </c>
      <c r="G73" s="815">
        <f t="shared" si="10"/>
        <v>471.7050939205995</v>
      </c>
      <c r="I73" s="638" t="s">
        <v>1129</v>
      </c>
      <c r="J73" s="638">
        <v>175</v>
      </c>
      <c r="K73" s="638">
        <v>0</v>
      </c>
      <c r="L73" s="638">
        <f t="shared" si="8"/>
        <v>0</v>
      </c>
      <c r="N73" s="638" t="s">
        <v>1129</v>
      </c>
      <c r="O73" s="638">
        <v>145</v>
      </c>
      <c r="P73" s="638">
        <v>0</v>
      </c>
      <c r="Q73" s="812">
        <f t="shared" si="9"/>
        <v>0</v>
      </c>
    </row>
    <row r="74" spans="2:17">
      <c r="B74" s="639">
        <v>43344</v>
      </c>
      <c r="C74" s="813">
        <v>1407.0070000000005</v>
      </c>
      <c r="D74" s="814">
        <f t="shared" si="11"/>
        <v>86.593000000000075</v>
      </c>
      <c r="E74" s="812">
        <f t="shared" si="12"/>
        <v>622.25299999999947</v>
      </c>
      <c r="F74" s="812">
        <v>0.88060541000000003</v>
      </c>
      <c r="G74" s="815">
        <f t="shared" si="10"/>
        <v>547.95935818872954</v>
      </c>
      <c r="I74" s="638" t="s">
        <v>1129</v>
      </c>
      <c r="J74" s="638">
        <v>200</v>
      </c>
      <c r="K74" s="638">
        <v>0</v>
      </c>
      <c r="L74" s="638">
        <f t="shared" si="8"/>
        <v>0</v>
      </c>
      <c r="N74" s="638" t="s">
        <v>1129</v>
      </c>
      <c r="O74" s="638">
        <v>160</v>
      </c>
      <c r="P74" s="638">
        <v>0</v>
      </c>
      <c r="Q74" s="812">
        <f t="shared" si="9"/>
        <v>0</v>
      </c>
    </row>
    <row r="75" spans="2:17">
      <c r="B75" s="639">
        <v>43374</v>
      </c>
      <c r="C75" s="813">
        <v>1343.3480000000004</v>
      </c>
      <c r="D75" s="814">
        <f t="shared" si="11"/>
        <v>63.659000000000106</v>
      </c>
      <c r="E75" s="812">
        <f t="shared" si="12"/>
        <v>685.91199999999958</v>
      </c>
      <c r="F75" s="812">
        <v>0.88060541000000003</v>
      </c>
      <c r="G75" s="815">
        <f t="shared" si="10"/>
        <v>604.0178179839196</v>
      </c>
      <c r="I75" s="638" t="s">
        <v>1129</v>
      </c>
      <c r="J75" s="638">
        <v>250</v>
      </c>
      <c r="K75" s="638">
        <v>0</v>
      </c>
      <c r="L75" s="638">
        <f t="shared" si="8"/>
        <v>0</v>
      </c>
      <c r="N75" s="638" t="s">
        <v>1129</v>
      </c>
      <c r="O75" s="638">
        <v>190</v>
      </c>
      <c r="P75" s="638">
        <v>0</v>
      </c>
      <c r="Q75" s="812">
        <f t="shared" si="9"/>
        <v>0</v>
      </c>
    </row>
    <row r="76" spans="2:17">
      <c r="B76" s="639">
        <v>43405</v>
      </c>
      <c r="C76" s="813">
        <v>1317.0540000000003</v>
      </c>
      <c r="D76" s="814">
        <f t="shared" si="11"/>
        <v>26.294000000000096</v>
      </c>
      <c r="E76" s="812">
        <f t="shared" si="12"/>
        <v>712.20599999999968</v>
      </c>
      <c r="F76" s="812">
        <v>0.88060541000000003</v>
      </c>
      <c r="G76" s="815">
        <f t="shared" si="10"/>
        <v>627.17245663445976</v>
      </c>
      <c r="I76" s="638" t="s">
        <v>1132</v>
      </c>
      <c r="J76" s="638">
        <v>95</v>
      </c>
      <c r="K76" s="638">
        <v>57</v>
      </c>
      <c r="L76" s="638">
        <f t="shared" si="8"/>
        <v>5.415</v>
      </c>
      <c r="N76" s="638" t="s">
        <v>1132</v>
      </c>
      <c r="O76" s="638">
        <v>38</v>
      </c>
      <c r="P76" s="638">
        <v>57</v>
      </c>
      <c r="Q76" s="812">
        <f t="shared" si="9"/>
        <v>2.1659999999999999</v>
      </c>
    </row>
    <row r="77" spans="2:17">
      <c r="B77" s="639">
        <v>43435</v>
      </c>
      <c r="C77" s="813">
        <v>1287.1960000000004</v>
      </c>
      <c r="D77" s="814">
        <f t="shared" si="11"/>
        <v>29.857999999999947</v>
      </c>
      <c r="E77" s="812">
        <f t="shared" si="12"/>
        <v>742.06399999999962</v>
      </c>
      <c r="F77" s="812">
        <v>0.88060541000000003</v>
      </c>
      <c r="G77" s="815">
        <f t="shared" si="10"/>
        <v>653.46557296623973</v>
      </c>
      <c r="I77" s="638" t="s">
        <v>1133</v>
      </c>
      <c r="J77" s="638">
        <v>95</v>
      </c>
      <c r="K77" s="638">
        <v>11</v>
      </c>
      <c r="L77" s="638">
        <f t="shared" si="8"/>
        <v>1.0449999999999999</v>
      </c>
      <c r="N77" s="638" t="s">
        <v>1133</v>
      </c>
      <c r="O77" s="638">
        <v>38</v>
      </c>
      <c r="P77" s="638">
        <v>11</v>
      </c>
      <c r="Q77" s="812">
        <f t="shared" si="9"/>
        <v>0.41799999999999998</v>
      </c>
    </row>
    <row r="78" spans="2:17">
      <c r="B78" s="644" t="s">
        <v>26</v>
      </c>
      <c r="C78" s="816">
        <f>SUM(C66:C77)</f>
        <v>18200.858000000007</v>
      </c>
      <c r="D78" s="816"/>
      <c r="E78" s="816"/>
      <c r="F78" s="645"/>
      <c r="G78" s="817">
        <f>SUM(G66:G77)</f>
        <v>5415.9539901174148</v>
      </c>
      <c r="I78" s="644" t="s">
        <v>26</v>
      </c>
      <c r="J78" s="645"/>
      <c r="K78" s="645"/>
      <c r="L78" s="642">
        <f>SUM(L66:L77)</f>
        <v>1252.1510000000001</v>
      </c>
      <c r="N78" s="644" t="s">
        <v>26</v>
      </c>
      <c r="O78" s="645"/>
      <c r="P78" s="645"/>
      <c r="Q78" s="643">
        <f>SUM(Q66:Q77)</f>
        <v>510.08500000000004</v>
      </c>
    </row>
    <row r="79" spans="2:17">
      <c r="B79" s="639" t="s">
        <v>1135</v>
      </c>
      <c r="C79" s="638"/>
      <c r="D79" s="638"/>
      <c r="E79" s="638"/>
      <c r="F79" s="638"/>
      <c r="G79" s="812">
        <f>G77*12</f>
        <v>7841.5868755948768</v>
      </c>
      <c r="L79" s="818"/>
    </row>
    <row r="80" spans="2:17">
      <c r="B80" s="639" t="s">
        <v>1136</v>
      </c>
      <c r="C80" s="638"/>
      <c r="D80" s="638"/>
      <c r="E80" s="638"/>
      <c r="F80" s="638"/>
      <c r="G80" s="812">
        <f>G79</f>
        <v>7841.5868755948768</v>
      </c>
      <c r="L80" s="818"/>
    </row>
    <row r="81" spans="2:7">
      <c r="B81" s="639" t="s">
        <v>1137</v>
      </c>
      <c r="C81" s="638"/>
      <c r="D81" s="638"/>
      <c r="E81" s="638"/>
      <c r="F81" s="638"/>
      <c r="G81" s="812">
        <f>G80</f>
        <v>7841.5868755948768</v>
      </c>
    </row>
    <row r="82" spans="2:7">
      <c r="B82" s="639" t="s">
        <v>1166</v>
      </c>
      <c r="C82" s="638"/>
      <c r="D82" s="638"/>
      <c r="E82" s="638"/>
      <c r="F82" s="638"/>
      <c r="G82" s="812">
        <f t="shared" ref="G82:G88" si="13">G81</f>
        <v>7841.5868755948768</v>
      </c>
    </row>
    <row r="83" spans="2:7">
      <c r="B83" s="639" t="s">
        <v>1167</v>
      </c>
      <c r="C83" s="638"/>
      <c r="D83" s="638"/>
      <c r="E83" s="638"/>
      <c r="F83" s="638"/>
      <c r="G83" s="812">
        <f t="shared" si="13"/>
        <v>7841.5868755948768</v>
      </c>
    </row>
    <row r="84" spans="2:7">
      <c r="B84" s="639" t="s">
        <v>1168</v>
      </c>
      <c r="C84" s="638"/>
      <c r="D84" s="638"/>
      <c r="E84" s="638"/>
      <c r="F84" s="638"/>
      <c r="G84" s="812">
        <f t="shared" si="13"/>
        <v>7841.5868755948768</v>
      </c>
    </row>
    <row r="85" spans="2:7">
      <c r="B85" s="639" t="s">
        <v>1169</v>
      </c>
      <c r="C85" s="638"/>
      <c r="D85" s="638"/>
      <c r="E85" s="638"/>
      <c r="F85" s="638"/>
      <c r="G85" s="812">
        <f t="shared" si="13"/>
        <v>7841.5868755948768</v>
      </c>
    </row>
    <row r="86" spans="2:7">
      <c r="B86" s="639" t="s">
        <v>1170</v>
      </c>
      <c r="C86" s="638"/>
      <c r="D86" s="638"/>
      <c r="E86" s="638"/>
      <c r="F86" s="638"/>
      <c r="G86" s="812">
        <f t="shared" si="13"/>
        <v>7841.5868755948768</v>
      </c>
    </row>
    <row r="87" spans="2:7">
      <c r="B87" s="639" t="s">
        <v>1171</v>
      </c>
      <c r="C87" s="638"/>
      <c r="D87" s="638"/>
      <c r="E87" s="638"/>
      <c r="F87" s="638"/>
      <c r="G87" s="812">
        <f t="shared" si="13"/>
        <v>7841.5868755948768</v>
      </c>
    </row>
    <row r="88" spans="2:7">
      <c r="B88" s="639" t="s">
        <v>1172</v>
      </c>
      <c r="C88" s="638"/>
      <c r="D88" s="638"/>
      <c r="E88" s="638"/>
      <c r="F88" s="638"/>
      <c r="G88" s="812">
        <f t="shared" si="13"/>
        <v>7841.5868755948768</v>
      </c>
    </row>
    <row r="89" spans="2:7">
      <c r="B89" s="639" t="s">
        <v>1173</v>
      </c>
      <c r="C89" s="638"/>
      <c r="D89" s="638"/>
      <c r="E89" s="638"/>
      <c r="F89" s="638"/>
      <c r="G89" s="812">
        <f>G88-G78</f>
        <v>2425.632885477462</v>
      </c>
    </row>
    <row r="90" spans="2:7">
      <c r="B90" s="639" t="s">
        <v>1174</v>
      </c>
      <c r="C90" s="638"/>
      <c r="D90" s="638"/>
      <c r="E90" s="638"/>
      <c r="F90" s="638"/>
      <c r="G90" s="812">
        <v>0</v>
      </c>
    </row>
  </sheetData>
  <mergeCells count="7">
    <mergeCell ref="B18:U18"/>
    <mergeCell ref="B33:G33"/>
    <mergeCell ref="B63:G63"/>
    <mergeCell ref="D23:Q23"/>
    <mergeCell ref="R23:AE23"/>
    <mergeCell ref="B23:B24"/>
    <mergeCell ref="C23:C24"/>
  </mergeCells>
  <phoneticPr fontId="248"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3-a. 2019-2021 Retrofit</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Adam Pappas</cp:lastModifiedBy>
  <cp:lastPrinted>2017-05-24T00:43:43Z</cp:lastPrinted>
  <dcterms:created xsi:type="dcterms:W3CDTF">2012-03-05T18:56:04Z</dcterms:created>
  <dcterms:modified xsi:type="dcterms:W3CDTF">2022-10-04T19:22:02Z</dcterms:modified>
</cp:coreProperties>
</file>