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 drive_EB-2022-0040\Interrogatories and DRO\Excel for Sharepoint\"/>
    </mc:Choice>
  </mc:AlternateContent>
  <xr:revisionPtr revIDLastSave="0" documentId="13_ncr:1_{B9B190F3-467C-4EA4-AF5F-69711830BC6F}" xr6:coauthVersionLast="47" xr6:coauthVersionMax="47" xr10:uidLastSave="{00000000-0000-0000-0000-000000000000}"/>
  <bookViews>
    <workbookView xWindow="-110" yWindow="-110" windowWidth="19420" windowHeight="10420" tabRatio="841" activeTab="1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47" i="2"/>
  <c r="D32" i="2"/>
  <c r="D31" i="2"/>
  <c r="D25" i="2"/>
  <c r="H7" i="1"/>
  <c r="D75" i="2" l="1"/>
  <c r="C8" i="3" l="1"/>
  <c r="C9" i="3"/>
  <c r="C10" i="3"/>
  <c r="C11" i="3"/>
  <c r="C12" i="3"/>
  <c r="C13" i="3"/>
  <c r="C7" i="3"/>
  <c r="F55" i="2"/>
  <c r="G55" i="2"/>
  <c r="H55" i="2"/>
  <c r="I55" i="2"/>
  <c r="J55" i="2"/>
  <c r="K55" i="2"/>
  <c r="L55" i="2"/>
  <c r="F56" i="2"/>
  <c r="G56" i="2"/>
  <c r="H56" i="2"/>
  <c r="I56" i="2"/>
  <c r="J56" i="2"/>
  <c r="K56" i="2"/>
  <c r="L56" i="2"/>
  <c r="D14" i="1" l="1"/>
  <c r="E14" i="1"/>
  <c r="C14" i="1"/>
  <c r="D86" i="2"/>
  <c r="L84" i="2"/>
  <c r="K84" i="2"/>
  <c r="J84" i="2"/>
  <c r="I84" i="2"/>
  <c r="H84" i="2"/>
  <c r="G84" i="2"/>
  <c r="F84" i="2"/>
  <c r="D84" i="2"/>
  <c r="C82" i="2"/>
  <c r="D78" i="2"/>
  <c r="D77" i="2"/>
  <c r="L73" i="2"/>
  <c r="K73" i="2"/>
  <c r="J73" i="2"/>
  <c r="I73" i="2"/>
  <c r="H73" i="2"/>
  <c r="G73" i="2"/>
  <c r="F73" i="2"/>
  <c r="D67" i="2"/>
  <c r="D65" i="2"/>
  <c r="I65" i="2" s="1"/>
  <c r="D61" i="2"/>
  <c r="D59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G8" i="2" s="1"/>
  <c r="D7" i="2"/>
  <c r="H12" i="1"/>
  <c r="H10" i="1"/>
  <c r="H9" i="1"/>
  <c r="H8" i="1"/>
  <c r="H11" i="1"/>
  <c r="D79" i="2" l="1"/>
  <c r="L66" i="2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33" i="2"/>
  <c r="G41" i="2"/>
  <c r="G42" i="2"/>
  <c r="G34" i="2"/>
  <c r="G57" i="2"/>
  <c r="G58" i="2"/>
  <c r="G49" i="2"/>
  <c r="G47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33" i="2"/>
  <c r="I41" i="2"/>
  <c r="I49" i="2"/>
  <c r="I57" i="2"/>
  <c r="I4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F25" i="2" s="1"/>
  <c r="D22" i="2"/>
  <c r="F15" i="2"/>
  <c r="L16" i="2"/>
  <c r="L21" i="2"/>
  <c r="L14" i="2"/>
  <c r="L19" i="2"/>
  <c r="L17" i="2"/>
  <c r="K20" i="2"/>
  <c r="I14" i="2"/>
  <c r="I18" i="2"/>
  <c r="I21" i="2"/>
  <c r="I20" i="2"/>
  <c r="H15" i="2"/>
  <c r="F18" i="2"/>
  <c r="F19" i="2"/>
  <c r="K86" i="2"/>
  <c r="K15" i="2"/>
  <c r="I15" i="2"/>
  <c r="G16" i="2"/>
  <c r="J18" i="2"/>
  <c r="H19" i="2"/>
  <c r="J20" i="2"/>
  <c r="L86" i="2"/>
  <c r="L18" i="2"/>
  <c r="F14" i="2"/>
  <c r="J15" i="2"/>
  <c r="H16" i="2"/>
  <c r="K18" i="2"/>
  <c r="I19" i="2"/>
  <c r="F20" i="2"/>
  <c r="G14" i="2"/>
  <c r="L15" i="2"/>
  <c r="I16" i="2"/>
  <c r="F17" i="2"/>
  <c r="J19" i="2"/>
  <c r="G20" i="2"/>
  <c r="F21" i="2"/>
  <c r="F86" i="2"/>
  <c r="F16" i="2"/>
  <c r="H14" i="2"/>
  <c r="J16" i="2"/>
  <c r="G17" i="2"/>
  <c r="K19" i="2"/>
  <c r="H20" i="2"/>
  <c r="G21" i="2"/>
  <c r="G86" i="2"/>
  <c r="G19" i="2"/>
  <c r="K16" i="2"/>
  <c r="H17" i="2"/>
  <c r="H86" i="2"/>
  <c r="H21" i="2"/>
  <c r="F8" i="2"/>
  <c r="J14" i="2"/>
  <c r="J17" i="2"/>
  <c r="G18" i="2"/>
  <c r="J21" i="2"/>
  <c r="J86" i="2"/>
  <c r="I86" i="2"/>
  <c r="I17" i="2"/>
  <c r="K14" i="2"/>
  <c r="G15" i="2"/>
  <c r="K17" i="2"/>
  <c r="H18" i="2"/>
  <c r="L20" i="2"/>
  <c r="K21" i="2"/>
  <c r="D62" i="2"/>
  <c r="D63" i="2" s="1"/>
  <c r="F75" i="2" l="1"/>
  <c r="L59" i="2"/>
  <c r="H25" i="2"/>
  <c r="H75" i="2" s="1"/>
  <c r="I25" i="2"/>
  <c r="I75" i="2" s="1"/>
  <c r="K25" i="2"/>
  <c r="K75" i="2" s="1"/>
  <c r="J25" i="2"/>
  <c r="J75" i="2" s="1"/>
  <c r="L25" i="2"/>
  <c r="L75" i="2" s="1"/>
  <c r="G25" i="2"/>
  <c r="G75" i="2" s="1"/>
  <c r="H59" i="2"/>
  <c r="F59" i="2"/>
  <c r="D7" i="3" s="1"/>
  <c r="E7" i="3" s="1"/>
  <c r="K59" i="2"/>
  <c r="J59" i="2"/>
  <c r="I59" i="2"/>
  <c r="G59" i="2"/>
  <c r="G12" i="2" l="1"/>
  <c r="I9" i="2"/>
  <c r="J9" i="2"/>
  <c r="G9" i="2"/>
  <c r="I12" i="2"/>
  <c r="L12" i="2"/>
  <c r="H12" i="2"/>
  <c r="L9" i="2"/>
  <c r="H9" i="2"/>
  <c r="K12" i="2"/>
  <c r="K9" i="2"/>
  <c r="K70" i="2" s="1"/>
  <c r="J12" i="2"/>
  <c r="F9" i="2"/>
  <c r="F12" i="2"/>
  <c r="L70" i="2" l="1"/>
  <c r="G70" i="2"/>
  <c r="F70" i="2"/>
  <c r="J70" i="2"/>
  <c r="I70" i="2"/>
  <c r="H70" i="2"/>
  <c r="D70" i="2" l="1"/>
  <c r="F67" i="2"/>
  <c r="J67" i="2"/>
  <c r="K67" i="2"/>
  <c r="I67" i="2"/>
  <c r="L67" i="2"/>
  <c r="H67" i="2"/>
  <c r="G67" i="2"/>
  <c r="C83" i="2" l="1"/>
  <c r="G77" i="2"/>
  <c r="G7" i="2"/>
  <c r="G78" i="2"/>
  <c r="L78" i="2"/>
  <c r="L10" i="2"/>
  <c r="I11" i="2"/>
  <c r="K77" i="2"/>
  <c r="K10" i="2"/>
  <c r="H77" i="2"/>
  <c r="L77" i="2"/>
  <c r="I7" i="2"/>
  <c r="L11" i="2"/>
  <c r="I10" i="2"/>
  <c r="J77" i="2"/>
  <c r="J10" i="2"/>
  <c r="J7" i="2"/>
  <c r="J11" i="2"/>
  <c r="F78" i="2"/>
  <c r="G11" i="2"/>
  <c r="G10" i="2"/>
  <c r="H10" i="2"/>
  <c r="J78" i="2"/>
  <c r="H7" i="2"/>
  <c r="F11" i="2"/>
  <c r="H78" i="2"/>
  <c r="L7" i="2"/>
  <c r="F7" i="2"/>
  <c r="K7" i="2"/>
  <c r="K11" i="2"/>
  <c r="F10" i="2"/>
  <c r="K78" i="2"/>
  <c r="F77" i="2"/>
  <c r="H11" i="2"/>
  <c r="I78" i="2"/>
  <c r="I77" i="2"/>
  <c r="I13" i="2"/>
  <c r="H13" i="2"/>
  <c r="G13" i="2"/>
  <c r="K13" i="2"/>
  <c r="J13" i="2"/>
  <c r="L13" i="2"/>
  <c r="F13" i="2"/>
  <c r="F79" i="2" l="1"/>
  <c r="L69" i="2"/>
  <c r="L79" i="2"/>
  <c r="I79" i="2"/>
  <c r="K69" i="2"/>
  <c r="D9" i="3"/>
  <c r="E9" i="3" s="1"/>
  <c r="I69" i="2"/>
  <c r="D11" i="3"/>
  <c r="D8" i="3"/>
  <c r="J79" i="2"/>
  <c r="K79" i="2"/>
  <c r="H69" i="2"/>
  <c r="J69" i="2"/>
  <c r="G79" i="2"/>
  <c r="F69" i="2"/>
  <c r="D10" i="3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D12" i="3" l="1"/>
  <c r="E12" i="3" s="1"/>
  <c r="D13" i="3"/>
  <c r="E8" i="3"/>
  <c r="D69" i="2"/>
  <c r="D71" i="2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<sst xmlns="http://schemas.openxmlformats.org/spreadsheetml/2006/main" count="168" uniqueCount="86">
  <si>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</si>
  <si>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</si>
  <si>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</si>
  <si>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</si>
  <si>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</si>
  <si>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</si>
  <si>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</si>
  <si>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</si>
  <si>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</si>
  <si>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</si>
  <si>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</si>
  <si>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</si>
  <si>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</si>
  <si>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</si>
  <si>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</si>
  <si>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</si>
  <si>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</si>
  <si>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</si>
  <si>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</si>
  <si>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</si>
  <si>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</si>
  <si>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</si>
  <si>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</si>
  <si>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</si>
  <si>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</si>
  <si>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</si>
  <si>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</si>
  <si>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</si>
  <si>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</si>
  <si>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</si>
  <si>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</si>
  <si>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</si>
  <si>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</si>
  <si>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</si>
  <si>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</si>
  <si>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</si>
  <si>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</si>
  <si>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</si>
  <si>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</si>
  <si>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</si>
  <si>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</si>
  <si>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</si>
  <si>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</si>
  <si>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</si>
  <si>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</si>
  <si>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</si>
  <si>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</si>
  <si>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</si>
  <si>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</si>
  <si>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</si>
  <si>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</si>
  <si>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</si>
  <si>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</si>
  <si>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</si>
  <si>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</si>
  <si>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</si>
  <si>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</si>
  <si>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</si>
  <si>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</si>
  <si>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</si>
  <si>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</si>
  <si>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</si>
  <si>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</si>
  <si>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</si>
  <si>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</si>
  <si>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</si>
  <si>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</si>
  <si>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</si>
  <si>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</si>
  <si>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</si>
  <si>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</si>
  <si>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</si>
  <si>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</si>
  <si>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</si>
  <si>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</si>
  <si>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Rate Rider Recovery Period (in months)</t>
  </si>
  <si>
    <t>STANDBY POWER SERVICE CLASSIFICATION</t>
  </si>
  <si>
    <t>Retail Cost Variance Account - Retail &amp; STR</t>
  </si>
  <si>
    <t>1518,1548</t>
  </si>
  <si>
    <t>Group 2 DVA Balances as of Dec 31-22 Adjusted for Dispositions during 2023*</t>
  </si>
  <si>
    <t>2023 Rate Rider Calculation for Group 2 DVA balances for Orillia</t>
  </si>
  <si>
    <t>Allocation of Group 2 DVA Balances to Rate Classes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</si>
  <si>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</si>
  <si>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</si>
  <si>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Orillia</t>
  </si>
  <si>
    <t>*Per I-01-13 Attachment 1 Updated Appendix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</si>
</sst>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 #,##0.0000000000000;[Red]\(#,##0.0000000000000\)"/>
    <numFmt numFmtId="172" formatCode="_(* #,##0.0000_);_(* \(#,##0.0000\);_(* &quot;-&quot;??_);_(@_)"/>
    <numFmt numFmtId="173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0" fillId="2" borderId="0" xfId="0" applyFont="1" applyFill="1" applyBorder="1" applyAlignment="1">
      <alignment horizontal="left"/>
    </xf>
    <xf numFmtId="0" fontId="0" fillId="0" borderId="1" xfId="0" applyBorder="1"/>
    <xf numFmtId="167" fontId="0" fillId="0" borderId="1" xfId="0" applyNumberFormat="1" applyBorder="1"/>
    <xf numFmtId="0" fontId="0" fillId="0" borderId="0" xfId="0" applyAlignment="1">
      <alignment wrapText="1"/>
    </xf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3" fontId="3" fillId="0" borderId="1" xfId="0" quotePrefix="1" applyNumberFormat="1" applyFont="1" applyBorder="1" applyAlignment="1">
      <alignment horizontal="center"/>
    </xf>
    <xf numFmtId="0" fontId="0" fillId="0" borderId="0" xfId="0" applyFill="1"/>
    <xf numFmtId="171" fontId="0" fillId="0" borderId="0" xfId="0" applyNumberForma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172" fontId="3" fillId="0" borderId="0" xfId="7" applyNumberFormat="1" applyFont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>
      <alignment horizontal="left" vertical="top" wrapText="1"/>
    </xf>
    <xf numFmtId="173" fontId="4" fillId="0" borderId="1" xfId="5" applyNumberFormat="1" applyFont="1" applyBorder="1" applyAlignment="1" applyProtection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8">
    <cellStyle name="Comma" xfId="7" builtinId="3"/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361950</xdr:rowOff>
    </xdr:from>
    <xdr:to>
      <xdr:col>12</xdr:col>
      <xdr:colOff>0</xdr:colOff>
      <xdr:row>65</xdr:row>
      <xdr:rowOff>457200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20D211D-85BA-4694-A3FF-83E936D6ADE3}"/>
            </a:ext>
          </a:extLst>
        </xdr:cNvPr>
        <xdr:cNvSpPr/>
      </xdr:nvSpPr>
      <xdr:spPr bwMode="auto">
        <a:xfrm>
          <a:off x="19050" y="8997950"/>
          <a:ext cx="42157650" cy="95250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drive_EB-2022-0040/2023_DVA_Continuity_Schedule_CoS_1.0_20220527_PDI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drive_EB-2022-0040/Interrogatories%20and%20DRO/Appendix%20E-2%20-%20Orillia%20Continuity%20Schedule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 List"/>
      <sheetName val="1.1 Instruction Sheet"/>
      <sheetName val="1. Information Sheet"/>
      <sheetName val="2a. Continuity Schedule"/>
      <sheetName val="2b. Continuity Schedule"/>
      <sheetName val="3. Appendix A"/>
      <sheetName val="4. Billing Determinants"/>
      <sheetName val="5. Allocation of Balances"/>
      <sheetName val="6. Class A Consumption Data"/>
      <sheetName val="6.1a GA Allocation"/>
      <sheetName val="6.2a CBR B_Allocation"/>
      <sheetName val="6.2 CBR B"/>
      <sheetName val="7. Rate Rider Calculations"/>
      <sheetName val="2.1.7 Filing"/>
      <sheetName val="Summary Sheet"/>
    </sheetNames>
    <sheetDataSet>
      <sheetData sheetId="0"/>
      <sheetData sheetId="1"/>
      <sheetData sheetId="2"/>
      <sheetData sheetId="3"/>
      <sheetData sheetId="4">
        <row r="24">
          <cell r="BT24">
            <v>0</v>
          </cell>
        </row>
        <row r="25">
          <cell r="BT25">
            <v>0</v>
          </cell>
        </row>
        <row r="26">
          <cell r="BT26">
            <v>0</v>
          </cell>
        </row>
        <row r="28">
          <cell r="BT28">
            <v>0</v>
          </cell>
        </row>
        <row r="29">
          <cell r="BT29">
            <v>0</v>
          </cell>
        </row>
        <row r="30">
          <cell r="BT30">
            <v>0</v>
          </cell>
        </row>
        <row r="31">
          <cell r="BT31">
            <v>0</v>
          </cell>
        </row>
        <row r="33">
          <cell r="BT33">
            <v>0</v>
          </cell>
        </row>
        <row r="34">
          <cell r="BT34">
            <v>0</v>
          </cell>
        </row>
        <row r="35">
          <cell r="BT35">
            <v>0</v>
          </cell>
        </row>
        <row r="36">
          <cell r="BT36">
            <v>0</v>
          </cell>
        </row>
        <row r="37">
          <cell r="BT37">
            <v>0</v>
          </cell>
        </row>
        <row r="38">
          <cell r="BT38">
            <v>0</v>
          </cell>
        </row>
        <row r="39">
          <cell r="BT39">
            <v>0</v>
          </cell>
        </row>
        <row r="40">
          <cell r="BT40">
            <v>0</v>
          </cell>
        </row>
        <row r="45">
          <cell r="BT45">
            <v>0</v>
          </cell>
        </row>
      </sheetData>
      <sheetData sheetId="5">
        <row r="45">
          <cell r="BT45">
            <v>0</v>
          </cell>
        </row>
        <row r="51">
          <cell r="C51" t="str">
            <v>Customer Choice Initiative Costs7</v>
          </cell>
        </row>
        <row r="52">
          <cell r="C52" t="str">
            <v>Local Initiatives Program Costs9</v>
          </cell>
        </row>
        <row r="53">
          <cell r="C53" t="str">
            <v>Green Button Initiative Costs10</v>
          </cell>
        </row>
        <row r="54">
          <cell r="C54" t="str">
            <v>Other Regulatory Assets - Sub-Account - Other</v>
          </cell>
        </row>
        <row r="55">
          <cell r="C55" t="str">
            <v xml:space="preserve">OEB Cost Differential Variance Account </v>
          </cell>
        </row>
        <row r="56">
          <cell r="C56" t="str">
            <v xml:space="preserve">Incremental Capital Module (ICM) </v>
          </cell>
        </row>
        <row r="88">
          <cell r="BT88">
            <v>0</v>
          </cell>
        </row>
        <row r="96">
          <cell r="BT96">
            <v>0</v>
          </cell>
        </row>
        <row r="107">
          <cell r="BT107">
            <v>0</v>
          </cell>
        </row>
        <row r="108">
          <cell r="BT108">
            <v>0</v>
          </cell>
        </row>
        <row r="110">
          <cell r="BT110">
            <v>0</v>
          </cell>
        </row>
      </sheetData>
      <sheetData sheetId="6"/>
      <sheetData sheetId="7">
        <row r="19">
          <cell r="B19" t="str">
            <v>Rate Class 
(Enter Rate Classes in cells below as they appear on your current tariff of rates and charges)</v>
          </cell>
          <cell r="C19" t="str">
            <v>Units</v>
          </cell>
          <cell r="D19" t="str">
            <v># of Customers</v>
          </cell>
          <cell r="E19" t="str">
            <v>Total 
Metered kWh</v>
          </cell>
          <cell r="F19" t="str">
            <v>Total 
Metered kW</v>
          </cell>
          <cell r="G19" t="str">
            <v>Metered kWh for 
Non-RPP Customers 4</v>
          </cell>
          <cell r="H19" t="str">
            <v>Metered kW for 
Non-RPP Customers 4</v>
          </cell>
          <cell r="I19" t="str">
            <v xml:space="preserve">Distribution Revenue </v>
          </cell>
          <cell r="J19" t="str">
            <v>Metered kWh for Wholesale Market Participants (WMP)</v>
          </cell>
          <cell r="K19" t="str">
            <v>Metered kW for Wholesale Market Participants (WMP)</v>
          </cell>
          <cell r="L19" t="str">
            <v xml:space="preserve">Total Metered kWh less WMP consumption 
(if applicable) </v>
          </cell>
          <cell r="M19" t="str">
            <v>Total Metered kW less WMP consumption  
(if applicable)</v>
          </cell>
          <cell r="N19" t="str">
            <v>GA Allocator for Class A, 
Non-WMP Customers 
(if applicable)2</v>
          </cell>
          <cell r="O19" t="str">
            <v>Forecast Total Metered Test Year kWh for Full Year Class A Customers</v>
          </cell>
          <cell r="P19" t="str">
            <v>Forecast Total Metered Test Year kWh for Transition Customers</v>
          </cell>
          <cell r="R19" t="str">
            <v xml:space="preserve"> Metered kW Consumption for New Class A customer(s) in the period prior to becoming Class A (i.e. Jan. 1 - June 30, 2015) </v>
          </cell>
          <cell r="S19" t="str">
            <v>Non-RPP Metered Consumption for Current Class B Customers (Non-RPP Consumption excluding WMP, Class A and Transition Customers' Consumption</v>
          </cell>
          <cell r="T19" t="str">
            <v>Total Metered kW for
Non-RPP Customers less WMP and 
Class A Consumption</v>
          </cell>
          <cell r="U19" t="str">
            <v>1595 Recovery Share Proportion (2009) 1</v>
          </cell>
          <cell r="V19" t="str">
            <v>1595 Recovery Share Proportion (2016 and pre-2016) 1</v>
          </cell>
          <cell r="W19" t="str">
            <v>1595 Recovery Share Proportion (2017) 1</v>
          </cell>
          <cell r="X19" t="str">
            <v>1595 Recovery Share Proportion (2018) 1</v>
          </cell>
          <cell r="Y19" t="str">
            <v>1595 Recovery Share Proportion (2019) 1</v>
          </cell>
          <cell r="Z19" t="str">
            <v>1595 Recovery Share Proportion (2020) 1</v>
          </cell>
          <cell r="AA19" t="str">
            <v>1595 Recovery Share Proportion (2021) 1</v>
          </cell>
          <cell r="AB19" t="str">
            <v>1595 Recovery Share Proportion (2022) 1</v>
          </cell>
        </row>
        <row r="21">
          <cell r="B21" t="str">
            <v>RESIDENTIAL SERVICE CLASSIFICATION</v>
          </cell>
          <cell r="C21" t="str">
            <v>kWh</v>
          </cell>
          <cell r="D21">
            <v>33536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</row>
        <row r="22">
          <cell r="B22" t="str">
            <v>GENERAL SERVICE LESS THAN 50 KW SERVICE CLASSIFICATION</v>
          </cell>
          <cell r="C22" t="str">
            <v>kWh</v>
          </cell>
          <cell r="D22">
            <v>3527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</row>
        <row r="23">
          <cell r="B23" t="str">
            <v>GENERAL SERVICE 50 to 4,999 kW SERVICE CLASSIFICATION</v>
          </cell>
          <cell r="C23" t="str">
            <v>kW</v>
          </cell>
          <cell r="D23">
            <v>349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</row>
        <row r="24">
          <cell r="B24" t="str">
            <v>LARGE USE SERVICE CLASSIFICATION</v>
          </cell>
          <cell r="C24" t="str">
            <v>kW</v>
          </cell>
          <cell r="D24">
            <v>2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</row>
        <row r="25">
          <cell r="B25" t="str">
            <v>UNMETERED SCATTERED LOAD SERVICE CLASSIFICATION</v>
          </cell>
          <cell r="C25" t="str">
            <v>kWh</v>
          </cell>
          <cell r="D25">
            <v>12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</row>
        <row r="26">
          <cell r="B26" t="str">
            <v>SENTINEL LIGHTING SERVICE CLASSIFICATION</v>
          </cell>
          <cell r="C26" t="str">
            <v>kW</v>
          </cell>
          <cell r="D26">
            <v>111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</row>
        <row r="27">
          <cell r="B27" t="str">
            <v>STREET LIGHTING SERVICE CLASSIFICATION</v>
          </cell>
          <cell r="C27" t="str">
            <v>kW</v>
          </cell>
          <cell r="D27">
            <v>10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</row>
        <row r="28"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</row>
        <row r="29"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</row>
        <row r="30"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</row>
        <row r="31"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</row>
        <row r="32"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</row>
        <row r="33"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</row>
        <row r="34"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</row>
        <row r="35"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</row>
        <row r="36"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</row>
        <row r="37">
          <cell r="L37">
            <v>0</v>
          </cell>
          <cell r="M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</row>
        <row r="38"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</row>
        <row r="39"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</row>
        <row r="40">
          <cell r="L40">
            <v>0</v>
          </cell>
          <cell r="M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</row>
        <row r="41">
          <cell r="B41" t="str">
            <v>Total</v>
          </cell>
          <cell r="D41">
            <v>37547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</sheetData>
      <sheetData sheetId="8"/>
      <sheetData sheetId="9"/>
      <sheetData sheetId="10">
        <row r="29">
          <cell r="C29">
            <v>0</v>
          </cell>
        </row>
      </sheetData>
      <sheetData sheetId="11">
        <row r="29">
          <cell r="C29">
            <v>0</v>
          </cell>
        </row>
      </sheetData>
      <sheetData sheetId="12">
        <row r="17">
          <cell r="A17" t="str">
            <v>RESIDENTIAL SERVICE CLASSIFICATION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#DIV/0!</v>
          </cell>
        </row>
        <row r="18">
          <cell r="A18" t="str">
            <v>GENERAL SERVICE LESS THAN 50 KW SERVICE CLASSIFICATION</v>
          </cell>
          <cell r="B18" t="str">
            <v/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#DIV/0!</v>
          </cell>
        </row>
        <row r="19">
          <cell r="A19" t="str">
            <v>GENERAL SERVICE 50 to 4,999 kW SERVICE CLASSIFICATION</v>
          </cell>
          <cell r="B19" t="str">
            <v/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#DIV/0!</v>
          </cell>
        </row>
        <row r="20">
          <cell r="A20" t="str">
            <v>LARGE USE SERVICE CLASSIFICATION</v>
          </cell>
          <cell r="B20" t="str">
            <v/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#DIV/0!</v>
          </cell>
        </row>
        <row r="21">
          <cell r="A21" t="str">
            <v>UNMETERED SCATTERED LOAD SERVICE CLASSIFICATION</v>
          </cell>
          <cell r="B21" t="str">
            <v/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#DIV/0!</v>
          </cell>
        </row>
        <row r="22">
          <cell r="A22" t="str">
            <v>SENTINEL LIGHTING SERVICE CLASSIFICATION</v>
          </cell>
          <cell r="B22" t="str">
            <v/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#DIV/0!</v>
          </cell>
        </row>
        <row r="23">
          <cell r="A23" t="str">
            <v>STREET LIGHTING SERVICE CLASSIFICATION</v>
          </cell>
          <cell r="B23" t="str">
            <v/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#DIV/0!</v>
          </cell>
        </row>
        <row r="24">
          <cell r="A24" t="str">
            <v/>
          </cell>
          <cell r="B24" t="str">
            <v/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#DIV/0!</v>
          </cell>
        </row>
        <row r="25">
          <cell r="A25" t="str">
            <v/>
          </cell>
          <cell r="B25" t="str">
            <v/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#DIV/0!</v>
          </cell>
        </row>
        <row r="26">
          <cell r="A26" t="str">
            <v/>
          </cell>
          <cell r="B26" t="str">
            <v/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#DIV/0!</v>
          </cell>
        </row>
        <row r="27">
          <cell r="A27" t="str">
            <v/>
          </cell>
          <cell r="B27" t="str">
            <v/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#DIV/0!</v>
          </cell>
        </row>
        <row r="28">
          <cell r="A28" t="str">
            <v/>
          </cell>
          <cell r="B28" t="str">
            <v/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A29" t="str">
            <v/>
          </cell>
          <cell r="B29" t="str">
            <v/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#DIV/0!</v>
          </cell>
        </row>
        <row r="30">
          <cell r="A30" t="str">
            <v/>
          </cell>
          <cell r="B30" t="str">
            <v/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#DIV/0!</v>
          </cell>
        </row>
        <row r="31">
          <cell r="A31" t="str">
            <v/>
          </cell>
          <cell r="B31" t="str">
            <v/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A32" t="str">
            <v/>
          </cell>
          <cell r="B32" t="str">
            <v/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#DIV/0!</v>
          </cell>
        </row>
        <row r="33">
          <cell r="A33" t="str">
            <v/>
          </cell>
          <cell r="B33" t="str">
            <v/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#DIV/0!</v>
          </cell>
        </row>
        <row r="34">
          <cell r="A34" t="str">
            <v/>
          </cell>
          <cell r="B34" t="str">
            <v/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#DIV/0!</v>
          </cell>
        </row>
        <row r="35">
          <cell r="A35" t="str">
            <v/>
          </cell>
          <cell r="B35" t="str">
            <v/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A36" t="str">
            <v/>
          </cell>
          <cell r="B36" t="str">
            <v/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#DIV/0!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 Continuity Schedule - Grp 1"/>
      <sheetName val="2b. Continuity Schedule - Grp 2"/>
    </sheetNames>
    <sheetDataSet>
      <sheetData sheetId="0"/>
      <sheetData sheetId="1">
        <row r="11">
          <cell r="BW11">
            <v>86938.938754250004</v>
          </cell>
        </row>
        <row r="12">
          <cell r="BW12">
            <v>0</v>
          </cell>
        </row>
        <row r="13">
          <cell r="BW13">
            <v>-90887.379738541727</v>
          </cell>
        </row>
        <row r="15">
          <cell r="BW15">
            <v>-279670.08559999999</v>
          </cell>
        </row>
        <row r="16">
          <cell r="BW16">
            <v>-161721.63435000001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workbookViewId="0">
      <selection activeCell="D8" sqref="D8"/>
    </sheetView>
  </sheetViews>
  <sheetFormatPr defaultRowHeight="14.5" x14ac:dyDescent="0.35"/>
  <cols>
    <col min="1" max="1" width="58.6328125" bestFit="1" customWidth="1"/>
    <col min="3" max="3" width="15.1796875" customWidth="1"/>
    <col min="4" max="4" width="12.1796875" bestFit="1" customWidth="1"/>
    <col min="5" max="5" width="14.54296875" customWidth="1"/>
    <col min="6" max="6" width="13" bestFit="1" customWidth="1"/>
    <col min="7" max="7" width="16.54296875" customWidth="1"/>
    <col min="8" max="8" width="12.54296875" bestFit="1" customWidth="1"/>
  </cols>
  <sheetData>
    <row r="1" spans="1:8" x14ac:dyDescent="0.35">
      <c r="A1" s="80" t="s">
        <v>80</v>
      </c>
    </row>
    <row r="2" spans="1:8" x14ac:dyDescent="0.35">
      <c r="C2" s="88"/>
    </row>
    <row r="3" spans="1:8" x14ac:dyDescent="0.35">
      <c r="A3" s="87" t="s">
        <v>82</v>
      </c>
      <c r="B3" s="87"/>
      <c r="C3" s="87"/>
      <c r="D3" s="87"/>
      <c r="E3" s="87"/>
    </row>
    <row r="4" spans="1:8" x14ac:dyDescent="0.35">
      <c r="A4" s="94"/>
      <c r="B4" s="94"/>
      <c r="C4" s="94"/>
      <c r="D4" s="94"/>
      <c r="E4" s="87"/>
    </row>
    <row r="5" spans="1:8" ht="32" customHeight="1" x14ac:dyDescent="0.35">
      <c r="A5" s="98" t="s">
        <v>0</v>
      </c>
      <c r="B5" s="100" t="s">
        <v>1</v>
      </c>
      <c r="C5" s="97" t="s">
        <v>2</v>
      </c>
      <c r="D5" s="96" t="s">
        <v>3</v>
      </c>
      <c r="E5" s="96" t="s">
        <v>4</v>
      </c>
      <c r="F5" s="96" t="s">
        <v>71</v>
      </c>
      <c r="G5" s="96" t="s">
        <v>72</v>
      </c>
      <c r="H5" s="96" t="s">
        <v>73</v>
      </c>
    </row>
    <row r="6" spans="1:8" ht="32" customHeight="1" x14ac:dyDescent="0.35">
      <c r="A6" s="99"/>
      <c r="B6" s="100"/>
      <c r="C6" s="97"/>
      <c r="D6" s="97"/>
      <c r="E6" s="97"/>
      <c r="F6" s="97"/>
      <c r="G6" s="97"/>
      <c r="H6" s="96"/>
    </row>
    <row r="7" spans="1:8" x14ac:dyDescent="0.35">
      <c r="A7" s="85" t="s">
        <v>5</v>
      </c>
      <c r="B7" s="2" t="s">
        <v>6</v>
      </c>
      <c r="C7" s="3">
        <v>12882</v>
      </c>
      <c r="D7" s="4">
        <v>112749901</v>
      </c>
      <c r="E7" s="4">
        <v>0</v>
      </c>
      <c r="F7" s="77">
        <v>27.93</v>
      </c>
      <c r="G7" s="4">
        <v>0</v>
      </c>
      <c r="H7" s="78">
        <f>(C7*F7*12)+D7*G7</f>
        <v>4317531.12</v>
      </c>
    </row>
    <row r="8" spans="1:8" x14ac:dyDescent="0.35">
      <c r="A8" s="85" t="s">
        <v>7</v>
      </c>
      <c r="B8" s="2" t="s">
        <v>6</v>
      </c>
      <c r="C8" s="3">
        <v>1562</v>
      </c>
      <c r="D8" s="4">
        <v>43909596</v>
      </c>
      <c r="E8" s="4">
        <v>0</v>
      </c>
      <c r="F8" s="77">
        <v>37.42</v>
      </c>
      <c r="G8" s="77">
        <v>1.6500000000000001E-2</v>
      </c>
      <c r="H8" s="78">
        <f>(C8*F8*12)+D8*G8</f>
        <v>1425908.814</v>
      </c>
    </row>
    <row r="9" spans="1:8" x14ac:dyDescent="0.35">
      <c r="A9" s="85" t="s">
        <v>8</v>
      </c>
      <c r="B9" s="2" t="s">
        <v>9</v>
      </c>
      <c r="C9" s="3">
        <v>153</v>
      </c>
      <c r="D9" s="4">
        <v>146609695</v>
      </c>
      <c r="E9" s="4">
        <v>375462</v>
      </c>
      <c r="F9" s="77">
        <v>340.6</v>
      </c>
      <c r="G9" s="77">
        <v>3.5825</v>
      </c>
      <c r="H9" s="78">
        <f>(C9*F9*12)+E9*G9</f>
        <v>1970434.2150000001</v>
      </c>
    </row>
    <row r="10" spans="1:8" x14ac:dyDescent="0.35">
      <c r="A10" s="85" t="s">
        <v>10</v>
      </c>
      <c r="B10" s="2" t="s">
        <v>6</v>
      </c>
      <c r="C10" s="3">
        <v>20</v>
      </c>
      <c r="D10" s="4">
        <v>655573</v>
      </c>
      <c r="E10" s="4">
        <v>0</v>
      </c>
      <c r="F10" s="77">
        <v>10.59</v>
      </c>
      <c r="G10" s="77">
        <v>9.4999999999999998E-3</v>
      </c>
      <c r="H10" s="78">
        <f>(C10*F10*12)+E10*G10</f>
        <v>2541.6000000000004</v>
      </c>
    </row>
    <row r="11" spans="1:8" x14ac:dyDescent="0.35">
      <c r="A11" s="85" t="s">
        <v>11</v>
      </c>
      <c r="B11" s="2" t="s">
        <v>9</v>
      </c>
      <c r="C11" s="3">
        <v>5</v>
      </c>
      <c r="D11" s="4">
        <v>0</v>
      </c>
      <c r="E11" s="4">
        <v>0</v>
      </c>
      <c r="F11" s="77">
        <v>3.88</v>
      </c>
      <c r="G11" s="77">
        <v>10.1477</v>
      </c>
      <c r="H11" s="78">
        <f>(C11*F11*12)+D11*G11</f>
        <v>232.79999999999998</v>
      </c>
    </row>
    <row r="12" spans="1:8" x14ac:dyDescent="0.35">
      <c r="A12" s="85" t="s">
        <v>12</v>
      </c>
      <c r="B12" s="2" t="s">
        <v>9</v>
      </c>
      <c r="C12" s="3">
        <v>3</v>
      </c>
      <c r="D12" s="4">
        <v>871268</v>
      </c>
      <c r="E12" s="4">
        <v>3540</v>
      </c>
      <c r="F12" s="77">
        <v>4.5599999999999996</v>
      </c>
      <c r="G12" s="77">
        <v>15.1656</v>
      </c>
      <c r="H12" s="78">
        <f>(C12*F12*12)+E12*G12</f>
        <v>53850.383999999998</v>
      </c>
    </row>
    <row r="13" spans="1:8" x14ac:dyDescent="0.35">
      <c r="A13" s="85" t="s">
        <v>76</v>
      </c>
      <c r="B13" s="2" t="s">
        <v>9</v>
      </c>
      <c r="C13" s="3"/>
      <c r="D13" s="4">
        <v>0</v>
      </c>
      <c r="E13" s="4">
        <v>0</v>
      </c>
      <c r="F13" s="4">
        <v>0</v>
      </c>
      <c r="G13" s="77">
        <v>1.0712999999999999</v>
      </c>
      <c r="H13" s="4">
        <v>0</v>
      </c>
    </row>
    <row r="14" spans="1:8" x14ac:dyDescent="0.35">
      <c r="A14" s="1" t="s">
        <v>69</v>
      </c>
      <c r="B14" s="77"/>
      <c r="C14" s="84">
        <f>SUM(C7:C13)</f>
        <v>14625</v>
      </c>
      <c r="D14" s="84">
        <f t="shared" ref="D14:E14" si="0">SUM(D7:D13)</f>
        <v>304796033</v>
      </c>
      <c r="E14" s="84">
        <f t="shared" si="0"/>
        <v>379002</v>
      </c>
      <c r="F14" s="77"/>
      <c r="G14" s="77"/>
      <c r="H14" s="78">
        <f>SUM(H7:H13)</f>
        <v>7770498.9329999993</v>
      </c>
    </row>
    <row r="15" spans="1:8" x14ac:dyDescent="0.35">
      <c r="C15" s="5"/>
      <c r="D15" s="5"/>
      <c r="E15" s="5"/>
      <c r="H15" s="6"/>
    </row>
    <row r="16" spans="1:8" x14ac:dyDescent="0.35">
      <c r="A16" s="79" t="s">
        <v>74</v>
      </c>
    </row>
    <row r="17" spans="1:1" x14ac:dyDescent="0.35">
      <c r="A17" s="76" t="s">
        <v>83</v>
      </c>
    </row>
    <row r="18" spans="1:1" x14ac:dyDescent="0.35">
      <c r="A18" t="s">
        <v>84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9"/>
  <sheetViews>
    <sheetView tabSelected="1" topLeftCell="B1" workbookViewId="0">
      <selection activeCell="B88" sqref="B88"/>
    </sheetView>
  </sheetViews>
  <sheetFormatPr defaultColWidth="9" defaultRowHeight="12.5" x14ac:dyDescent="0.25"/>
  <cols>
    <col min="1" max="1" width="5.7265625" style="7" hidden="1" customWidth="1"/>
    <col min="2" max="2" width="46.26953125" style="7" customWidth="1"/>
    <col min="3" max="3" width="9" style="7"/>
    <col min="4" max="4" width="23.08984375" style="8" customWidth="1"/>
    <col min="5" max="5" width="20.26953125" style="8" bestFit="1" customWidth="1"/>
    <col min="6" max="12" width="17.453125" style="8" customWidth="1"/>
    <col min="13" max="13" width="0" style="7" hidden="1" customWidth="1"/>
    <col min="14" max="14" width="3.36328125" style="7" customWidth="1"/>
    <col min="15" max="16384" width="9" style="7"/>
  </cols>
  <sheetData>
    <row r="1" spans="1:13" ht="14.5" x14ac:dyDescent="0.35">
      <c r="B1" s="80" t="s">
        <v>80</v>
      </c>
      <c r="M1" s="7">
        <v>22</v>
      </c>
    </row>
    <row r="3" spans="1:13" customFormat="1" ht="14.5" x14ac:dyDescent="0.35">
      <c r="A3" t="s">
        <v>70</v>
      </c>
      <c r="B3" s="93" t="s">
        <v>81</v>
      </c>
    </row>
    <row r="4" spans="1:13" customFormat="1" ht="14.5" x14ac:dyDescent="0.35">
      <c r="B4" s="87"/>
      <c r="D4" s="89"/>
    </row>
    <row r="5" spans="1:13" customFormat="1" ht="7" customHeight="1" x14ac:dyDescent="0.35"/>
    <row r="6" spans="1:13" ht="60" customHeight="1" x14ac:dyDescent="0.35">
      <c r="A6" s="7">
        <v>1</v>
      </c>
      <c r="D6" s="9" t="s">
        <v>79</v>
      </c>
      <c r="E6" s="10" t="s">
        <v>13</v>
      </c>
      <c r="F6" s="91" t="s">
        <v>5</v>
      </c>
      <c r="G6" s="91" t="s">
        <v>7</v>
      </c>
      <c r="H6" s="91" t="s">
        <v>8</v>
      </c>
      <c r="I6" s="91" t="s">
        <v>10</v>
      </c>
      <c r="J6" s="91" t="s">
        <v>11</v>
      </c>
      <c r="K6" s="91" t="s">
        <v>12</v>
      </c>
      <c r="L6" s="91" t="s">
        <v>76</v>
      </c>
    </row>
    <row r="7" spans="1:13" hidden="1" x14ac:dyDescent="0.25">
      <c r="A7" s="7">
        <v>2</v>
      </c>
      <c r="B7" s="11" t="s">
        <v>14</v>
      </c>
      <c r="C7" s="12">
        <v>1550</v>
      </c>
      <c r="D7" s="13">
        <f>'[1]2a. Continuity Schedule'!BT24</f>
        <v>0</v>
      </c>
      <c r="E7" s="14" t="s">
        <v>6</v>
      </c>
      <c r="F7" s="13">
        <f>IFERROR(IF(F$6="",0,IF($E7="kWh",VLOOKUP(F$6,'[1]4. Billing Determinants'!$B$19:$R$41,4,0)/'[1]4. Billing Determinants'!$E$41*$D7,IF($E7="kW",VLOOKUP(F$6,'[1]4. Billing Determinants'!$B$19:$R$41,5,0)/'[1]4. Billing Determinants'!$F$41*$D7,IF($E7="Non-RPP kWh",VLOOKUP(F$6,'[1]4. Billing Determinants'!$B$19:$R$41,6,0)/'[1]4. Billing Determinants'!$G$41*$D7,IF($E7="Distribution Rev.",VLOOKUP(F$6,'[1]4. Billing Determinants'!$B$19:$R$41,8,0)/'[1]4. Billing Determinants'!$I$41*$D7, VLOOKUP(F$6,'[1]4. Billing Determinants'!$B$19:$R$41,3,0)/'[1]4. Billing Determinants'!$D$41*$D7))))),0)</f>
        <v>0</v>
      </c>
      <c r="G7" s="13">
        <f>IFERROR(IF(G$6="",0,IF($E7="kWh",VLOOKUP(G$6,'[1]4. Billing Determinants'!$B$19:$R$41,4,0)/'[1]4. Billing Determinants'!$E$41*$D7,IF($E7="kW",VLOOKUP(G$6,'[1]4. Billing Determinants'!$B$19:$R$41,5,0)/'[1]4. Billing Determinants'!$F$41*$D7,IF($E7="Non-RPP kWh",VLOOKUP(G$6,'[1]4. Billing Determinants'!$B$19:$R$41,6,0)/'[1]4. Billing Determinants'!$G$41*$D7,IF($E7="Distribution Rev.",VLOOKUP(G$6,'[1]4. Billing Determinants'!$B$19:$R$41,8,0)/'[1]4. Billing Determinants'!$I$41*$D7, VLOOKUP(G$6,'[1]4. Billing Determinants'!$B$19:$R$41,3,0)/'[1]4. Billing Determinants'!$D$41*$D7))))),0)</f>
        <v>0</v>
      </c>
      <c r="H7" s="13">
        <f>IFERROR(IF(H$6="",0,IF($E7="kWh",VLOOKUP(H$6,'[1]4. Billing Determinants'!$B$19:$R$41,4,0)/'[1]4. Billing Determinants'!$E$41*$D7,IF($E7="kW",VLOOKUP(H$6,'[1]4. Billing Determinants'!$B$19:$R$41,5,0)/'[1]4. Billing Determinants'!$F$41*$D7,IF($E7="Non-RPP kWh",VLOOKUP(H$6,'[1]4. Billing Determinants'!$B$19:$R$41,6,0)/'[1]4. Billing Determinants'!$G$41*$D7,IF($E7="Distribution Rev.",VLOOKUP(H$6,'[1]4. Billing Determinants'!$B$19:$R$41,8,0)/'[1]4. Billing Determinants'!$I$41*$D7, VLOOKUP(H$6,'[1]4. Billing Determinants'!$B$19:$R$41,3,0)/'[1]4. Billing Determinants'!$D$41*$D7))))),0)</f>
        <v>0</v>
      </c>
      <c r="I7" s="13">
        <f>IFERROR(IF(I$6="",0,IF($E7="kWh",VLOOKUP(I$6,'[1]4. Billing Determinants'!$B$19:$R$41,4,0)/'[1]4. Billing Determinants'!$E$41*$D7,IF($E7="kW",VLOOKUP(I$6,'[1]4. Billing Determinants'!$B$19:$R$41,5,0)/'[1]4. Billing Determinants'!$F$41*$D7,IF($E7="Non-RPP kWh",VLOOKUP(I$6,'[1]4. Billing Determinants'!$B$19:$R$41,6,0)/'[1]4. Billing Determinants'!$G$41*$D7,IF($E7="Distribution Rev.",VLOOKUP(I$6,'[1]4. Billing Determinants'!$B$19:$R$41,8,0)/'[1]4. Billing Determinants'!$I$41*$D7, VLOOKUP(I$6,'[1]4. Billing Determinants'!$B$19:$R$41,3,0)/'[1]4. Billing Determinants'!$D$41*$D7))))),0)</f>
        <v>0</v>
      </c>
      <c r="J7" s="13">
        <f>IFERROR(IF(J$6="",0,IF($E7="kWh",VLOOKUP(J$6,'[1]4. Billing Determinants'!$B$19:$R$41,4,0)/'[1]4. Billing Determinants'!$E$41*$D7,IF($E7="kW",VLOOKUP(J$6,'[1]4. Billing Determinants'!$B$19:$R$41,5,0)/'[1]4. Billing Determinants'!$F$41*$D7,IF($E7="Non-RPP kWh",VLOOKUP(J$6,'[1]4. Billing Determinants'!$B$19:$R$41,6,0)/'[1]4. Billing Determinants'!$G$41*$D7,IF($E7="Distribution Rev.",VLOOKUP(J$6,'[1]4. Billing Determinants'!$B$19:$R$41,8,0)/'[1]4. Billing Determinants'!$I$41*$D7, VLOOKUP(J$6,'[1]4. Billing Determinants'!$B$19:$R$41,3,0)/'[1]4. Billing Determinants'!$D$41*$D7))))),0)</f>
        <v>0</v>
      </c>
      <c r="K7" s="13">
        <f>IFERROR(IF(K$6="",0,IF($E7="kWh",VLOOKUP(K$6,'[1]4. Billing Determinants'!$B$19:$R$41,4,0)/'[1]4. Billing Determinants'!$E$41*$D7,IF($E7="kW",VLOOKUP(K$6,'[1]4. Billing Determinants'!$B$19:$R$41,5,0)/'[1]4. Billing Determinants'!$F$41*$D7,IF($E7="Non-RPP kWh",VLOOKUP(K$6,'[1]4. Billing Determinants'!$B$19:$R$41,6,0)/'[1]4. Billing Determinants'!$G$41*$D7,IF($E7="Distribution Rev.",VLOOKUP(K$6,'[1]4. Billing Determinants'!$B$19:$R$41,8,0)/'[1]4. Billing Determinants'!$I$41*$D7, VLOOKUP(K$6,'[1]4. Billing Determinants'!$B$19:$R$41,3,0)/'[1]4. Billing Determinants'!$D$41*$D7))))),0)</f>
        <v>0</v>
      </c>
      <c r="L7" s="13">
        <f>IFERROR(IF(L$6="",0,IF($E7="kWh",VLOOKUP(L$6,'[1]4. Billing Determinants'!$B$19:$R$41,4,0)/'[1]4. Billing Determinants'!$E$41*$D7,IF($E7="kW",VLOOKUP(L$6,'[1]4. Billing Determinants'!$B$19:$R$41,5,0)/'[1]4. Billing Determinants'!$F$41*$D7,IF($E7="Non-RPP kWh",VLOOKUP(L$6,'[1]4. Billing Determinants'!$B$19:$R$41,6,0)/'[1]4. Billing Determinants'!$G$41*$D7,IF($E7="Distribution Rev.",VLOOKUP(L$6,'[1]4. Billing Determinants'!$B$19:$R$41,8,0)/'[1]4. Billing Determinants'!$I$41*$D7, VLOOKUP(L$6,'[1]4. Billing Determinants'!$B$19:$R$41,3,0)/'[1]4. Billing Determinants'!$D$41*$D7))))),0)</f>
        <v>0</v>
      </c>
    </row>
    <row r="8" spans="1:13" hidden="1" x14ac:dyDescent="0.25">
      <c r="A8" s="7">
        <v>3</v>
      </c>
      <c r="B8" s="11" t="s">
        <v>15</v>
      </c>
      <c r="C8" s="12">
        <v>1551</v>
      </c>
      <c r="D8" s="13">
        <f>'[1]2a. Continuity Schedule'!BT25</f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5">
      <c r="A9" s="7">
        <v>4</v>
      </c>
      <c r="B9" s="11" t="s">
        <v>16</v>
      </c>
      <c r="C9" s="12">
        <v>1580</v>
      </c>
      <c r="D9" s="13">
        <f>IF('[1]7. Rate Rider Calculations'!I70="",'[1]2a. Continuity Schedule'!BT26,'[1]2a. Continuity Schedule'!BT26+'[1]2a. Continuity Schedule'!BT28)</f>
        <v>0</v>
      </c>
      <c r="E9" s="14" t="s">
        <v>6</v>
      </c>
      <c r="F9" s="13">
        <f>IFERROR(IF(F$6="",0,IF($E9="kWh",VLOOKUP(F$6,'[1]4. Billing Determinants'!$B$19:$R$41,11,0)/'[1]4. Billing Determinants'!$L$41*$D9,IF($E9="kW",VLOOKUP(F$6,'[1]4. Billing Determinants'!$B$19:$R$41,12,0)/'[1]4. Billing Determinants'!$M$41*$D9,))),0)</f>
        <v>0</v>
      </c>
      <c r="G9" s="13">
        <f>IFERROR(IF(G$6="",0,IF($E9="kWh",VLOOKUP(G$6,'[1]4. Billing Determinants'!$B$19:$R$41,11,0)/'[1]4. Billing Determinants'!$L$41*$D9,IF($E9="kW",VLOOKUP(G$6,'[1]4. Billing Determinants'!$B$19:$R$41,12,0)/'[1]4. Billing Determinants'!$M$41*$D9,))),0)</f>
        <v>0</v>
      </c>
      <c r="H9" s="13">
        <f>IFERROR(IF(H$6="",0,IF($E9="kWh",VLOOKUP(H$6,'[1]4. Billing Determinants'!$B$19:$R$41,11,0)/'[1]4. Billing Determinants'!$L$41*$D9,IF($E9="kW",VLOOKUP(H$6,'[1]4. Billing Determinants'!$B$19:$R$41,12,0)/'[1]4. Billing Determinants'!$M$41*$D9,))),0)</f>
        <v>0</v>
      </c>
      <c r="I9" s="13">
        <f>IFERROR(IF(I$6="",0,IF($E9="kWh",VLOOKUP(I$6,'[1]4. Billing Determinants'!$B$19:$R$41,11,0)/'[1]4. Billing Determinants'!$L$41*$D9,IF($E9="kW",VLOOKUP(I$6,'[1]4. Billing Determinants'!$B$19:$R$41,12,0)/'[1]4. Billing Determinants'!$M$41*$D9,))),0)</f>
        <v>0</v>
      </c>
      <c r="J9" s="13">
        <f>IFERROR(IF(J$6="",0,IF($E9="kWh",VLOOKUP(J$6,'[1]4. Billing Determinants'!$B$19:$R$41,11,0)/'[1]4. Billing Determinants'!$L$41*$D9,IF($E9="kW",VLOOKUP(J$6,'[1]4. Billing Determinants'!$B$19:$R$41,12,0)/'[1]4. Billing Determinants'!$M$41*$D9,))),0)</f>
        <v>0</v>
      </c>
      <c r="K9" s="13">
        <f>IFERROR(IF(K$6="",0,IF($E9="kWh",VLOOKUP(K$6,'[1]4. Billing Determinants'!$B$19:$R$41,11,0)/'[1]4. Billing Determinants'!$L$41*$D9,IF($E9="kW",VLOOKUP(K$6,'[1]4. Billing Determinants'!$B$19:$R$41,12,0)/'[1]4. Billing Determinants'!$M$41*$D9,))),0)</f>
        <v>0</v>
      </c>
      <c r="L9" s="13">
        <f>IFERROR(IF(L$6="",0,IF($E9="kWh",VLOOKUP(L$6,'[1]4. Billing Determinants'!$B$19:$R$41,11,0)/'[1]4. Billing Determinants'!$L$41*$D9,IF($E9="kW",VLOOKUP(L$6,'[1]4. Billing Determinants'!$B$19:$R$41,12,0)/'[1]4. Billing Determinants'!$M$41*$D9,))),0)</f>
        <v>0</v>
      </c>
    </row>
    <row r="10" spans="1:13" hidden="1" x14ac:dyDescent="0.25">
      <c r="A10" s="7">
        <v>5</v>
      </c>
      <c r="B10" s="11" t="s">
        <v>17</v>
      </c>
      <c r="C10" s="12">
        <v>1584</v>
      </c>
      <c r="D10" s="13">
        <f>'[1]2a. Continuity Schedule'!BT29</f>
        <v>0</v>
      </c>
      <c r="E10" s="14" t="s">
        <v>6</v>
      </c>
      <c r="F10" s="13">
        <f>IFERROR(IF(F$6="",0,IF($E10="kWh",VLOOKUP(F$6,'[1]4. Billing Determinants'!$B$19:$R$41,4,0)/'[1]4. Billing Determinants'!$E$41*$D10,IF($E10="kW",VLOOKUP(F$6,'[1]4. Billing Determinants'!$B$19:$R$41,5,0)/'[1]4. Billing Determinants'!$F$41*$D10,IF($E10="Non-RPP kWh",VLOOKUP(F$6,'[1]4. Billing Determinants'!$B$19:$R$41,6,0)/'[1]4. Billing Determinants'!$G$41*$D10,IF($E10="Distribution Rev.",VLOOKUP(F$6,'[1]4. Billing Determinants'!$B$19:$R$41,8,0)/'[1]4. Billing Determinants'!$I$41*$D10, VLOOKUP(F$6,'[1]4. Billing Determinants'!$B$19:$R$41,3,0)/'[1]4. Billing Determinants'!$D$41*$D10))))),0)</f>
        <v>0</v>
      </c>
      <c r="G10" s="13">
        <f>IFERROR(IF(G$6="",0,IF($E10="kWh",VLOOKUP(G$6,'[1]4. Billing Determinants'!$B$19:$R$41,4,0)/'[1]4. Billing Determinants'!$E$41*$D10,IF($E10="kW",VLOOKUP(G$6,'[1]4. Billing Determinants'!$B$19:$R$41,5,0)/'[1]4. Billing Determinants'!$F$41*$D10,IF($E10="Non-RPP kWh",VLOOKUP(G$6,'[1]4. Billing Determinants'!$B$19:$R$41,6,0)/'[1]4. Billing Determinants'!$G$41*$D10,IF($E10="Distribution Rev.",VLOOKUP(G$6,'[1]4. Billing Determinants'!$B$19:$R$41,8,0)/'[1]4. Billing Determinants'!$I$41*$D10, VLOOKUP(G$6,'[1]4. Billing Determinants'!$B$19:$R$41,3,0)/'[1]4. Billing Determinants'!$D$41*$D10))))),0)</f>
        <v>0</v>
      </c>
      <c r="H10" s="13">
        <f>IFERROR(IF(H$6="",0,IF($E10="kWh",VLOOKUP(H$6,'[1]4. Billing Determinants'!$B$19:$R$41,4,0)/'[1]4. Billing Determinants'!$E$41*$D10,IF($E10="kW",VLOOKUP(H$6,'[1]4. Billing Determinants'!$B$19:$R$41,5,0)/'[1]4. Billing Determinants'!$F$41*$D10,IF($E10="Non-RPP kWh",VLOOKUP(H$6,'[1]4. Billing Determinants'!$B$19:$R$41,6,0)/'[1]4. Billing Determinants'!$G$41*$D10,IF($E10="Distribution Rev.",VLOOKUP(H$6,'[1]4. Billing Determinants'!$B$19:$R$41,8,0)/'[1]4. Billing Determinants'!$I$41*$D10, VLOOKUP(H$6,'[1]4. Billing Determinants'!$B$19:$R$41,3,0)/'[1]4. Billing Determinants'!$D$41*$D10))))),0)</f>
        <v>0</v>
      </c>
      <c r="I10" s="13">
        <f>IFERROR(IF(I$6="",0,IF($E10="kWh",VLOOKUP(I$6,'[1]4. Billing Determinants'!$B$19:$R$41,4,0)/'[1]4. Billing Determinants'!$E$41*$D10,IF($E10="kW",VLOOKUP(I$6,'[1]4. Billing Determinants'!$B$19:$R$41,5,0)/'[1]4. Billing Determinants'!$F$41*$D10,IF($E10="Non-RPP kWh",VLOOKUP(I$6,'[1]4. Billing Determinants'!$B$19:$R$41,6,0)/'[1]4. Billing Determinants'!$G$41*$D10,IF($E10="Distribution Rev.",VLOOKUP(I$6,'[1]4. Billing Determinants'!$B$19:$R$41,8,0)/'[1]4. Billing Determinants'!$I$41*$D10, VLOOKUP(I$6,'[1]4. Billing Determinants'!$B$19:$R$41,3,0)/'[1]4. Billing Determinants'!$D$41*$D10))))),0)</f>
        <v>0</v>
      </c>
      <c r="J10" s="13">
        <f>IFERROR(IF(J$6="",0,IF($E10="kWh",VLOOKUP(J$6,'[1]4. Billing Determinants'!$B$19:$R$41,4,0)/'[1]4. Billing Determinants'!$E$41*$D10,IF($E10="kW",VLOOKUP(J$6,'[1]4. Billing Determinants'!$B$19:$R$41,5,0)/'[1]4. Billing Determinants'!$F$41*$D10,IF($E10="Non-RPP kWh",VLOOKUP(J$6,'[1]4. Billing Determinants'!$B$19:$R$41,6,0)/'[1]4. Billing Determinants'!$G$41*$D10,IF($E10="Distribution Rev.",VLOOKUP(J$6,'[1]4. Billing Determinants'!$B$19:$R$41,8,0)/'[1]4. Billing Determinants'!$I$41*$D10, VLOOKUP(J$6,'[1]4. Billing Determinants'!$B$19:$R$41,3,0)/'[1]4. Billing Determinants'!$D$41*$D10))))),0)</f>
        <v>0</v>
      </c>
      <c r="K10" s="13">
        <f>IFERROR(IF(K$6="",0,IF($E10="kWh",VLOOKUP(K$6,'[1]4. Billing Determinants'!$B$19:$R$41,4,0)/'[1]4. Billing Determinants'!$E$41*$D10,IF($E10="kW",VLOOKUP(K$6,'[1]4. Billing Determinants'!$B$19:$R$41,5,0)/'[1]4. Billing Determinants'!$F$41*$D10,IF($E10="Non-RPP kWh",VLOOKUP(K$6,'[1]4. Billing Determinants'!$B$19:$R$41,6,0)/'[1]4. Billing Determinants'!$G$41*$D10,IF($E10="Distribution Rev.",VLOOKUP(K$6,'[1]4. Billing Determinants'!$B$19:$R$41,8,0)/'[1]4. Billing Determinants'!$I$41*$D10, VLOOKUP(K$6,'[1]4. Billing Determinants'!$B$19:$R$41,3,0)/'[1]4. Billing Determinants'!$D$41*$D10))))),0)</f>
        <v>0</v>
      </c>
      <c r="L10" s="13">
        <f>IFERROR(IF(L$6="",0,IF($E10="kWh",VLOOKUP(L$6,'[1]4. Billing Determinants'!$B$19:$R$41,4,0)/'[1]4. Billing Determinants'!$E$41*$D10,IF($E10="kW",VLOOKUP(L$6,'[1]4. Billing Determinants'!$B$19:$R$41,5,0)/'[1]4. Billing Determinants'!$F$41*$D10,IF($E10="Non-RPP kWh",VLOOKUP(L$6,'[1]4. Billing Determinants'!$B$19:$R$41,6,0)/'[1]4. Billing Determinants'!$G$41*$D10,IF($E10="Distribution Rev.",VLOOKUP(L$6,'[1]4. Billing Determinants'!$B$19:$R$41,8,0)/'[1]4. Billing Determinants'!$I$41*$D10, VLOOKUP(L$6,'[1]4. Billing Determinants'!$B$19:$R$41,3,0)/'[1]4. Billing Determinants'!$D$41*$D10))))),0)</f>
        <v>0</v>
      </c>
    </row>
    <row r="11" spans="1:13" hidden="1" x14ac:dyDescent="0.25">
      <c r="A11" s="7">
        <v>6</v>
      </c>
      <c r="B11" s="11" t="s">
        <v>18</v>
      </c>
      <c r="C11" s="12">
        <v>1586</v>
      </c>
      <c r="D11" s="13">
        <f>'[1]2a. Continuity Schedule'!BT30</f>
        <v>0</v>
      </c>
      <c r="E11" s="14" t="s">
        <v>6</v>
      </c>
      <c r="F11" s="13">
        <f>IFERROR(IF(F$6="",0,IF($E11="kWh",VLOOKUP(F$6,'[1]4. Billing Determinants'!$B$19:$R$41,4,0)/'[1]4. Billing Determinants'!$E$41*$D11,IF($E11="kW",VLOOKUP(F$6,'[1]4. Billing Determinants'!$B$19:$R$41,5,0)/'[1]4. Billing Determinants'!$F$41*$D11,IF($E11="Non-RPP kWh",VLOOKUP(F$6,'[1]4. Billing Determinants'!$B$19:$R$41,6,0)/'[1]4. Billing Determinants'!$G$41*$D11,IF($E11="Distribution Rev.",VLOOKUP(F$6,'[1]4. Billing Determinants'!$B$19:$R$41,8,0)/'[1]4. Billing Determinants'!$I$41*$D11, VLOOKUP(F$6,'[1]4. Billing Determinants'!$B$19:$R$41,3,0)/'[1]4. Billing Determinants'!$D$41*$D11))))),0)</f>
        <v>0</v>
      </c>
      <c r="G11" s="13">
        <f>IFERROR(IF(G$6="",0,IF($E11="kWh",VLOOKUP(G$6,'[1]4. Billing Determinants'!$B$19:$R$41,4,0)/'[1]4. Billing Determinants'!$E$41*$D11,IF($E11="kW",VLOOKUP(G$6,'[1]4. Billing Determinants'!$B$19:$R$41,5,0)/'[1]4. Billing Determinants'!$F$41*$D11,IF($E11="Non-RPP kWh",VLOOKUP(G$6,'[1]4. Billing Determinants'!$B$19:$R$41,6,0)/'[1]4. Billing Determinants'!$G$41*$D11,IF($E11="Distribution Rev.",VLOOKUP(G$6,'[1]4. Billing Determinants'!$B$19:$R$41,8,0)/'[1]4. Billing Determinants'!$I$41*$D11, VLOOKUP(G$6,'[1]4. Billing Determinants'!$B$19:$R$41,3,0)/'[1]4. Billing Determinants'!$D$41*$D11))))),0)</f>
        <v>0</v>
      </c>
      <c r="H11" s="13">
        <f>IFERROR(IF(H$6="",0,IF($E11="kWh",VLOOKUP(H$6,'[1]4. Billing Determinants'!$B$19:$R$41,4,0)/'[1]4. Billing Determinants'!$E$41*$D11,IF($E11="kW",VLOOKUP(H$6,'[1]4. Billing Determinants'!$B$19:$R$41,5,0)/'[1]4. Billing Determinants'!$F$41*$D11,IF($E11="Non-RPP kWh",VLOOKUP(H$6,'[1]4. Billing Determinants'!$B$19:$R$41,6,0)/'[1]4. Billing Determinants'!$G$41*$D11,IF($E11="Distribution Rev.",VLOOKUP(H$6,'[1]4. Billing Determinants'!$B$19:$R$41,8,0)/'[1]4. Billing Determinants'!$I$41*$D11, VLOOKUP(H$6,'[1]4. Billing Determinants'!$B$19:$R$41,3,0)/'[1]4. Billing Determinants'!$D$41*$D11))))),0)</f>
        <v>0</v>
      </c>
      <c r="I11" s="13">
        <f>IFERROR(IF(I$6="",0,IF($E11="kWh",VLOOKUP(I$6,'[1]4. Billing Determinants'!$B$19:$R$41,4,0)/'[1]4. Billing Determinants'!$E$41*$D11,IF($E11="kW",VLOOKUP(I$6,'[1]4. Billing Determinants'!$B$19:$R$41,5,0)/'[1]4. Billing Determinants'!$F$41*$D11,IF($E11="Non-RPP kWh",VLOOKUP(I$6,'[1]4. Billing Determinants'!$B$19:$R$41,6,0)/'[1]4. Billing Determinants'!$G$41*$D11,IF($E11="Distribution Rev.",VLOOKUP(I$6,'[1]4. Billing Determinants'!$B$19:$R$41,8,0)/'[1]4. Billing Determinants'!$I$41*$D11, VLOOKUP(I$6,'[1]4. Billing Determinants'!$B$19:$R$41,3,0)/'[1]4. Billing Determinants'!$D$41*$D11))))),0)</f>
        <v>0</v>
      </c>
      <c r="J11" s="13">
        <f>IFERROR(IF(J$6="",0,IF($E11="kWh",VLOOKUP(J$6,'[1]4. Billing Determinants'!$B$19:$R$41,4,0)/'[1]4. Billing Determinants'!$E$41*$D11,IF($E11="kW",VLOOKUP(J$6,'[1]4. Billing Determinants'!$B$19:$R$41,5,0)/'[1]4. Billing Determinants'!$F$41*$D11,IF($E11="Non-RPP kWh",VLOOKUP(J$6,'[1]4. Billing Determinants'!$B$19:$R$41,6,0)/'[1]4. Billing Determinants'!$G$41*$D11,IF($E11="Distribution Rev.",VLOOKUP(J$6,'[1]4. Billing Determinants'!$B$19:$R$41,8,0)/'[1]4. Billing Determinants'!$I$41*$D11, VLOOKUP(J$6,'[1]4. Billing Determinants'!$B$19:$R$41,3,0)/'[1]4. Billing Determinants'!$D$41*$D11))))),0)</f>
        <v>0</v>
      </c>
      <c r="K11" s="13">
        <f>IFERROR(IF(K$6="",0,IF($E11="kWh",VLOOKUP(K$6,'[1]4. Billing Determinants'!$B$19:$R$41,4,0)/'[1]4. Billing Determinants'!$E$41*$D11,IF($E11="kW",VLOOKUP(K$6,'[1]4. Billing Determinants'!$B$19:$R$41,5,0)/'[1]4. Billing Determinants'!$F$41*$D11,IF($E11="Non-RPP kWh",VLOOKUP(K$6,'[1]4. Billing Determinants'!$B$19:$R$41,6,0)/'[1]4. Billing Determinants'!$G$41*$D11,IF($E11="Distribution Rev.",VLOOKUP(K$6,'[1]4. Billing Determinants'!$B$19:$R$41,8,0)/'[1]4. Billing Determinants'!$I$41*$D11, VLOOKUP(K$6,'[1]4. Billing Determinants'!$B$19:$R$41,3,0)/'[1]4. Billing Determinants'!$D$41*$D11))))),0)</f>
        <v>0</v>
      </c>
      <c r="L11" s="13">
        <f>IFERROR(IF(L$6="",0,IF($E11="kWh",VLOOKUP(L$6,'[1]4. Billing Determinants'!$B$19:$R$41,4,0)/'[1]4. Billing Determinants'!$E$41*$D11,IF($E11="kW",VLOOKUP(L$6,'[1]4. Billing Determinants'!$B$19:$R$41,5,0)/'[1]4. Billing Determinants'!$F$41*$D11,IF($E11="Non-RPP kWh",VLOOKUP(L$6,'[1]4. Billing Determinants'!$B$19:$R$41,6,0)/'[1]4. Billing Determinants'!$G$41*$D11,IF($E11="Distribution Rev.",VLOOKUP(L$6,'[1]4. Billing Determinants'!$B$19:$R$41,8,0)/'[1]4. Billing Determinants'!$I$41*$D11, VLOOKUP(L$6,'[1]4. Billing Determinants'!$B$19:$R$41,3,0)/'[1]4. Billing Determinants'!$D$41*$D11))))),0)</f>
        <v>0</v>
      </c>
    </row>
    <row r="12" spans="1:13" hidden="1" x14ac:dyDescent="0.25">
      <c r="A12" s="7">
        <v>7</v>
      </c>
      <c r="B12" s="11" t="s">
        <v>19</v>
      </c>
      <c r="C12" s="12">
        <v>1588</v>
      </c>
      <c r="D12" s="13">
        <f>'[1]2a. Continuity Schedule'!BT31</f>
        <v>0</v>
      </c>
      <c r="E12" s="14" t="s">
        <v>6</v>
      </c>
      <c r="F12" s="13">
        <f>IFERROR(IF(F$6="",0,IF($E12="kWh",VLOOKUP(F$6,'[1]4. Billing Determinants'!$B$19:$R$41,11,0)/'[1]4. Billing Determinants'!$L$41*$D12,IF($E12="kW",VLOOKUP(F$6,'[1]4. Billing Determinants'!$B$19:$R$41,12,0)/'[1]4. Billing Determinants'!$M$41*$D12,))),0)</f>
        <v>0</v>
      </c>
      <c r="G12" s="13">
        <f>IFERROR(IF(G$6="",0,IF($E12="kWh",VLOOKUP(G$6,'[1]4. Billing Determinants'!$B$19:$R$41,11,0)/'[1]4. Billing Determinants'!$L$41*$D12,IF($E12="kW",VLOOKUP(G$6,'[1]4. Billing Determinants'!$B$19:$R$41,12,0)/'[1]4. Billing Determinants'!$M$41*$D12,))),0)</f>
        <v>0</v>
      </c>
      <c r="H12" s="13">
        <f>IFERROR(IF(H$6="",0,IF($E12="kWh",VLOOKUP(H$6,'[1]4. Billing Determinants'!$B$19:$R$41,11,0)/'[1]4. Billing Determinants'!$L$41*$D12,IF($E12="kW",VLOOKUP(H$6,'[1]4. Billing Determinants'!$B$19:$R$41,12,0)/'[1]4. Billing Determinants'!$M$41*$D12,))),0)</f>
        <v>0</v>
      </c>
      <c r="I12" s="13">
        <f>IFERROR(IF(I$6="",0,IF($E12="kWh",VLOOKUP(I$6,'[1]4. Billing Determinants'!$B$19:$R$41,11,0)/'[1]4. Billing Determinants'!$L$41*$D12,IF($E12="kW",VLOOKUP(I$6,'[1]4. Billing Determinants'!$B$19:$R$41,12,0)/'[1]4. Billing Determinants'!$M$41*$D12,))),0)</f>
        <v>0</v>
      </c>
      <c r="J12" s="13">
        <f>IFERROR(IF(J$6="",0,IF($E12="kWh",VLOOKUP(J$6,'[1]4. Billing Determinants'!$B$19:$R$41,11,0)/'[1]4. Billing Determinants'!$L$41*$D12,IF($E12="kW",VLOOKUP(J$6,'[1]4. Billing Determinants'!$B$19:$R$41,12,0)/'[1]4. Billing Determinants'!$M$41*$D12,))),0)</f>
        <v>0</v>
      </c>
      <c r="K12" s="13">
        <f>IFERROR(IF(K$6="",0,IF($E12="kWh",VLOOKUP(K$6,'[1]4. Billing Determinants'!$B$19:$R$41,11,0)/'[1]4. Billing Determinants'!$L$41*$D12,IF($E12="kW",VLOOKUP(K$6,'[1]4. Billing Determinants'!$B$19:$R$41,12,0)/'[1]4. Billing Determinants'!$M$41*$D12,))),0)</f>
        <v>0</v>
      </c>
      <c r="L12" s="13">
        <f>IFERROR(IF(L$6="",0,IF($E12="kWh",VLOOKUP(L$6,'[1]4. Billing Determinants'!$B$19:$R$41,11,0)/'[1]4. Billing Determinants'!$L$41*$D12,IF($E12="kW",VLOOKUP(L$6,'[1]4. Billing Determinants'!$B$19:$R$41,12,0)/'[1]4. Billing Determinants'!$M$41*$D12,))),0)</f>
        <v>0</v>
      </c>
    </row>
    <row r="13" spans="1:13" hidden="1" x14ac:dyDescent="0.25">
      <c r="A13" s="7">
        <v>8</v>
      </c>
      <c r="B13" s="11" t="s">
        <v>20</v>
      </c>
      <c r="C13" s="12">
        <v>1589</v>
      </c>
      <c r="D13" s="17">
        <f>'[1]6.1a GA Allocation'!C29</f>
        <v>0</v>
      </c>
      <c r="E13" s="18" t="s">
        <v>21</v>
      </c>
      <c r="F13" s="17">
        <f>IFERROR(IF(F$6="",0,IF($E13="kWh",VLOOKUP(F$6,'[1]4. Billing Determinants'!$B$19:$R$41,4,0)/'[1]4. Billing Determinants'!$E$41*$D13,IF($E13="kW",VLOOKUP(F$6,'[1]4. Billing Determinants'!$B$19:$R$41,5,0)/'[1]4. Billing Determinants'!$F$41*$D13,IF($E13="Non-RPP kWh",VLOOKUP(F$6,'[1]4. Billing Determinants'!$B$19:$T$41,18,0)/'[1]4. Billing Determinants'!$S$41*$D13,IF($E13="Distribution Rev.",VLOOKUP(F$6,'[1]4. Billing Determinants'!$B$19:$R$41,8,0)/'[1]4. Billing Determinants'!$I$41*$D13, VLOOKUP(F$6,'[1]4. Billing Determinants'!$B$19:$R$41,3,0)/'[1]4. Billing Determinants'!$D$41*$D13))))),0)</f>
        <v>0</v>
      </c>
      <c r="G13" s="17">
        <f>IFERROR(IF(G$6="",0,IF($E13="kWh",VLOOKUP(G$6,'[1]4. Billing Determinants'!$B$19:$R$41,4,0)/'[1]4. Billing Determinants'!$E$41*$D13,IF($E13="kW",VLOOKUP(G$6,'[1]4. Billing Determinants'!$B$19:$R$41,5,0)/'[1]4. Billing Determinants'!$F$41*$D13,IF($E13="Non-RPP kWh",VLOOKUP(G$6,'[1]4. Billing Determinants'!$B$19:$T$41,18,0)/'[1]4. Billing Determinants'!$S$41*$D13,IF($E13="Distribution Rev.",VLOOKUP(G$6,'[1]4. Billing Determinants'!$B$19:$R$41,8,0)/'[1]4. Billing Determinants'!$I$41*$D13, VLOOKUP(G$6,'[1]4. Billing Determinants'!$B$19:$R$41,3,0)/'[1]4. Billing Determinants'!$D$41*$D13))))),0)</f>
        <v>0</v>
      </c>
      <c r="H13" s="17">
        <f>IFERROR(IF(H$6="",0,IF($E13="kWh",VLOOKUP(H$6,'[1]4. Billing Determinants'!$B$19:$R$41,4,0)/'[1]4. Billing Determinants'!$E$41*$D13,IF($E13="kW",VLOOKUP(H$6,'[1]4. Billing Determinants'!$B$19:$R$41,5,0)/'[1]4. Billing Determinants'!$F$41*$D13,IF($E13="Non-RPP kWh",VLOOKUP(H$6,'[1]4. Billing Determinants'!$B$19:$T$41,18,0)/'[1]4. Billing Determinants'!$S$41*$D13,IF($E13="Distribution Rev.",VLOOKUP(H$6,'[1]4. Billing Determinants'!$B$19:$R$41,8,0)/'[1]4. Billing Determinants'!$I$41*$D13, VLOOKUP(H$6,'[1]4. Billing Determinants'!$B$19:$R$41,3,0)/'[1]4. Billing Determinants'!$D$41*$D13))))),0)</f>
        <v>0</v>
      </c>
      <c r="I13" s="17">
        <f>IFERROR(IF(I$6="",0,IF($E13="kWh",VLOOKUP(I$6,'[1]4. Billing Determinants'!$B$19:$R$41,4,0)/'[1]4. Billing Determinants'!$E$41*$D13,IF($E13="kW",VLOOKUP(I$6,'[1]4. Billing Determinants'!$B$19:$R$41,5,0)/'[1]4. Billing Determinants'!$F$41*$D13,IF($E13="Non-RPP kWh",VLOOKUP(I$6,'[1]4. Billing Determinants'!$B$19:$T$41,18,0)/'[1]4. Billing Determinants'!$S$41*$D13,IF($E13="Distribution Rev.",VLOOKUP(I$6,'[1]4. Billing Determinants'!$B$19:$R$41,8,0)/'[1]4. Billing Determinants'!$I$41*$D13, VLOOKUP(I$6,'[1]4. Billing Determinants'!$B$19:$R$41,3,0)/'[1]4. Billing Determinants'!$D$41*$D13))))),0)</f>
        <v>0</v>
      </c>
      <c r="J13" s="17">
        <f>IFERROR(IF(J$6="",0,IF($E13="kWh",VLOOKUP(J$6,'[1]4. Billing Determinants'!$B$19:$R$41,4,0)/'[1]4. Billing Determinants'!$E$41*$D13,IF($E13="kW",VLOOKUP(J$6,'[1]4. Billing Determinants'!$B$19:$R$41,5,0)/'[1]4. Billing Determinants'!$F$41*$D13,IF($E13="Non-RPP kWh",VLOOKUP(J$6,'[1]4. Billing Determinants'!$B$19:$T$41,18,0)/'[1]4. Billing Determinants'!$S$41*$D13,IF($E13="Distribution Rev.",VLOOKUP(J$6,'[1]4. Billing Determinants'!$B$19:$R$41,8,0)/'[1]4. Billing Determinants'!$I$41*$D13, VLOOKUP(J$6,'[1]4. Billing Determinants'!$B$19:$R$41,3,0)/'[1]4. Billing Determinants'!$D$41*$D13))))),0)</f>
        <v>0</v>
      </c>
      <c r="K13" s="17">
        <f>IFERROR(IF(K$6="",0,IF($E13="kWh",VLOOKUP(K$6,'[1]4. Billing Determinants'!$B$19:$R$41,4,0)/'[1]4. Billing Determinants'!$E$41*$D13,IF($E13="kW",VLOOKUP(K$6,'[1]4. Billing Determinants'!$B$19:$R$41,5,0)/'[1]4. Billing Determinants'!$F$41*$D13,IF($E13="Non-RPP kWh",VLOOKUP(K$6,'[1]4. Billing Determinants'!$B$19:$T$41,18,0)/'[1]4. Billing Determinants'!$S$41*$D13,IF($E13="Distribution Rev.",VLOOKUP(K$6,'[1]4. Billing Determinants'!$B$19:$R$41,8,0)/'[1]4. Billing Determinants'!$I$41*$D13, VLOOKUP(K$6,'[1]4. Billing Determinants'!$B$19:$R$41,3,0)/'[1]4. Billing Determinants'!$D$41*$D13))))),0)</f>
        <v>0</v>
      </c>
      <c r="L13" s="17">
        <f>IFERROR(IF(L$6="",0,IF($E13="kWh",VLOOKUP(L$6,'[1]4. Billing Determinants'!$B$19:$R$41,4,0)/'[1]4. Billing Determinants'!$E$41*$D13,IF($E13="kW",VLOOKUP(L$6,'[1]4. Billing Determinants'!$B$19:$R$41,5,0)/'[1]4. Billing Determinants'!$F$41*$D13,IF($E13="Non-RPP kWh",VLOOKUP(L$6,'[1]4. Billing Determinants'!$B$19:$T$41,18,0)/'[1]4. Billing Determinants'!$S$41*$D13,IF($E13="Distribution Rev.",VLOOKUP(L$6,'[1]4. Billing Determinants'!$B$19:$R$41,8,0)/'[1]4. Billing Determinants'!$I$41*$D13, VLOOKUP(L$6,'[1]4. Billing Determinants'!$B$19:$R$41,3,0)/'[1]4. Billing Determinants'!$D$41*$D13))))),0)</f>
        <v>0</v>
      </c>
    </row>
    <row r="14" spans="1:13" hidden="1" x14ac:dyDescent="0.25">
      <c r="A14" s="7">
        <v>9</v>
      </c>
      <c r="B14" s="19" t="s">
        <v>22</v>
      </c>
      <c r="C14" s="12">
        <v>1595</v>
      </c>
      <c r="D14" s="13">
        <f>'[1]2a. Continuity Schedule'!BT33</f>
        <v>0</v>
      </c>
      <c r="E14" s="18" t="s">
        <v>23</v>
      </c>
      <c r="F14" s="13">
        <f>IFERROR(IF(F$6="",0,IF($E14="kWh",VLOOKUP(F$6,'[1]4. Billing Determinants'!$B$19:$R$41,4,0)/'[1]4. Billing Determinants'!$E$41*$D14,IF($E14="kW",VLOOKUP(F$6,'[1]4. Billing Determinants'!$B$19:$R$41,5,0)/'[1]4. Billing Determinants'!$F$41*$D14,IF($E14="Non-RPP kWh",VLOOKUP(F$6,'[1]4. Billing Determinants'!$B$19:$R$41,6,0)/'[1]4. Billing Determinants'!$G$41*$D14, VLOOKUP(F$6,'[1]4. Billing Determinants'!$B$19:$AA$41,20,0)*$D14)))),0)</f>
        <v>0</v>
      </c>
      <c r="G14" s="13">
        <f>IFERROR(IF(G$6="",0,IF($E14="kWh",VLOOKUP(G$6,'[1]4. Billing Determinants'!$B$19:$R$41,4,0)/'[1]4. Billing Determinants'!$E$41*$D14,IF($E14="kW",VLOOKUP(G$6,'[1]4. Billing Determinants'!$B$19:$R$41,5,0)/'[1]4. Billing Determinants'!$F$41*$D14,IF($E14="Non-RPP kWh",VLOOKUP(G$6,'[1]4. Billing Determinants'!$B$19:$R$41,6,0)/'[1]4. Billing Determinants'!$G$41*$D14, VLOOKUP(G$6,'[1]4. Billing Determinants'!$B$19:$AA$41,20,0)*$D14)))),0)</f>
        <v>0</v>
      </c>
      <c r="H14" s="13">
        <f>IFERROR(IF(H$6="",0,IF($E14="kWh",VLOOKUP(H$6,'[1]4. Billing Determinants'!$B$19:$R$41,4,0)/'[1]4. Billing Determinants'!$E$41*$D14,IF($E14="kW",VLOOKUP(H$6,'[1]4. Billing Determinants'!$B$19:$R$41,5,0)/'[1]4. Billing Determinants'!$F$41*$D14,IF($E14="Non-RPP kWh",VLOOKUP(H$6,'[1]4. Billing Determinants'!$B$19:$R$41,6,0)/'[1]4. Billing Determinants'!$G$41*$D14, VLOOKUP(H$6,'[1]4. Billing Determinants'!$B$19:$AA$41,20,0)*$D14)))),0)</f>
        <v>0</v>
      </c>
      <c r="I14" s="13">
        <f>IFERROR(IF(I$6="",0,IF($E14="kWh",VLOOKUP(I$6,'[1]4. Billing Determinants'!$B$19:$R$41,4,0)/'[1]4. Billing Determinants'!$E$41*$D14,IF($E14="kW",VLOOKUP(I$6,'[1]4. Billing Determinants'!$B$19:$R$41,5,0)/'[1]4. Billing Determinants'!$F$41*$D14,IF($E14="Non-RPP kWh",VLOOKUP(I$6,'[1]4. Billing Determinants'!$B$19:$R$41,6,0)/'[1]4. Billing Determinants'!$G$41*$D14, VLOOKUP(I$6,'[1]4. Billing Determinants'!$B$19:$AA$41,20,0)*$D14)))),0)</f>
        <v>0</v>
      </c>
      <c r="J14" s="13">
        <f>IFERROR(IF(J$6="",0,IF($E14="kWh",VLOOKUP(J$6,'[1]4. Billing Determinants'!$B$19:$R$41,4,0)/'[1]4. Billing Determinants'!$E$41*$D14,IF($E14="kW",VLOOKUP(J$6,'[1]4. Billing Determinants'!$B$19:$R$41,5,0)/'[1]4. Billing Determinants'!$F$41*$D14,IF($E14="Non-RPP kWh",VLOOKUP(J$6,'[1]4. Billing Determinants'!$B$19:$R$41,6,0)/'[1]4. Billing Determinants'!$G$41*$D14, VLOOKUP(J$6,'[1]4. Billing Determinants'!$B$19:$AA$41,20,0)*$D14)))),0)</f>
        <v>0</v>
      </c>
      <c r="K14" s="13">
        <f>IFERROR(IF(K$6="",0,IF($E14="kWh",VLOOKUP(K$6,'[1]4. Billing Determinants'!$B$19:$R$41,4,0)/'[1]4. Billing Determinants'!$E$41*$D14,IF($E14="kW",VLOOKUP(K$6,'[1]4. Billing Determinants'!$B$19:$R$41,5,0)/'[1]4. Billing Determinants'!$F$41*$D14,IF($E14="Non-RPP kWh",VLOOKUP(K$6,'[1]4. Billing Determinants'!$B$19:$R$41,6,0)/'[1]4. Billing Determinants'!$G$41*$D14, VLOOKUP(K$6,'[1]4. Billing Determinants'!$B$19:$AA$41,20,0)*$D14)))),0)</f>
        <v>0</v>
      </c>
      <c r="L14" s="13">
        <f>IFERROR(IF(L$6="",0,IF($E14="kWh",VLOOKUP(L$6,'[1]4. Billing Determinants'!$B$19:$R$41,4,0)/'[1]4. Billing Determinants'!$E$41*$D14,IF($E14="kW",VLOOKUP(L$6,'[1]4. Billing Determinants'!$B$19:$R$41,5,0)/'[1]4. Billing Determinants'!$F$41*$D14,IF($E14="Non-RPP kWh",VLOOKUP(L$6,'[1]4. Billing Determinants'!$B$19:$R$41,6,0)/'[1]4. Billing Determinants'!$G$41*$D14, VLOOKUP(L$6,'[1]4. Billing Determinants'!$B$19:$AA$41,20,0)*$D14)))),0)</f>
        <v>0</v>
      </c>
    </row>
    <row r="15" spans="1:13" hidden="1" x14ac:dyDescent="0.25">
      <c r="A15" s="7">
        <v>10</v>
      </c>
      <c r="B15" s="19" t="s">
        <v>24</v>
      </c>
      <c r="C15" s="12">
        <v>1595</v>
      </c>
      <c r="D15" s="13">
        <f>'[1]2a. Continuity Schedule'!BT34</f>
        <v>0</v>
      </c>
      <c r="E15" s="18" t="s">
        <v>23</v>
      </c>
      <c r="F15" s="20">
        <f>IFERROR(IF(F$6="",0,IF($E15="kWh",VLOOKUP(F$6,'[1]4. Billing Determinants'!$B$19:$R$41,4,0)/'[1]4. Billing Determinants'!$E$41*$D15,IF($E15="kW",VLOOKUP(F$6,'[1]4. Billing Determinants'!$B$19:$R$41,5,0)/'[1]4. Billing Determinants'!$F$41*$D15,IF($E15="Non-RPP kWh",VLOOKUP(F$6,'[1]4. Billing Determinants'!$B$19:$R$41,6,0)/'[1]4. Billing Determinants'!$G$41*$D15,VLOOKUP(F$6,'[1]4. Billing Determinants'!$B$19:$AA$41,21,0)*$D15)))),0)</f>
        <v>0</v>
      </c>
      <c r="G15" s="20">
        <f>IFERROR(IF(G$6="",0,IF($E15="kWh",VLOOKUP(G$6,'[1]4. Billing Determinants'!$B$19:$R$41,4,0)/'[1]4. Billing Determinants'!$E$41*$D15,IF($E15="kW",VLOOKUP(G$6,'[1]4. Billing Determinants'!$B$19:$R$41,5,0)/'[1]4. Billing Determinants'!$F$41*$D15,IF($E15="Non-RPP kWh",VLOOKUP(G$6,'[1]4. Billing Determinants'!$B$19:$R$41,6,0)/'[1]4. Billing Determinants'!$G$41*$D15,VLOOKUP(G$6,'[1]4. Billing Determinants'!$B$19:$AA$41,21,0)*$D15)))),0)</f>
        <v>0</v>
      </c>
      <c r="H15" s="20">
        <f>IFERROR(IF(H$6="",0,IF($E15="kWh",VLOOKUP(H$6,'[1]4. Billing Determinants'!$B$19:$R$41,4,0)/'[1]4. Billing Determinants'!$E$41*$D15,IF($E15="kW",VLOOKUP(H$6,'[1]4. Billing Determinants'!$B$19:$R$41,5,0)/'[1]4. Billing Determinants'!$F$41*$D15,IF($E15="Non-RPP kWh",VLOOKUP(H$6,'[1]4. Billing Determinants'!$B$19:$R$41,6,0)/'[1]4. Billing Determinants'!$G$41*$D15,VLOOKUP(H$6,'[1]4. Billing Determinants'!$B$19:$AA$41,21,0)*$D15)))),0)</f>
        <v>0</v>
      </c>
      <c r="I15" s="20">
        <f>IFERROR(IF(I$6="",0,IF($E15="kWh",VLOOKUP(I$6,'[1]4. Billing Determinants'!$B$19:$R$41,4,0)/'[1]4. Billing Determinants'!$E$41*$D15,IF($E15="kW",VLOOKUP(I$6,'[1]4. Billing Determinants'!$B$19:$R$41,5,0)/'[1]4. Billing Determinants'!$F$41*$D15,IF($E15="Non-RPP kWh",VLOOKUP(I$6,'[1]4. Billing Determinants'!$B$19:$R$41,6,0)/'[1]4. Billing Determinants'!$G$41*$D15,VLOOKUP(I$6,'[1]4. Billing Determinants'!$B$19:$AA$41,21,0)*$D15)))),0)</f>
        <v>0</v>
      </c>
      <c r="J15" s="20">
        <f>IFERROR(IF(J$6="",0,IF($E15="kWh",VLOOKUP(J$6,'[1]4. Billing Determinants'!$B$19:$R$41,4,0)/'[1]4. Billing Determinants'!$E$41*$D15,IF($E15="kW",VLOOKUP(J$6,'[1]4. Billing Determinants'!$B$19:$R$41,5,0)/'[1]4. Billing Determinants'!$F$41*$D15,IF($E15="Non-RPP kWh",VLOOKUP(J$6,'[1]4. Billing Determinants'!$B$19:$R$41,6,0)/'[1]4. Billing Determinants'!$G$41*$D15,VLOOKUP(J$6,'[1]4. Billing Determinants'!$B$19:$AA$41,21,0)*$D15)))),0)</f>
        <v>0</v>
      </c>
      <c r="K15" s="20">
        <f>IFERROR(IF(K$6="",0,IF($E15="kWh",VLOOKUP(K$6,'[1]4. Billing Determinants'!$B$19:$R$41,4,0)/'[1]4. Billing Determinants'!$E$41*$D15,IF($E15="kW",VLOOKUP(K$6,'[1]4. Billing Determinants'!$B$19:$R$41,5,0)/'[1]4. Billing Determinants'!$F$41*$D15,IF($E15="Non-RPP kWh",VLOOKUP(K$6,'[1]4. Billing Determinants'!$B$19:$R$41,6,0)/'[1]4. Billing Determinants'!$G$41*$D15,VLOOKUP(K$6,'[1]4. Billing Determinants'!$B$19:$AA$41,21,0)*$D15)))),0)</f>
        <v>0</v>
      </c>
      <c r="L15" s="20">
        <f>IFERROR(IF(L$6="",0,IF($E15="kWh",VLOOKUP(L$6,'[1]4. Billing Determinants'!$B$19:$R$41,4,0)/'[1]4. Billing Determinants'!$E$41*$D15,IF($E15="kW",VLOOKUP(L$6,'[1]4. Billing Determinants'!$B$19:$R$41,5,0)/'[1]4. Billing Determinants'!$F$41*$D15,IF($E15="Non-RPP kWh",VLOOKUP(L$6,'[1]4. Billing Determinants'!$B$19:$R$41,6,0)/'[1]4. Billing Determinants'!$G$41*$D15,VLOOKUP(L$6,'[1]4. Billing Determinants'!$B$19:$AA$41,21,0)*$D15)))),0)</f>
        <v>0</v>
      </c>
    </row>
    <row r="16" spans="1:13" hidden="1" x14ac:dyDescent="0.25">
      <c r="A16" s="7">
        <v>11</v>
      </c>
      <c r="B16" s="19" t="s">
        <v>25</v>
      </c>
      <c r="C16" s="12">
        <v>1595</v>
      </c>
      <c r="D16" s="13">
        <f>'[1]2a. Continuity Schedule'!BT35</f>
        <v>0</v>
      </c>
      <c r="E16" s="18" t="s">
        <v>23</v>
      </c>
      <c r="F16" s="20">
        <f>IFERROR(IF(F$6="",0,IF($E16="kWh",VLOOKUP(F$6,'[1]4. Billing Determinants'!$B$19:$R$41,4,0)/'[1]4. Billing Determinants'!$E$41*$D16,IF($E16="kW",VLOOKUP(F$6,'[1]4. Billing Determinants'!$B$19:$R$41,5,0)/'[1]4. Billing Determinants'!$F$41*$D16,IF($E16="Non-RPP kWh",VLOOKUP(F$6,'[1]4. Billing Determinants'!$B$19:$R$41,6,0)/'[1]4. Billing Determinants'!$G$41*$D16, VLOOKUP(F$6,'[1]4. Billing Determinants'!$B$19:$AA$41,22,0)*$D16)))),0)</f>
        <v>0</v>
      </c>
      <c r="G16" s="20">
        <f>IFERROR(IF(G$6="",0,IF($E16="kWh",VLOOKUP(G$6,'[1]4. Billing Determinants'!$B$19:$R$41,4,0)/'[1]4. Billing Determinants'!$E$41*$D16,IF($E16="kW",VLOOKUP(G$6,'[1]4. Billing Determinants'!$B$19:$R$41,5,0)/'[1]4. Billing Determinants'!$F$41*$D16,IF($E16="Non-RPP kWh",VLOOKUP(G$6,'[1]4. Billing Determinants'!$B$19:$R$41,6,0)/'[1]4. Billing Determinants'!$G$41*$D16, VLOOKUP(G$6,'[1]4. Billing Determinants'!$B$19:$AA$41,22,0)*$D16)))),0)</f>
        <v>0</v>
      </c>
      <c r="H16" s="20">
        <f>IFERROR(IF(H$6="",0,IF($E16="kWh",VLOOKUP(H$6,'[1]4. Billing Determinants'!$B$19:$R$41,4,0)/'[1]4. Billing Determinants'!$E$41*$D16,IF($E16="kW",VLOOKUP(H$6,'[1]4. Billing Determinants'!$B$19:$R$41,5,0)/'[1]4. Billing Determinants'!$F$41*$D16,IF($E16="Non-RPP kWh",VLOOKUP(H$6,'[1]4. Billing Determinants'!$B$19:$R$41,6,0)/'[1]4. Billing Determinants'!$G$41*$D16, VLOOKUP(H$6,'[1]4. Billing Determinants'!$B$19:$AA$41,22,0)*$D16)))),0)</f>
        <v>0</v>
      </c>
      <c r="I16" s="20">
        <f>IFERROR(IF(I$6="",0,IF($E16="kWh",VLOOKUP(I$6,'[1]4. Billing Determinants'!$B$19:$R$41,4,0)/'[1]4. Billing Determinants'!$E$41*$D16,IF($E16="kW",VLOOKUP(I$6,'[1]4. Billing Determinants'!$B$19:$R$41,5,0)/'[1]4. Billing Determinants'!$F$41*$D16,IF($E16="Non-RPP kWh",VLOOKUP(I$6,'[1]4. Billing Determinants'!$B$19:$R$41,6,0)/'[1]4. Billing Determinants'!$G$41*$D16, VLOOKUP(I$6,'[1]4. Billing Determinants'!$B$19:$AA$41,22,0)*$D16)))),0)</f>
        <v>0</v>
      </c>
      <c r="J16" s="20">
        <f>IFERROR(IF(J$6="",0,IF($E16="kWh",VLOOKUP(J$6,'[1]4. Billing Determinants'!$B$19:$R$41,4,0)/'[1]4. Billing Determinants'!$E$41*$D16,IF($E16="kW",VLOOKUP(J$6,'[1]4. Billing Determinants'!$B$19:$R$41,5,0)/'[1]4. Billing Determinants'!$F$41*$D16,IF($E16="Non-RPP kWh",VLOOKUP(J$6,'[1]4. Billing Determinants'!$B$19:$R$41,6,0)/'[1]4. Billing Determinants'!$G$41*$D16, VLOOKUP(J$6,'[1]4. Billing Determinants'!$B$19:$AA$41,22,0)*$D16)))),0)</f>
        <v>0</v>
      </c>
      <c r="K16" s="20">
        <f>IFERROR(IF(K$6="",0,IF($E16="kWh",VLOOKUP(K$6,'[1]4. Billing Determinants'!$B$19:$R$41,4,0)/'[1]4. Billing Determinants'!$E$41*$D16,IF($E16="kW",VLOOKUP(K$6,'[1]4. Billing Determinants'!$B$19:$R$41,5,0)/'[1]4. Billing Determinants'!$F$41*$D16,IF($E16="Non-RPP kWh",VLOOKUP(K$6,'[1]4. Billing Determinants'!$B$19:$R$41,6,0)/'[1]4. Billing Determinants'!$G$41*$D16, VLOOKUP(K$6,'[1]4. Billing Determinants'!$B$19:$AA$41,22,0)*$D16)))),0)</f>
        <v>0</v>
      </c>
      <c r="L16" s="20">
        <f>IFERROR(IF(L$6="",0,IF($E16="kWh",VLOOKUP(L$6,'[1]4. Billing Determinants'!$B$19:$R$41,4,0)/'[1]4. Billing Determinants'!$E$41*$D16,IF($E16="kW",VLOOKUP(L$6,'[1]4. Billing Determinants'!$B$19:$R$41,5,0)/'[1]4. Billing Determinants'!$F$41*$D16,IF($E16="Non-RPP kWh",VLOOKUP(L$6,'[1]4. Billing Determinants'!$B$19:$R$41,6,0)/'[1]4. Billing Determinants'!$G$41*$D16, VLOOKUP(L$6,'[1]4. Billing Determinants'!$B$19:$AA$41,22,0)*$D16)))),0)</f>
        <v>0</v>
      </c>
    </row>
    <row r="17" spans="1:12" hidden="1" x14ac:dyDescent="0.25">
      <c r="A17" s="7">
        <v>12</v>
      </c>
      <c r="B17" s="19" t="s">
        <v>26</v>
      </c>
      <c r="C17" s="12">
        <v>1595</v>
      </c>
      <c r="D17" s="13">
        <f>'[1]2a. Continuity Schedule'!BT36</f>
        <v>0</v>
      </c>
      <c r="E17" s="18" t="s">
        <v>23</v>
      </c>
      <c r="F17" s="20">
        <f>IFERROR(IF(F$6="",0,IF($E17="kWh",VLOOKUP(F$6,'[1]4. Billing Determinants'!$B$19:$R$41,4,0)/'[1]4. Billing Determinants'!$E$41*$D17,IF($E17="kW",VLOOKUP(F$6,'[1]4. Billing Determinants'!$B$19:$R$41,5,0)/'[1]4. Billing Determinants'!$F$41*$D17,IF($E17="Non-RPP kWh",VLOOKUP(F$6,'[1]4. Billing Determinants'!$B$19:$R$41,6,0)/'[1]4. Billing Determinants'!$G$41*$D17, VLOOKUP(F$6,'[1]4. Billing Determinants'!$B$19:$AA$41,23,0)*$D17)))),0)</f>
        <v>0</v>
      </c>
      <c r="G17" s="20">
        <f>IFERROR(IF(G$6="",0,IF($E17="kWh",VLOOKUP(G$6,'[1]4. Billing Determinants'!$B$19:$R$41,4,0)/'[1]4. Billing Determinants'!$E$41*$D17,IF($E17="kW",VLOOKUP(G$6,'[1]4. Billing Determinants'!$B$19:$R$41,5,0)/'[1]4. Billing Determinants'!$F$41*$D17,IF($E17="Non-RPP kWh",VLOOKUP(G$6,'[1]4. Billing Determinants'!$B$19:$R$41,6,0)/'[1]4. Billing Determinants'!$G$41*$D17, VLOOKUP(G$6,'[1]4. Billing Determinants'!$B$19:$AA$41,23,0)*$D17)))),0)</f>
        <v>0</v>
      </c>
      <c r="H17" s="20">
        <f>IFERROR(IF(H$6="",0,IF($E17="kWh",VLOOKUP(H$6,'[1]4. Billing Determinants'!$B$19:$R$41,4,0)/'[1]4. Billing Determinants'!$E$41*$D17,IF($E17="kW",VLOOKUP(H$6,'[1]4. Billing Determinants'!$B$19:$R$41,5,0)/'[1]4. Billing Determinants'!$F$41*$D17,IF($E17="Non-RPP kWh",VLOOKUP(H$6,'[1]4. Billing Determinants'!$B$19:$R$41,6,0)/'[1]4. Billing Determinants'!$G$41*$D17, VLOOKUP(H$6,'[1]4. Billing Determinants'!$B$19:$AA$41,23,0)*$D17)))),0)</f>
        <v>0</v>
      </c>
      <c r="I17" s="20">
        <f>IFERROR(IF(I$6="",0,IF($E17="kWh",VLOOKUP(I$6,'[1]4. Billing Determinants'!$B$19:$R$41,4,0)/'[1]4. Billing Determinants'!$E$41*$D17,IF($E17="kW",VLOOKUP(I$6,'[1]4. Billing Determinants'!$B$19:$R$41,5,0)/'[1]4. Billing Determinants'!$F$41*$D17,IF($E17="Non-RPP kWh",VLOOKUP(I$6,'[1]4. Billing Determinants'!$B$19:$R$41,6,0)/'[1]4. Billing Determinants'!$G$41*$D17, VLOOKUP(I$6,'[1]4. Billing Determinants'!$B$19:$AA$41,23,0)*$D17)))),0)</f>
        <v>0</v>
      </c>
      <c r="J17" s="20">
        <f>IFERROR(IF(J$6="",0,IF($E17="kWh",VLOOKUP(J$6,'[1]4. Billing Determinants'!$B$19:$R$41,4,0)/'[1]4. Billing Determinants'!$E$41*$D17,IF($E17="kW",VLOOKUP(J$6,'[1]4. Billing Determinants'!$B$19:$R$41,5,0)/'[1]4. Billing Determinants'!$F$41*$D17,IF($E17="Non-RPP kWh",VLOOKUP(J$6,'[1]4. Billing Determinants'!$B$19:$R$41,6,0)/'[1]4. Billing Determinants'!$G$41*$D17, VLOOKUP(J$6,'[1]4. Billing Determinants'!$B$19:$AA$41,23,0)*$D17)))),0)</f>
        <v>0</v>
      </c>
      <c r="K17" s="20">
        <f>IFERROR(IF(K$6="",0,IF($E17="kWh",VLOOKUP(K$6,'[1]4. Billing Determinants'!$B$19:$R$41,4,0)/'[1]4. Billing Determinants'!$E$41*$D17,IF($E17="kW",VLOOKUP(K$6,'[1]4. Billing Determinants'!$B$19:$R$41,5,0)/'[1]4. Billing Determinants'!$F$41*$D17,IF($E17="Non-RPP kWh",VLOOKUP(K$6,'[1]4. Billing Determinants'!$B$19:$R$41,6,0)/'[1]4. Billing Determinants'!$G$41*$D17, VLOOKUP(K$6,'[1]4. Billing Determinants'!$B$19:$AA$41,23,0)*$D17)))),0)</f>
        <v>0</v>
      </c>
      <c r="L17" s="20">
        <f>IFERROR(IF(L$6="",0,IF($E17="kWh",VLOOKUP(L$6,'[1]4. Billing Determinants'!$B$19:$R$41,4,0)/'[1]4. Billing Determinants'!$E$41*$D17,IF($E17="kW",VLOOKUP(L$6,'[1]4. Billing Determinants'!$B$19:$R$41,5,0)/'[1]4. Billing Determinants'!$F$41*$D17,IF($E17="Non-RPP kWh",VLOOKUP(L$6,'[1]4. Billing Determinants'!$B$19:$R$41,6,0)/'[1]4. Billing Determinants'!$G$41*$D17, VLOOKUP(L$6,'[1]4. Billing Determinants'!$B$19:$AA$41,23,0)*$D17)))),0)</f>
        <v>0</v>
      </c>
    </row>
    <row r="18" spans="1:12" hidden="1" x14ac:dyDescent="0.25">
      <c r="A18" s="7">
        <v>13</v>
      </c>
      <c r="B18" s="19" t="s">
        <v>27</v>
      </c>
      <c r="C18" s="12">
        <v>1595</v>
      </c>
      <c r="D18" s="13">
        <f>'[1]2a. Continuity Schedule'!BT37</f>
        <v>0</v>
      </c>
      <c r="E18" s="18" t="s">
        <v>23</v>
      </c>
      <c r="F18" s="20">
        <f>IFERROR(IF(F$6="",0,IF($E18="kWh",VLOOKUP(F$6,'[1]4. Billing Determinants'!$B$19:$R$41,4,0)/'[1]4. Billing Determinants'!$E$41*$D18,IF($E18="kW",VLOOKUP(F$6,'[1]4. Billing Determinants'!$B$19:$R$41,5,0)/'[1]4. Billing Determinants'!$F$41*$D18,IF($E18="Non-RPP kWh",VLOOKUP(F$6,'[1]4. Billing Determinants'!$B$19:$R$41,6,0)/'[1]4. Billing Determinants'!$G$41*$D18, VLOOKUP(F$6,'[1]4. Billing Determinants'!$B$19:$AA$41,24,0)*$D18)))),0)</f>
        <v>0</v>
      </c>
      <c r="G18" s="20">
        <f>IFERROR(IF(G$6="",0,IF($E18="kWh",VLOOKUP(G$6,'[1]4. Billing Determinants'!$B$19:$R$41,4,0)/'[1]4. Billing Determinants'!$E$41*$D18,IF($E18="kW",VLOOKUP(G$6,'[1]4. Billing Determinants'!$B$19:$R$41,5,0)/'[1]4. Billing Determinants'!$F$41*$D18,IF($E18="Non-RPP kWh",VLOOKUP(G$6,'[1]4. Billing Determinants'!$B$19:$R$41,6,0)/'[1]4. Billing Determinants'!$G$41*$D18, VLOOKUP(G$6,'[1]4. Billing Determinants'!$B$19:$AA$41,24,0)*$D18)))),0)</f>
        <v>0</v>
      </c>
      <c r="H18" s="20">
        <f>IFERROR(IF(H$6="",0,IF($E18="kWh",VLOOKUP(H$6,'[1]4. Billing Determinants'!$B$19:$R$41,4,0)/'[1]4. Billing Determinants'!$E$41*$D18,IF($E18="kW",VLOOKUP(H$6,'[1]4. Billing Determinants'!$B$19:$R$41,5,0)/'[1]4. Billing Determinants'!$F$41*$D18,IF($E18="Non-RPP kWh",VLOOKUP(H$6,'[1]4. Billing Determinants'!$B$19:$R$41,6,0)/'[1]4. Billing Determinants'!$G$41*$D18, VLOOKUP(H$6,'[1]4. Billing Determinants'!$B$19:$AA$41,24,0)*$D18)))),0)</f>
        <v>0</v>
      </c>
      <c r="I18" s="20">
        <f>IFERROR(IF(I$6="",0,IF($E18="kWh",VLOOKUP(I$6,'[1]4. Billing Determinants'!$B$19:$R$41,4,0)/'[1]4. Billing Determinants'!$E$41*$D18,IF($E18="kW",VLOOKUP(I$6,'[1]4. Billing Determinants'!$B$19:$R$41,5,0)/'[1]4. Billing Determinants'!$F$41*$D18,IF($E18="Non-RPP kWh",VLOOKUP(I$6,'[1]4. Billing Determinants'!$B$19:$R$41,6,0)/'[1]4. Billing Determinants'!$G$41*$D18, VLOOKUP(I$6,'[1]4. Billing Determinants'!$B$19:$AA$41,24,0)*$D18)))),0)</f>
        <v>0</v>
      </c>
      <c r="J18" s="20">
        <f>IFERROR(IF(J$6="",0,IF($E18="kWh",VLOOKUP(J$6,'[1]4. Billing Determinants'!$B$19:$R$41,4,0)/'[1]4. Billing Determinants'!$E$41*$D18,IF($E18="kW",VLOOKUP(J$6,'[1]4. Billing Determinants'!$B$19:$R$41,5,0)/'[1]4. Billing Determinants'!$F$41*$D18,IF($E18="Non-RPP kWh",VLOOKUP(J$6,'[1]4. Billing Determinants'!$B$19:$R$41,6,0)/'[1]4. Billing Determinants'!$G$41*$D18, VLOOKUP(J$6,'[1]4. Billing Determinants'!$B$19:$AA$41,24,0)*$D18)))),0)</f>
        <v>0</v>
      </c>
      <c r="K18" s="20">
        <f>IFERROR(IF(K$6="",0,IF($E18="kWh",VLOOKUP(K$6,'[1]4. Billing Determinants'!$B$19:$R$41,4,0)/'[1]4. Billing Determinants'!$E$41*$D18,IF($E18="kW",VLOOKUP(K$6,'[1]4. Billing Determinants'!$B$19:$R$41,5,0)/'[1]4. Billing Determinants'!$F$41*$D18,IF($E18="Non-RPP kWh",VLOOKUP(K$6,'[1]4. Billing Determinants'!$B$19:$R$41,6,0)/'[1]4. Billing Determinants'!$G$41*$D18, VLOOKUP(K$6,'[1]4. Billing Determinants'!$B$19:$AA$41,24,0)*$D18)))),0)</f>
        <v>0</v>
      </c>
      <c r="L18" s="20">
        <f>IFERROR(IF(L$6="",0,IF($E18="kWh",VLOOKUP(L$6,'[1]4. Billing Determinants'!$B$19:$R$41,4,0)/'[1]4. Billing Determinants'!$E$41*$D18,IF($E18="kW",VLOOKUP(L$6,'[1]4. Billing Determinants'!$B$19:$R$41,5,0)/'[1]4. Billing Determinants'!$F$41*$D18,IF($E18="Non-RPP kWh",VLOOKUP(L$6,'[1]4. Billing Determinants'!$B$19:$R$41,6,0)/'[1]4. Billing Determinants'!$G$41*$D18, VLOOKUP(L$6,'[1]4. Billing Determinants'!$B$19:$AA$41,24,0)*$D18)))),0)</f>
        <v>0</v>
      </c>
    </row>
    <row r="19" spans="1:12" hidden="1" x14ac:dyDescent="0.25">
      <c r="A19" s="7">
        <v>14</v>
      </c>
      <c r="B19" s="19" t="s">
        <v>28</v>
      </c>
      <c r="C19" s="12">
        <v>1595</v>
      </c>
      <c r="D19" s="13">
        <f>'[1]2a. Continuity Schedule'!BT38</f>
        <v>0</v>
      </c>
      <c r="E19" s="18" t="s">
        <v>23</v>
      </c>
      <c r="F19" s="20">
        <f>IFERROR(IF(F$6="",0,IF($E19="kWh",VLOOKUP(F$6,'[1]4. Billing Determinants'!$B$19:$R$41,4,0)/'[1]4. Billing Determinants'!$E$41*$D19,IF($E19="kW",VLOOKUP(F$6,'[1]4. Billing Determinants'!$B$19:$R$41,5,0)/'[1]4. Billing Determinants'!$F$41*$D19,IF($E19="Non-RPP kWh",VLOOKUP(F$6,'[1]4. Billing Determinants'!$B$19:$R$41,6,0)/'[1]4. Billing Determinants'!$G$41*$D19, VLOOKUP(F$6,'[1]4. Billing Determinants'!$B$19:$AA$41,25,0)*$D19)))),0)</f>
        <v>0</v>
      </c>
      <c r="G19" s="20">
        <f>IFERROR(IF(G$6="",0,IF($E19="kWh",VLOOKUP(G$6,'[1]4. Billing Determinants'!$B$19:$R$41,4,0)/'[1]4. Billing Determinants'!$E$41*$D19,IF($E19="kW",VLOOKUP(G$6,'[1]4. Billing Determinants'!$B$19:$R$41,5,0)/'[1]4. Billing Determinants'!$F$41*$D19,IF($E19="Non-RPP kWh",VLOOKUP(G$6,'[1]4. Billing Determinants'!$B$19:$R$41,6,0)/'[1]4. Billing Determinants'!$G$41*$D19, VLOOKUP(G$6,'[1]4. Billing Determinants'!$B$19:$AA$41,25,0)*$D19)))),0)</f>
        <v>0</v>
      </c>
      <c r="H19" s="20">
        <f>IFERROR(IF(H$6="",0,IF($E19="kWh",VLOOKUP(H$6,'[1]4. Billing Determinants'!$B$19:$R$41,4,0)/'[1]4. Billing Determinants'!$E$41*$D19,IF($E19="kW",VLOOKUP(H$6,'[1]4. Billing Determinants'!$B$19:$R$41,5,0)/'[1]4. Billing Determinants'!$F$41*$D19,IF($E19="Non-RPP kWh",VLOOKUP(H$6,'[1]4. Billing Determinants'!$B$19:$R$41,6,0)/'[1]4. Billing Determinants'!$G$41*$D19, VLOOKUP(H$6,'[1]4. Billing Determinants'!$B$19:$AA$41,25,0)*$D19)))),0)</f>
        <v>0</v>
      </c>
      <c r="I19" s="20">
        <f>IFERROR(IF(I$6="",0,IF($E19="kWh",VLOOKUP(I$6,'[1]4. Billing Determinants'!$B$19:$R$41,4,0)/'[1]4. Billing Determinants'!$E$41*$D19,IF($E19="kW",VLOOKUP(I$6,'[1]4. Billing Determinants'!$B$19:$R$41,5,0)/'[1]4. Billing Determinants'!$F$41*$D19,IF($E19="Non-RPP kWh",VLOOKUP(I$6,'[1]4. Billing Determinants'!$B$19:$R$41,6,0)/'[1]4. Billing Determinants'!$G$41*$D19, VLOOKUP(I$6,'[1]4. Billing Determinants'!$B$19:$AA$41,25,0)*$D19)))),0)</f>
        <v>0</v>
      </c>
      <c r="J19" s="20">
        <f>IFERROR(IF(J$6="",0,IF($E19="kWh",VLOOKUP(J$6,'[1]4. Billing Determinants'!$B$19:$R$41,4,0)/'[1]4. Billing Determinants'!$E$41*$D19,IF($E19="kW",VLOOKUP(J$6,'[1]4. Billing Determinants'!$B$19:$R$41,5,0)/'[1]4. Billing Determinants'!$F$41*$D19,IF($E19="Non-RPP kWh",VLOOKUP(J$6,'[1]4. Billing Determinants'!$B$19:$R$41,6,0)/'[1]4. Billing Determinants'!$G$41*$D19, VLOOKUP(J$6,'[1]4. Billing Determinants'!$B$19:$AA$41,25,0)*$D19)))),0)</f>
        <v>0</v>
      </c>
      <c r="K19" s="20">
        <f>IFERROR(IF(K$6="",0,IF($E19="kWh",VLOOKUP(K$6,'[1]4. Billing Determinants'!$B$19:$R$41,4,0)/'[1]4. Billing Determinants'!$E$41*$D19,IF($E19="kW",VLOOKUP(K$6,'[1]4. Billing Determinants'!$B$19:$R$41,5,0)/'[1]4. Billing Determinants'!$F$41*$D19,IF($E19="Non-RPP kWh",VLOOKUP(K$6,'[1]4. Billing Determinants'!$B$19:$R$41,6,0)/'[1]4. Billing Determinants'!$G$41*$D19, VLOOKUP(K$6,'[1]4. Billing Determinants'!$B$19:$AA$41,25,0)*$D19)))),0)</f>
        <v>0</v>
      </c>
      <c r="L19" s="20">
        <f>IFERROR(IF(L$6="",0,IF($E19="kWh",VLOOKUP(L$6,'[1]4. Billing Determinants'!$B$19:$R$41,4,0)/'[1]4. Billing Determinants'!$E$41*$D19,IF($E19="kW",VLOOKUP(L$6,'[1]4. Billing Determinants'!$B$19:$R$41,5,0)/'[1]4. Billing Determinants'!$F$41*$D19,IF($E19="Non-RPP kWh",VLOOKUP(L$6,'[1]4. Billing Determinants'!$B$19:$R$41,6,0)/'[1]4. Billing Determinants'!$G$41*$D19, VLOOKUP(L$6,'[1]4. Billing Determinants'!$B$19:$AA$41,25,0)*$D19)))),0)</f>
        <v>0</v>
      </c>
    </row>
    <row r="20" spans="1:12" hidden="1" x14ac:dyDescent="0.25">
      <c r="A20" s="7">
        <v>15</v>
      </c>
      <c r="B20" s="19" t="s">
        <v>29</v>
      </c>
      <c r="C20" s="12">
        <v>1595</v>
      </c>
      <c r="D20" s="13">
        <f>'[1]2a. Continuity Schedule'!BT39</f>
        <v>0</v>
      </c>
      <c r="E20" s="18" t="s">
        <v>23</v>
      </c>
      <c r="F20" s="20">
        <f>IFERROR(IF(F$6="",0,IF($E20="kWh",VLOOKUP(F$6,'[1]4. Billing Determinants'!$B$19:$R$41,4,0)/'[1]4. Billing Determinants'!$E$41*$D20,IF($E20="kW",VLOOKUP(F$6,'[1]4. Billing Determinants'!$B$19:$R$41,5,0)/'[1]4. Billing Determinants'!$F$41*$D20,IF($E20="Non-RPP kWh",VLOOKUP(F$6,'[1]4. Billing Determinants'!$B$19:$R$41,6,0)/'[1]4. Billing Determinants'!$G$41*$D20, VLOOKUP(F$6,'[1]4. Billing Determinants'!$B$19:$AA$41,26,0)*$D20)))),0)</f>
        <v>0</v>
      </c>
      <c r="G20" s="20">
        <f>IFERROR(IF(G$6="",0,IF($E20="kWh",VLOOKUP(G$6,'[1]4. Billing Determinants'!$B$19:$R$41,4,0)/'[1]4. Billing Determinants'!$E$41*$D20,IF($E20="kW",VLOOKUP(G$6,'[1]4. Billing Determinants'!$B$19:$R$41,5,0)/'[1]4. Billing Determinants'!$F$41*$D20,IF($E20="Non-RPP kWh",VLOOKUP(G$6,'[1]4. Billing Determinants'!$B$19:$R$41,6,0)/'[1]4. Billing Determinants'!$G$41*$D20, VLOOKUP(G$6,'[1]4. Billing Determinants'!$B$19:$AA$41,26,0)*$D20)))),0)</f>
        <v>0</v>
      </c>
      <c r="H20" s="20">
        <f>IFERROR(IF(H$6="",0,IF($E20="kWh",VLOOKUP(H$6,'[1]4. Billing Determinants'!$B$19:$R$41,4,0)/'[1]4. Billing Determinants'!$E$41*$D20,IF($E20="kW",VLOOKUP(H$6,'[1]4. Billing Determinants'!$B$19:$R$41,5,0)/'[1]4. Billing Determinants'!$F$41*$D20,IF($E20="Non-RPP kWh",VLOOKUP(H$6,'[1]4. Billing Determinants'!$B$19:$R$41,6,0)/'[1]4. Billing Determinants'!$G$41*$D20, VLOOKUP(H$6,'[1]4. Billing Determinants'!$B$19:$AA$41,26,0)*$D20)))),0)</f>
        <v>0</v>
      </c>
      <c r="I20" s="20">
        <f>IFERROR(IF(I$6="",0,IF($E20="kWh",VLOOKUP(I$6,'[1]4. Billing Determinants'!$B$19:$R$41,4,0)/'[1]4. Billing Determinants'!$E$41*$D20,IF($E20="kW",VLOOKUP(I$6,'[1]4. Billing Determinants'!$B$19:$R$41,5,0)/'[1]4. Billing Determinants'!$F$41*$D20,IF($E20="Non-RPP kWh",VLOOKUP(I$6,'[1]4. Billing Determinants'!$B$19:$R$41,6,0)/'[1]4. Billing Determinants'!$G$41*$D20, VLOOKUP(I$6,'[1]4. Billing Determinants'!$B$19:$AA$41,26,0)*$D20)))),0)</f>
        <v>0</v>
      </c>
      <c r="J20" s="20">
        <f>IFERROR(IF(J$6="",0,IF($E20="kWh",VLOOKUP(J$6,'[1]4. Billing Determinants'!$B$19:$R$41,4,0)/'[1]4. Billing Determinants'!$E$41*$D20,IF($E20="kW",VLOOKUP(J$6,'[1]4. Billing Determinants'!$B$19:$R$41,5,0)/'[1]4. Billing Determinants'!$F$41*$D20,IF($E20="Non-RPP kWh",VLOOKUP(J$6,'[1]4. Billing Determinants'!$B$19:$R$41,6,0)/'[1]4. Billing Determinants'!$G$41*$D20, VLOOKUP(J$6,'[1]4. Billing Determinants'!$B$19:$AA$41,26,0)*$D20)))),0)</f>
        <v>0</v>
      </c>
      <c r="K20" s="20">
        <f>IFERROR(IF(K$6="",0,IF($E20="kWh",VLOOKUP(K$6,'[1]4. Billing Determinants'!$B$19:$R$41,4,0)/'[1]4. Billing Determinants'!$E$41*$D20,IF($E20="kW",VLOOKUP(K$6,'[1]4. Billing Determinants'!$B$19:$R$41,5,0)/'[1]4. Billing Determinants'!$F$41*$D20,IF($E20="Non-RPP kWh",VLOOKUP(K$6,'[1]4. Billing Determinants'!$B$19:$R$41,6,0)/'[1]4. Billing Determinants'!$G$41*$D20, VLOOKUP(K$6,'[1]4. Billing Determinants'!$B$19:$AA$41,26,0)*$D20)))),0)</f>
        <v>0</v>
      </c>
      <c r="L20" s="20">
        <f>IFERROR(IF(L$6="",0,IF($E20="kWh",VLOOKUP(L$6,'[1]4. Billing Determinants'!$B$19:$R$41,4,0)/'[1]4. Billing Determinants'!$E$41*$D20,IF($E20="kW",VLOOKUP(L$6,'[1]4. Billing Determinants'!$B$19:$R$41,5,0)/'[1]4. Billing Determinants'!$F$41*$D20,IF($E20="Non-RPP kWh",VLOOKUP(L$6,'[1]4. Billing Determinants'!$B$19:$R$41,6,0)/'[1]4. Billing Determinants'!$G$41*$D20, VLOOKUP(L$6,'[1]4. Billing Determinants'!$B$19:$AA$41,26,0)*$D20)))),0)</f>
        <v>0</v>
      </c>
    </row>
    <row r="21" spans="1:12" hidden="1" x14ac:dyDescent="0.25">
      <c r="B21" s="19" t="s">
        <v>30</v>
      </c>
      <c r="C21" s="12">
        <v>1595</v>
      </c>
      <c r="D21" s="13">
        <f>'[1]2a. Continuity Schedule'!BT40</f>
        <v>0</v>
      </c>
      <c r="E21" s="18" t="s">
        <v>23</v>
      </c>
      <c r="F21" s="20">
        <f>IFERROR(IF(F$6="",0,IF($E21="kWh",VLOOKUP(F$6,'[1]4. Billing Determinants'!$B$19:$R$41,4,0)/'[1]4. Billing Determinants'!$E$41*$D21,IF($E21="kW",VLOOKUP(F$6,'[1]4. Billing Determinants'!$B$19:$R$41,5,0)/'[1]4. Billing Determinants'!$F$41*$D21,IF($E21="Non-RPP kWh",VLOOKUP(F$6,'[1]4. Billing Determinants'!$B$19:$R$41,6,0)/'[1]4. Billing Determinants'!$G$41*$D21, VLOOKUP(F$6,'[1]4. Billing Determinants'!$B$19:$AB$41,27,0)*$D21)))),0)</f>
        <v>0</v>
      </c>
      <c r="G21" s="20">
        <f>IFERROR(IF(G$6="",0,IF($E21="kWh",VLOOKUP(G$6,'[1]4. Billing Determinants'!$B$19:$R$41,4,0)/'[1]4. Billing Determinants'!$E$41*$D21,IF($E21="kW",VLOOKUP(G$6,'[1]4. Billing Determinants'!$B$19:$R$41,5,0)/'[1]4. Billing Determinants'!$F$41*$D21,IF($E21="Non-RPP kWh",VLOOKUP(G$6,'[1]4. Billing Determinants'!$B$19:$R$41,6,0)/'[1]4. Billing Determinants'!$G$41*$D21, VLOOKUP(G$6,'[1]4. Billing Determinants'!$B$19:$AB$41,27,0)*$D21)))),0)</f>
        <v>0</v>
      </c>
      <c r="H21" s="20">
        <f>IFERROR(IF(H$6="",0,IF($E21="kWh",VLOOKUP(H$6,'[1]4. Billing Determinants'!$B$19:$R$41,4,0)/'[1]4. Billing Determinants'!$E$41*$D21,IF($E21="kW",VLOOKUP(H$6,'[1]4. Billing Determinants'!$B$19:$R$41,5,0)/'[1]4. Billing Determinants'!$F$41*$D21,IF($E21="Non-RPP kWh",VLOOKUP(H$6,'[1]4. Billing Determinants'!$B$19:$R$41,6,0)/'[1]4. Billing Determinants'!$G$41*$D21, VLOOKUP(H$6,'[1]4. Billing Determinants'!$B$19:$AB$41,27,0)*$D21)))),0)</f>
        <v>0</v>
      </c>
      <c r="I21" s="20">
        <f>IFERROR(IF(I$6="",0,IF($E21="kWh",VLOOKUP(I$6,'[1]4. Billing Determinants'!$B$19:$R$41,4,0)/'[1]4. Billing Determinants'!$E$41*$D21,IF($E21="kW",VLOOKUP(I$6,'[1]4. Billing Determinants'!$B$19:$R$41,5,0)/'[1]4. Billing Determinants'!$F$41*$D21,IF($E21="Non-RPP kWh",VLOOKUP(I$6,'[1]4. Billing Determinants'!$B$19:$R$41,6,0)/'[1]4. Billing Determinants'!$G$41*$D21, VLOOKUP(I$6,'[1]4. Billing Determinants'!$B$19:$AB$41,27,0)*$D21)))),0)</f>
        <v>0</v>
      </c>
      <c r="J21" s="20">
        <f>IFERROR(IF(J$6="",0,IF($E21="kWh",VLOOKUP(J$6,'[1]4. Billing Determinants'!$B$19:$R$41,4,0)/'[1]4. Billing Determinants'!$E$41*$D21,IF($E21="kW",VLOOKUP(J$6,'[1]4. Billing Determinants'!$B$19:$R$41,5,0)/'[1]4. Billing Determinants'!$F$41*$D21,IF($E21="Non-RPP kWh",VLOOKUP(J$6,'[1]4. Billing Determinants'!$B$19:$R$41,6,0)/'[1]4. Billing Determinants'!$G$41*$D21, VLOOKUP(J$6,'[1]4. Billing Determinants'!$B$19:$AB$41,27,0)*$D21)))),0)</f>
        <v>0</v>
      </c>
      <c r="K21" s="20">
        <f>IFERROR(IF(K$6="",0,IF($E21="kWh",VLOOKUP(K$6,'[1]4. Billing Determinants'!$B$19:$R$41,4,0)/'[1]4. Billing Determinants'!$E$41*$D21,IF($E21="kW",VLOOKUP(K$6,'[1]4. Billing Determinants'!$B$19:$R$41,5,0)/'[1]4. Billing Determinants'!$F$41*$D21,IF($E21="Non-RPP kWh",VLOOKUP(K$6,'[1]4. Billing Determinants'!$B$19:$R$41,6,0)/'[1]4. Billing Determinants'!$G$41*$D21, VLOOKUP(K$6,'[1]4. Billing Determinants'!$B$19:$AB$41,27,0)*$D21)))),0)</f>
        <v>0</v>
      </c>
      <c r="L21" s="20">
        <f>IFERROR(IF(L$6="",0,IF($E21="kWh",VLOOKUP(L$6,'[1]4. Billing Determinants'!$B$19:$R$41,4,0)/'[1]4. Billing Determinants'!$E$41*$D21,IF($E21="kW",VLOOKUP(L$6,'[1]4. Billing Determinants'!$B$19:$R$41,5,0)/'[1]4. Billing Determinants'!$F$41*$D21,IF($E21="Non-RPP kWh",VLOOKUP(L$6,'[1]4. Billing Determinants'!$B$19:$R$41,6,0)/'[1]4. Billing Determinants'!$G$41*$D21, VLOOKUP(L$6,'[1]4. Billing Determinants'!$B$19:$AB$41,27,0)*$D21)))),0)</f>
        <v>0</v>
      </c>
    </row>
    <row r="22" spans="1:12" s="24" customFormat="1" ht="13" hidden="1" x14ac:dyDescent="0.3">
      <c r="A22" s="7">
        <v>16</v>
      </c>
      <c r="B22" s="21" t="s">
        <v>31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3">
      <c r="A23" s="7">
        <v>17</v>
      </c>
      <c r="B23" s="24"/>
      <c r="C23" s="24"/>
      <c r="D23" s="25"/>
      <c r="E23" s="26"/>
    </row>
    <row r="24" spans="1:12" hidden="1" x14ac:dyDescent="0.25">
      <c r="A24" s="7">
        <v>18</v>
      </c>
      <c r="B24" s="11" t="s">
        <v>32</v>
      </c>
      <c r="C24" s="12">
        <v>1508</v>
      </c>
      <c r="D24" s="13"/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5">
      <c r="A25" s="7">
        <v>19</v>
      </c>
      <c r="B25" s="11" t="s">
        <v>33</v>
      </c>
      <c r="C25" s="12">
        <v>2405</v>
      </c>
      <c r="D25" s="13">
        <f>'[2]2b. Continuity Schedule - Grp 2'!$BW$16</f>
        <v>-161721.63435000001</v>
      </c>
      <c r="E25" s="14" t="s">
        <v>34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-89857.574797171153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-29676.383179827688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-41009.186717168988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-52.896436819311269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-4.8450938351965931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-1120.7481251777031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0</v>
      </c>
    </row>
    <row r="26" spans="1:12" hidden="1" x14ac:dyDescent="0.25">
      <c r="A26" s="7">
        <v>20</v>
      </c>
      <c r="B26" s="27" t="s">
        <v>35</v>
      </c>
      <c r="C26" s="12">
        <v>1508</v>
      </c>
      <c r="D26" s="13"/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5">
      <c r="A27" s="7">
        <v>21</v>
      </c>
      <c r="B27" s="28" t="str">
        <f>IF('[1]2b. Continuity Schedule'!C51="","",LEFT('[1]2b. Continuity Schedule'!C51,LEN('[1]2b. Continuity Schedule'!C51)-1))</f>
        <v>Customer Choice Initiative Costs</v>
      </c>
      <c r="C27" s="12">
        <v>1508</v>
      </c>
      <c r="D27" s="13"/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5">
      <c r="B28" s="28" t="str">
        <f>IF('[1]2b. Continuity Schedule'!C52="","",LEFT('[1]2b. Continuity Schedule'!C52,LEN('[1]2b. Continuity Schedule'!C52)-1))</f>
        <v>Local Initiatives Program Costs</v>
      </c>
      <c r="C28" s="12">
        <v>1508</v>
      </c>
      <c r="D28" s="13"/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5">
      <c r="B29" s="28" t="str">
        <f>IF('[1]2b. Continuity Schedule'!C53="","",LEFT('[1]2b. Continuity Schedule'!C53,LEN('[1]2b. Continuity Schedule'!C53)-2))</f>
        <v>Green Button Initiative Costs</v>
      </c>
      <c r="C29" s="12">
        <v>1508</v>
      </c>
      <c r="D29" s="13"/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5">
      <c r="B30" s="28" t="str">
        <f>IF('[1]2b. Continuity Schedule'!C54="","",'[1]2b. Continuity Schedule'!C54)</f>
        <v>Other Regulatory Assets - Sub-Account - Other</v>
      </c>
      <c r="C30" s="12">
        <v>1508</v>
      </c>
      <c r="D30" s="13"/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5">
      <c r="B31" s="28" t="str">
        <f>IF('[1]2b. Continuity Schedule'!C55="","",'[1]2b. Continuity Schedule'!C55)</f>
        <v xml:space="preserve">OEB Cost Differential Variance Account </v>
      </c>
      <c r="C31" s="12">
        <v>1508</v>
      </c>
      <c r="D31" s="13">
        <f>'[2]2b. Continuity Schedule - Grp 2'!$BW$11</f>
        <v>86938.938754250004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32160.381620146454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12524.617331118154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41818.429094791638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186.99331593971215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0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248.51739225404518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0</v>
      </c>
    </row>
    <row r="32" spans="1:12" x14ac:dyDescent="0.25">
      <c r="B32" s="28" t="str">
        <f>IF('[1]2b. Continuity Schedule'!C56="","",'[1]2b. Continuity Schedule'!C56)</f>
        <v xml:space="preserve">Incremental Capital Module (ICM) </v>
      </c>
      <c r="C32" s="12">
        <v>1508</v>
      </c>
      <c r="D32" s="13">
        <f>'[2]2b. Continuity Schedule - Grp 2'!$BW$12</f>
        <v>0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0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0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0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0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0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0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0</v>
      </c>
    </row>
    <row r="33" spans="1:12" hidden="1" x14ac:dyDescent="0.25">
      <c r="B33" s="28" t="str">
        <f>IF('[1]2b. Continuity Schedule'!C57="","",'[1]2b. Continuity Schedule'!C57)</f>
        <v/>
      </c>
      <c r="C33" s="12">
        <v>1508</v>
      </c>
      <c r="D33" s="13"/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5">
      <c r="B34" s="28" t="str">
        <f>IF('[1]2b. Continuity Schedule'!C58="","",'[1]2b. Continuity Schedule'!C58)</f>
        <v/>
      </c>
      <c r="C34" s="12">
        <v>1508</v>
      </c>
      <c r="D34" s="13"/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5">
      <c r="B35" s="28" t="str">
        <f>IF('[1]2b. Continuity Schedule'!C59="","",'[1]2b. Continuity Schedule'!C59)</f>
        <v/>
      </c>
      <c r="C35" s="12">
        <v>1508</v>
      </c>
      <c r="D35" s="13"/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5">
      <c r="B36" s="28" t="str">
        <f>IF('[1]2b. Continuity Schedule'!C60="","",'[1]2b. Continuity Schedule'!C60)</f>
        <v/>
      </c>
      <c r="C36" s="12">
        <v>1508</v>
      </c>
      <c r="D36" s="13"/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5">
      <c r="B37" s="28" t="str">
        <f>IF('[1]2b. Continuity Schedule'!C61="","",'[1]2b. Continuity Schedule'!C61)</f>
        <v/>
      </c>
      <c r="C37" s="12">
        <v>1508</v>
      </c>
      <c r="D37" s="13"/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5">
      <c r="B38" s="28" t="str">
        <f>IF('[1]2b. Continuity Schedule'!C62="","",'[1]2b. Continuity Schedule'!C62)</f>
        <v/>
      </c>
      <c r="C38" s="12">
        <v>1508</v>
      </c>
      <c r="D38" s="13"/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5">
      <c r="B39" s="28" t="str">
        <f>IF('[1]2b. Continuity Schedule'!C63="","",'[1]2b. Continuity Schedule'!C63)</f>
        <v/>
      </c>
      <c r="C39" s="12">
        <v>1508</v>
      </c>
      <c r="D39" s="13"/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5">
      <c r="B40" s="28" t="str">
        <f>IF('[1]2b. Continuity Schedule'!C64="","",'[1]2b. Continuity Schedule'!C64)</f>
        <v/>
      </c>
      <c r="C40" s="12">
        <v>1508</v>
      </c>
      <c r="D40" s="13"/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5">
      <c r="B41" s="28" t="str">
        <f>IF('[1]2b. Continuity Schedule'!C65="","",'[1]2b. Continuity Schedule'!C65)</f>
        <v/>
      </c>
      <c r="C41" s="12">
        <v>1508</v>
      </c>
      <c r="D41" s="13"/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5">
      <c r="B42" s="28" t="str">
        <f>IF('[1]2b. Continuity Schedule'!C66="","",'[1]2b. Continuity Schedule'!C66)</f>
        <v/>
      </c>
      <c r="C42" s="12">
        <v>1508</v>
      </c>
      <c r="D42" s="13"/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5">
      <c r="B43" s="28" t="str">
        <f>IF('[1]2b. Continuity Schedule'!C67="","",'[1]2b. Continuity Schedule'!C67)</f>
        <v/>
      </c>
      <c r="C43" s="12">
        <v>1508</v>
      </c>
      <c r="D43" s="13"/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5">
      <c r="B44" s="28" t="str">
        <f>IF('[1]2b. Continuity Schedule'!C68="","",'[1]2b. Continuity Schedule'!C68)</f>
        <v/>
      </c>
      <c r="C44" s="12">
        <v>1508</v>
      </c>
      <c r="D44" s="13"/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5">
      <c r="B45" s="28" t="str">
        <f>IF('[1]2b. Continuity Schedule'!C69="","",'[1]2b. Continuity Schedule'!C69)</f>
        <v/>
      </c>
      <c r="C45" s="12">
        <v>1508</v>
      </c>
      <c r="D45" s="13"/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5">
      <c r="B46" s="28" t="str">
        <f>IF('[1]2b. Continuity Schedule'!C70="","",'[1]2b. Continuity Schedule'!C70)</f>
        <v/>
      </c>
      <c r="C46" s="12">
        <v>1508</v>
      </c>
      <c r="D46" s="13"/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5">
      <c r="A47" s="7">
        <v>22</v>
      </c>
      <c r="B47" s="29" t="s">
        <v>77</v>
      </c>
      <c r="C47" s="86" t="s">
        <v>78</v>
      </c>
      <c r="D47" s="13">
        <f>'[2]2b. Continuity Schedule - Grp 2'!$BW$13</f>
        <v>-90887.379738541727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-80055.468430214998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-9707.082882160832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-950.8218188032057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-124.29043383048442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-31.072608457621104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-18.643565074572663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0</v>
      </c>
    </row>
    <row r="48" spans="1:12" ht="14.25" hidden="1" customHeight="1" x14ac:dyDescent="0.25">
      <c r="A48" s="7">
        <v>23</v>
      </c>
      <c r="B48" s="29" t="s">
        <v>36</v>
      </c>
      <c r="C48" s="12">
        <v>1522</v>
      </c>
      <c r="D48" s="13"/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5">
      <c r="A49" s="7">
        <v>24</v>
      </c>
      <c r="B49" s="29" t="s">
        <v>37</v>
      </c>
      <c r="C49" s="12">
        <v>1525</v>
      </c>
      <c r="D49" s="13"/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5">
      <c r="A50" s="7">
        <v>25</v>
      </c>
      <c r="B50" s="29" t="s">
        <v>38</v>
      </c>
      <c r="C50" s="12">
        <v>1548</v>
      </c>
      <c r="D50" s="13"/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5">
      <c r="A51" s="7">
        <v>26</v>
      </c>
      <c r="B51" s="29" t="s">
        <v>39</v>
      </c>
      <c r="C51" s="12">
        <v>1572</v>
      </c>
      <c r="D51" s="13"/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5">
      <c r="A52" s="7">
        <v>27</v>
      </c>
      <c r="B52" s="29" t="s">
        <v>40</v>
      </c>
      <c r="C52" s="12">
        <v>1574</v>
      </c>
      <c r="D52" s="13"/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5">
      <c r="A53" s="7">
        <v>28</v>
      </c>
      <c r="B53" s="11" t="s">
        <v>41</v>
      </c>
      <c r="C53" s="12">
        <v>1582</v>
      </c>
      <c r="D53" s="13"/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5">
      <c r="A54" s="7">
        <v>29</v>
      </c>
      <c r="B54" s="11" t="s">
        <v>42</v>
      </c>
      <c r="C54" s="12">
        <v>2425</v>
      </c>
      <c r="D54" s="13"/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ht="13" hidden="1" x14ac:dyDescent="0.3">
      <c r="A55" s="7">
        <v>30</v>
      </c>
      <c r="B55" s="21" t="s">
        <v>43</v>
      </c>
      <c r="C55" s="30"/>
      <c r="D55" s="22"/>
      <c r="E55" s="30"/>
      <c r="F55" s="13" t="str">
        <f>IF($E55="kWh",VLOOKUP(F$6,'Billing Determinants'!$A$7:$H$14,4,FALSE)/'Billing Determinants'!$D$14*$D55,IF($E55="# of Customers",$D55*VLOOKUP(F$6,'Billing Determinants'!$A$7:$H$14,3,FALSE)/'Billing Determinants'!$C$14,IF($E55="Distribution Rev.",VLOOKUP(F$6,'Billing Determinants'!$A$7:$H$14,8,FALSE)/'Billing Determinants'!$H$14*$D55,"err")))</f>
        <v>err</v>
      </c>
      <c r="G55" s="13" t="str">
        <f>IF($E55="kWh",VLOOKUP(G$6,'Billing Determinants'!$A$7:$H$14,4,FALSE)/'Billing Determinants'!$D$14*$D55,IF($E55="# of Customers",$D55*VLOOKUP(G$6,'Billing Determinants'!$A$7:$H$14,3,FALSE)/'Billing Determinants'!$C$14,IF($E55="Distribution Rev.",VLOOKUP(G$6,'Billing Determinants'!$A$7:$H$14,8,FALSE)/'Billing Determinants'!$H$14*$D55,"err")))</f>
        <v>err</v>
      </c>
      <c r="H55" s="13" t="str">
        <f>IF($E55="kWh",VLOOKUP(H$6,'Billing Determinants'!$A$7:$H$14,4,FALSE)/'Billing Determinants'!$D$14*$D55,IF($E55="# of Customers",$D55*VLOOKUP(H$6,'Billing Determinants'!$A$7:$H$14,3,FALSE)/'Billing Determinants'!$C$14,IF($E55="Distribution Rev.",VLOOKUP(H$6,'Billing Determinants'!$A$7:$H$14,8,FALSE)/'Billing Determinants'!$H$14*$D55,"err")))</f>
        <v>err</v>
      </c>
      <c r="I55" s="13" t="str">
        <f>IF($E55="kWh",VLOOKUP(I$6,'Billing Determinants'!$A$7:$H$14,4,FALSE)/'Billing Determinants'!$D$14*$D55,IF($E55="# of Customers",$D55*VLOOKUP(I$6,'Billing Determinants'!$A$7:$H$14,3,FALSE)/'Billing Determinants'!$C$14,IF($E55="Distribution Rev.",VLOOKUP(I$6,'Billing Determinants'!$A$7:$H$14,8,FALSE)/'Billing Determinants'!$H$14*$D55,"err")))</f>
        <v>err</v>
      </c>
      <c r="J55" s="13" t="str">
        <f>IF($E55="kWh",VLOOKUP(J$6,'Billing Determinants'!$A$7:$H$14,4,FALSE)/'Billing Determinants'!$D$14*$D55,IF($E55="# of Customers",$D55*VLOOKUP(J$6,'Billing Determinants'!$A$7:$H$14,3,FALSE)/'Billing Determinants'!$C$14,IF($E55="Distribution Rev.",VLOOKUP(J$6,'Billing Determinants'!$A$7:$H$14,8,FALSE)/'Billing Determinants'!$H$14*$D55,"err")))</f>
        <v>err</v>
      </c>
      <c r="K55" s="13" t="str">
        <f>IF($E55="kWh",VLOOKUP(K$6,'Billing Determinants'!$A$7:$H$14,4,FALSE)/'Billing Determinants'!$D$14*$D55,IF($E55="# of Customers",$D55*VLOOKUP(K$6,'Billing Determinants'!$A$7:$H$14,3,FALSE)/'Billing Determinants'!$C$14,IF($E55="Distribution Rev.",VLOOKUP(K$6,'Billing Determinants'!$A$7:$H$14,8,FALSE)/'Billing Determinants'!$H$14*$D55,"err")))</f>
        <v>err</v>
      </c>
      <c r="L55" s="13" t="str">
        <f>IF($E55="kWh",VLOOKUP(L$6,'Billing Determinants'!$A$7:$H$14,4,FALSE)/'Billing Determinants'!$D$14*$D55,IF($E55="# of Customers",$D55*VLOOKUP(L$6,'Billing Determinants'!$A$7:$H$14,3,FALSE)/'Billing Determinants'!$C$14,IF($E55="Distribution Rev.",VLOOKUP(L$6,'Billing Determinants'!$A$7:$H$14,8,FALSE)/'Billing Determinants'!$H$14*$D55,"err")))</f>
        <v>err</v>
      </c>
    </row>
    <row r="56" spans="1:12" ht="13" hidden="1" x14ac:dyDescent="0.3">
      <c r="A56" s="7">
        <v>31</v>
      </c>
      <c r="B56" s="24"/>
      <c r="C56" s="8"/>
      <c r="D56" s="31"/>
      <c r="E56" s="32"/>
      <c r="F56" s="13" t="str">
        <f>IF($E56="kWh",VLOOKUP(F$6,'Billing Determinants'!$A$7:$H$14,4,FALSE)/'Billing Determinants'!$D$14*$D56,IF($E56="# of Customers",$D56*VLOOKUP(F$6,'Billing Determinants'!$A$7:$H$14,3,FALSE)/'Billing Determinants'!$C$14,IF($E56="Distribution Rev.",VLOOKUP(F$6,'Billing Determinants'!$A$7:$H$14,8,FALSE)/'Billing Determinants'!$H$14*$D56,"err")))</f>
        <v>err</v>
      </c>
      <c r="G56" s="13" t="str">
        <f>IF($E56="kWh",VLOOKUP(G$6,'Billing Determinants'!$A$7:$H$14,4,FALSE)/'Billing Determinants'!$D$14*$D56,IF($E56="# of Customers",$D56*VLOOKUP(G$6,'Billing Determinants'!$A$7:$H$14,3,FALSE)/'Billing Determinants'!$C$14,IF($E56="Distribution Rev.",VLOOKUP(G$6,'Billing Determinants'!$A$7:$H$14,8,FALSE)/'Billing Determinants'!$H$14*$D56,"err")))</f>
        <v>err</v>
      </c>
      <c r="H56" s="13" t="str">
        <f>IF($E56="kWh",VLOOKUP(H$6,'Billing Determinants'!$A$7:$H$14,4,FALSE)/'Billing Determinants'!$D$14*$D56,IF($E56="# of Customers",$D56*VLOOKUP(H$6,'Billing Determinants'!$A$7:$H$14,3,FALSE)/'Billing Determinants'!$C$14,IF($E56="Distribution Rev.",VLOOKUP(H$6,'Billing Determinants'!$A$7:$H$14,8,FALSE)/'Billing Determinants'!$H$14*$D56,"err")))</f>
        <v>err</v>
      </c>
      <c r="I56" s="13" t="str">
        <f>IF($E56="kWh",VLOOKUP(I$6,'Billing Determinants'!$A$7:$H$14,4,FALSE)/'Billing Determinants'!$D$14*$D56,IF($E56="# of Customers",$D56*VLOOKUP(I$6,'Billing Determinants'!$A$7:$H$14,3,FALSE)/'Billing Determinants'!$C$14,IF($E56="Distribution Rev.",VLOOKUP(I$6,'Billing Determinants'!$A$7:$H$14,8,FALSE)/'Billing Determinants'!$H$14*$D56,"err")))</f>
        <v>err</v>
      </c>
      <c r="J56" s="13" t="str">
        <f>IF($E56="kWh",VLOOKUP(J$6,'Billing Determinants'!$A$7:$H$14,4,FALSE)/'Billing Determinants'!$D$14*$D56,IF($E56="# of Customers",$D56*VLOOKUP(J$6,'Billing Determinants'!$A$7:$H$14,3,FALSE)/'Billing Determinants'!$C$14,IF($E56="Distribution Rev.",VLOOKUP(J$6,'Billing Determinants'!$A$7:$H$14,8,FALSE)/'Billing Determinants'!$H$14*$D56,"err")))</f>
        <v>err</v>
      </c>
      <c r="K56" s="13" t="str">
        <f>IF($E56="kWh",VLOOKUP(K$6,'Billing Determinants'!$A$7:$H$14,4,FALSE)/'Billing Determinants'!$D$14*$D56,IF($E56="# of Customers",$D56*VLOOKUP(K$6,'Billing Determinants'!$A$7:$H$14,3,FALSE)/'Billing Determinants'!$C$14,IF($E56="Distribution Rev.",VLOOKUP(K$6,'Billing Determinants'!$A$7:$H$14,8,FALSE)/'Billing Determinants'!$H$14*$D56,"err")))</f>
        <v>err</v>
      </c>
      <c r="L56" s="13" t="str">
        <f>IF($E56="kWh",VLOOKUP(L$6,'Billing Determinants'!$A$7:$H$14,4,FALSE)/'Billing Determinants'!$D$14*$D56,IF($E56="# of Customers",$D56*VLOOKUP(L$6,'Billing Determinants'!$A$7:$H$14,3,FALSE)/'Billing Determinants'!$C$14,IF($E56="Distribution Rev.",VLOOKUP(L$6,'Billing Determinants'!$A$7:$H$14,8,FALSE)/'Billing Determinants'!$H$14*$D56,"err")))</f>
        <v>err</v>
      </c>
    </row>
    <row r="57" spans="1:12" ht="25" x14ac:dyDescent="0.25">
      <c r="A57" s="7">
        <v>32</v>
      </c>
      <c r="B57" s="33" t="s">
        <v>44</v>
      </c>
      <c r="C57" s="18">
        <v>1592</v>
      </c>
      <c r="D57" s="13">
        <f>'[2]2b. Continuity Schedule - Grp 2'!$BW$15</f>
        <v>-279670.08559999999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-103455.33094278011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-40289.896003933281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-134523.88322403096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-601.53065386861113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0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-799.44477538702347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0</v>
      </c>
    </row>
    <row r="58" spans="1:12" ht="25" hidden="1" x14ac:dyDescent="0.25">
      <c r="A58" s="7">
        <v>33</v>
      </c>
      <c r="B58" s="33" t="s">
        <v>45</v>
      </c>
      <c r="C58" s="18">
        <v>1592</v>
      </c>
      <c r="D58" s="13"/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t="13" hidden="1" x14ac:dyDescent="0.3">
      <c r="A59" s="7">
        <v>34</v>
      </c>
      <c r="B59" s="21" t="s">
        <v>46</v>
      </c>
      <c r="C59" s="30"/>
      <c r="D59" s="22">
        <f>SUM(D57:D58)</f>
        <v>-279670.08559999999</v>
      </c>
      <c r="E59" s="30"/>
      <c r="F59" s="13">
        <f>SUM(F57:F58)</f>
        <v>-103455.33094278011</v>
      </c>
      <c r="G59" s="13">
        <f t="shared" ref="G59:L59" si="1">SUM(G57:G58)</f>
        <v>-40289.896003933281</v>
      </c>
      <c r="H59" s="13">
        <f t="shared" si="1"/>
        <v>-134523.88322403096</v>
      </c>
      <c r="I59" s="13">
        <f t="shared" si="1"/>
        <v>-601.53065386861113</v>
      </c>
      <c r="J59" s="13">
        <f t="shared" si="1"/>
        <v>0</v>
      </c>
      <c r="K59" s="13">
        <f t="shared" si="1"/>
        <v>-799.44477538702347</v>
      </c>
      <c r="L59" s="13">
        <f t="shared" si="1"/>
        <v>0</v>
      </c>
    </row>
    <row r="60" spans="1:12" ht="13" hidden="1" x14ac:dyDescent="0.25">
      <c r="A60" s="7">
        <v>35</v>
      </c>
      <c r="B60" s="101"/>
      <c r="C60" s="101"/>
      <c r="D60" s="34"/>
      <c r="F60" s="13"/>
      <c r="G60" s="13"/>
      <c r="H60" s="13"/>
      <c r="I60" s="13"/>
      <c r="J60" s="13"/>
      <c r="K60" s="13"/>
      <c r="L60" s="13"/>
    </row>
    <row r="61" spans="1:12" s="35" customFormat="1" ht="13" hidden="1" x14ac:dyDescent="0.3">
      <c r="A61" s="35">
        <v>36</v>
      </c>
      <c r="B61" s="36" t="s">
        <v>47</v>
      </c>
      <c r="C61" s="37">
        <v>1568</v>
      </c>
      <c r="D61" s="38">
        <f>'[1]2b. Continuity Schedule'!BT88</f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5">
      <c r="A62" s="7">
        <v>37</v>
      </c>
      <c r="B62" s="103" t="s">
        <v>48</v>
      </c>
      <c r="C62" s="103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t="13" hidden="1" x14ac:dyDescent="0.25">
      <c r="A63" s="7">
        <v>38</v>
      </c>
      <c r="B63" s="104" t="s">
        <v>49</v>
      </c>
      <c r="C63" s="104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t="13" hidden="1" x14ac:dyDescent="0.25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t="25" hidden="1" x14ac:dyDescent="0.25">
      <c r="A65" s="7">
        <v>40</v>
      </c>
      <c r="B65" s="44" t="s">
        <v>50</v>
      </c>
      <c r="C65" s="45">
        <v>1532</v>
      </c>
      <c r="D65" s="13">
        <f>'[1]2b. Continuity Schedule'!BT96</f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37.5" hidden="1" customHeight="1" x14ac:dyDescent="0.25">
      <c r="B66" s="46" t="s">
        <v>51</v>
      </c>
      <c r="C66" s="47">
        <v>1555</v>
      </c>
      <c r="D66" s="48">
        <v>0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0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0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0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0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0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0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0</v>
      </c>
    </row>
    <row r="67" spans="1:12" s="50" customFormat="1" ht="12" hidden="1" customHeight="1" x14ac:dyDescent="0.3">
      <c r="A67" s="50">
        <v>41</v>
      </c>
      <c r="B67" s="51" t="s">
        <v>52</v>
      </c>
      <c r="C67" s="52">
        <v>1580</v>
      </c>
      <c r="D67" s="53">
        <f>IF('[1]1. Information Sheet'!L61="Yes",'[1]6.2a CBR B_Allocation'!C29,0)</f>
        <v>0</v>
      </c>
      <c r="E67" s="54" t="s">
        <v>6</v>
      </c>
      <c r="F67" s="53">
        <f>IFERROR(VLOOKUP(F$6,'[1]6.2 CBR B'!$A$17:$K$36,11,FALSE)*'[1]6.2a CBR B_Allocation'!$C$29,0)</f>
        <v>0</v>
      </c>
      <c r="G67" s="53">
        <f>IFERROR(VLOOKUP(G$6,'[1]6.2 CBR B'!$A$17:$K$36,11,FALSE)*'[1]6.2a CBR B_Allocation'!$C$29,0)</f>
        <v>0</v>
      </c>
      <c r="H67" s="53">
        <f>IFERROR(VLOOKUP(H$6,'[1]6.2 CBR B'!$A$17:$K$36,11,FALSE)*'[1]6.2a CBR B_Allocation'!$C$29,0)</f>
        <v>0</v>
      </c>
      <c r="I67" s="53">
        <f>IFERROR(VLOOKUP(I$6,'[1]6.2 CBR B'!$A$17:$K$36,11,FALSE)*'[1]6.2a CBR B_Allocation'!$C$29,0)</f>
        <v>0</v>
      </c>
      <c r="J67" s="53">
        <f>IFERROR(VLOOKUP(J$6,'[1]6.2 CBR B'!$A$17:$K$36,11,FALSE)*'[1]6.2a CBR B_Allocation'!$C$29,0)</f>
        <v>0</v>
      </c>
      <c r="K67" s="53">
        <f>IFERROR(VLOOKUP(K$6,'[1]6.2 CBR B'!$A$17:$K$36,11,FALSE)*'[1]6.2a CBR B_Allocation'!$C$29,0)</f>
        <v>0</v>
      </c>
      <c r="L67" s="53">
        <f>IFERROR(VLOOKUP(L$6,'[1]6.2 CBR B'!$A$17:$K$36,11,FALSE)*'[1]6.2a CBR B_Allocation'!$C$29,0)</f>
        <v>0</v>
      </c>
    </row>
    <row r="68" spans="1:12" hidden="1" x14ac:dyDescent="0.25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t="13" hidden="1" x14ac:dyDescent="0.25">
      <c r="A69" s="57">
        <v>43</v>
      </c>
      <c r="B69" s="101" t="s">
        <v>53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t="13" hidden="1" x14ac:dyDescent="0.25">
      <c r="A70" s="57">
        <v>44</v>
      </c>
      <c r="B70" s="101" t="s">
        <v>54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t="13" hidden="1" x14ac:dyDescent="0.25">
      <c r="A71" s="57">
        <v>45</v>
      </c>
      <c r="B71" s="101" t="s">
        <v>55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5">
      <c r="A72" s="7">
        <v>46</v>
      </c>
    </row>
    <row r="73" spans="1:12" s="59" customFormat="1" ht="13" hidden="1" x14ac:dyDescent="0.25">
      <c r="A73" s="7">
        <v>47</v>
      </c>
      <c r="B73" s="105" t="s">
        <v>56</v>
      </c>
      <c r="C73" s="105"/>
      <c r="D73" s="58">
        <f>SUM(F73:L73)</f>
        <v>0</v>
      </c>
      <c r="E73" s="58"/>
      <c r="F73" s="58">
        <f>'[1]4. Billing Determinants'!$N21*'[1]2b. Continuity Schedule'!$BT$45</f>
        <v>0</v>
      </c>
      <c r="G73" s="58">
        <f>'[1]4. Billing Determinants'!$N22*'[1]2b. Continuity Schedule'!$BT$45</f>
        <v>0</v>
      </c>
      <c r="H73" s="58">
        <f>'[1]4. Billing Determinants'!$N23*'[1]2b. Continuity Schedule'!$BT$45</f>
        <v>0</v>
      </c>
      <c r="I73" s="58">
        <f>'[1]4. Billing Determinants'!$N24*'[1]2b. Continuity Schedule'!$BT$45</f>
        <v>0</v>
      </c>
      <c r="J73" s="58">
        <f>'[1]4. Billing Determinants'!$N25*'[1]2b. Continuity Schedule'!$BT$45</f>
        <v>0</v>
      </c>
      <c r="K73" s="58">
        <f>'[1]4. Billing Determinants'!$N26*'[1]2b. Continuity Schedule'!$BT$45</f>
        <v>0</v>
      </c>
      <c r="L73" s="58">
        <f>'[1]4. Billing Determinants'!$N27*'[1]2b. Continuity Schedule'!$BT$45</f>
        <v>0</v>
      </c>
    </row>
    <row r="74" spans="1:12" hidden="1" x14ac:dyDescent="0.25">
      <c r="A74" s="7">
        <v>48</v>
      </c>
    </row>
    <row r="75" spans="1:12" s="60" customFormat="1" ht="13" x14ac:dyDescent="0.25">
      <c r="A75" s="60">
        <v>49</v>
      </c>
      <c r="B75" s="102" t="s">
        <v>57</v>
      </c>
      <c r="C75" s="102"/>
      <c r="D75" s="38">
        <f>SUM(D25,D31,D32,D47,D57)</f>
        <v>-445340.16093429172</v>
      </c>
      <c r="E75" s="37"/>
      <c r="F75" s="38">
        <f>SUM(F25,F31,F32,F47,F57)</f>
        <v>-241207.99255001982</v>
      </c>
      <c r="G75" s="38">
        <f t="shared" ref="G75:L75" si="5">SUM(G25,G31,G32,G47,G57)</f>
        <v>-67148.744734803651</v>
      </c>
      <c r="H75" s="38">
        <f t="shared" si="5"/>
        <v>-134665.46266521153</v>
      </c>
      <c r="I75" s="38">
        <f t="shared" si="5"/>
        <v>-591.72420857869463</v>
      </c>
      <c r="J75" s="38">
        <f t="shared" si="5"/>
        <v>-35.917702292817694</v>
      </c>
      <c r="K75" s="38">
        <f t="shared" si="5"/>
        <v>-1690.3190733852539</v>
      </c>
      <c r="L75" s="38">
        <f t="shared" si="5"/>
        <v>0</v>
      </c>
    </row>
    <row r="76" spans="1:12" hidden="1" x14ac:dyDescent="0.25">
      <c r="A76" s="7">
        <v>50</v>
      </c>
    </row>
    <row r="77" spans="1:12" hidden="1" x14ac:dyDescent="0.25">
      <c r="A77" s="7">
        <v>51</v>
      </c>
      <c r="B77" s="11" t="s">
        <v>58</v>
      </c>
      <c r="C77" s="12">
        <v>1575</v>
      </c>
      <c r="D77" s="13">
        <f>'[1]2b. Continuity Schedule'!BT107</f>
        <v>0</v>
      </c>
      <c r="E77" s="14" t="s">
        <v>6</v>
      </c>
      <c r="F77" s="13">
        <f>IFERROR(IF(F$6="",0,IF($E77="kWh",VLOOKUP(F$6,'[1]4. Billing Determinants'!$B$19:$R$41,4,0)/'[1]4. Billing Determinants'!$E$41*$D77,IF($E77="kW",VLOOKUP(F$6,'[1]4. Billing Determinants'!$B$19:$R$41,5,0)/'[1]4. Billing Determinants'!$F$41*$D77,IF($E77="Non-RPP kWh",VLOOKUP(F$6,'[1]4. Billing Determinants'!$B$19:$R$41,6,0)/'[1]4. Billing Determinants'!$G$41*$D77,IF($E77="Distribution Rev.",VLOOKUP(F$6,'[1]4. Billing Determinants'!$B$19:$R$41,8,0)/'[1]4. Billing Determinants'!$I$41*$D77, VLOOKUP(F$6,'[1]4. Billing Determinants'!$B$19:$R$41,3,0)/'[1]4. Billing Determinants'!$D$41*$D77))))),0)</f>
        <v>0</v>
      </c>
      <c r="G77" s="13">
        <f>IFERROR(IF(G$6="",0,IF($E77="kWh",VLOOKUP(G$6,'[1]4. Billing Determinants'!$B$19:$R$41,4,0)/'[1]4. Billing Determinants'!$E$41*$D77,IF($E77="kW",VLOOKUP(G$6,'[1]4. Billing Determinants'!$B$19:$R$41,5,0)/'[1]4. Billing Determinants'!$F$41*$D77,IF($E77="Non-RPP kWh",VLOOKUP(G$6,'[1]4. Billing Determinants'!$B$19:$R$41,6,0)/'[1]4. Billing Determinants'!$G$41*$D77,IF($E77="Distribution Rev.",VLOOKUP(G$6,'[1]4. Billing Determinants'!$B$19:$R$41,8,0)/'[1]4. Billing Determinants'!$I$41*$D77, VLOOKUP(G$6,'[1]4. Billing Determinants'!$B$19:$R$41,3,0)/'[1]4. Billing Determinants'!$D$41*$D77))))),0)</f>
        <v>0</v>
      </c>
      <c r="H77" s="13">
        <f>IFERROR(IF(H$6="",0,IF($E77="kWh",VLOOKUP(H$6,'[1]4. Billing Determinants'!$B$19:$R$41,4,0)/'[1]4. Billing Determinants'!$E$41*$D77,IF($E77="kW",VLOOKUP(H$6,'[1]4. Billing Determinants'!$B$19:$R$41,5,0)/'[1]4. Billing Determinants'!$F$41*$D77,IF($E77="Non-RPP kWh",VLOOKUP(H$6,'[1]4. Billing Determinants'!$B$19:$R$41,6,0)/'[1]4. Billing Determinants'!$G$41*$D77,IF($E77="Distribution Rev.",VLOOKUP(H$6,'[1]4. Billing Determinants'!$B$19:$R$41,8,0)/'[1]4. Billing Determinants'!$I$41*$D77, VLOOKUP(H$6,'[1]4. Billing Determinants'!$B$19:$R$41,3,0)/'[1]4. Billing Determinants'!$D$41*$D77))))),0)</f>
        <v>0</v>
      </c>
      <c r="I77" s="13">
        <f>IFERROR(IF(I$6="",0,IF($E77="kWh",VLOOKUP(I$6,'[1]4. Billing Determinants'!$B$19:$R$41,4,0)/'[1]4. Billing Determinants'!$E$41*$D77,IF($E77="kW",VLOOKUP(I$6,'[1]4. Billing Determinants'!$B$19:$R$41,5,0)/'[1]4. Billing Determinants'!$F$41*$D77,IF($E77="Non-RPP kWh",VLOOKUP(I$6,'[1]4. Billing Determinants'!$B$19:$R$41,6,0)/'[1]4. Billing Determinants'!$G$41*$D77,IF($E77="Distribution Rev.",VLOOKUP(I$6,'[1]4. Billing Determinants'!$B$19:$R$41,8,0)/'[1]4. Billing Determinants'!$I$41*$D77, VLOOKUP(I$6,'[1]4. Billing Determinants'!$B$19:$R$41,3,0)/'[1]4. Billing Determinants'!$D$41*$D77))))),0)</f>
        <v>0</v>
      </c>
      <c r="J77" s="13">
        <f>IFERROR(IF(J$6="",0,IF($E77="kWh",VLOOKUP(J$6,'[1]4. Billing Determinants'!$B$19:$R$41,4,0)/'[1]4. Billing Determinants'!$E$41*$D77,IF($E77="kW",VLOOKUP(J$6,'[1]4. Billing Determinants'!$B$19:$R$41,5,0)/'[1]4. Billing Determinants'!$F$41*$D77,IF($E77="Non-RPP kWh",VLOOKUP(J$6,'[1]4. Billing Determinants'!$B$19:$R$41,6,0)/'[1]4. Billing Determinants'!$G$41*$D77,IF($E77="Distribution Rev.",VLOOKUP(J$6,'[1]4. Billing Determinants'!$B$19:$R$41,8,0)/'[1]4. Billing Determinants'!$I$41*$D77, VLOOKUP(J$6,'[1]4. Billing Determinants'!$B$19:$R$41,3,0)/'[1]4. Billing Determinants'!$D$41*$D77))))),0)</f>
        <v>0</v>
      </c>
      <c r="K77" s="13">
        <f>IFERROR(IF(K$6="",0,IF($E77="kWh",VLOOKUP(K$6,'[1]4. Billing Determinants'!$B$19:$R$41,4,0)/'[1]4. Billing Determinants'!$E$41*$D77,IF($E77="kW",VLOOKUP(K$6,'[1]4. Billing Determinants'!$B$19:$R$41,5,0)/'[1]4. Billing Determinants'!$F$41*$D77,IF($E77="Non-RPP kWh",VLOOKUP(K$6,'[1]4. Billing Determinants'!$B$19:$R$41,6,0)/'[1]4. Billing Determinants'!$G$41*$D77,IF($E77="Distribution Rev.",VLOOKUP(K$6,'[1]4. Billing Determinants'!$B$19:$R$41,8,0)/'[1]4. Billing Determinants'!$I$41*$D77, VLOOKUP(K$6,'[1]4. Billing Determinants'!$B$19:$R$41,3,0)/'[1]4. Billing Determinants'!$D$41*$D77))))),0)</f>
        <v>0</v>
      </c>
      <c r="L77" s="13">
        <f>IFERROR(IF(L$6="",0,IF($E77="kWh",VLOOKUP(L$6,'[1]4. Billing Determinants'!$B$19:$R$41,4,0)/'[1]4. Billing Determinants'!$E$41*$D77,IF($E77="kW",VLOOKUP(L$6,'[1]4. Billing Determinants'!$B$19:$R$41,5,0)/'[1]4. Billing Determinants'!$F$41*$D77,IF($E77="Non-RPP kWh",VLOOKUP(L$6,'[1]4. Billing Determinants'!$B$19:$R$41,6,0)/'[1]4. Billing Determinants'!$G$41*$D77,IF($E77="Distribution Rev.",VLOOKUP(L$6,'[1]4. Billing Determinants'!$B$19:$R$41,8,0)/'[1]4. Billing Determinants'!$I$41*$D77, VLOOKUP(L$6,'[1]4. Billing Determinants'!$B$19:$R$41,3,0)/'[1]4. Billing Determinants'!$D$41*$D77))))),0)</f>
        <v>0</v>
      </c>
    </row>
    <row r="78" spans="1:12" hidden="1" x14ac:dyDescent="0.25">
      <c r="A78" s="7">
        <v>52</v>
      </c>
      <c r="B78" s="11" t="s">
        <v>59</v>
      </c>
      <c r="C78" s="12">
        <v>1576</v>
      </c>
      <c r="D78" s="13">
        <f>'[1]2b. Continuity Schedule'!BT108</f>
        <v>0</v>
      </c>
      <c r="E78" s="14" t="s">
        <v>6</v>
      </c>
      <c r="F78" s="13">
        <f>IFERROR(IF(F$6="",0,IF($E78="kWh",VLOOKUP(F$6,'[1]4. Billing Determinants'!$B$19:$R$41,4,0)/'[1]4. Billing Determinants'!$E$41*$D78,IF($E78="kW",VLOOKUP(F$6,'[1]4. Billing Determinants'!$B$19:$R$41,5,0)/'[1]4. Billing Determinants'!$F$41*$D78,IF($E78="Non-RPP kWh",VLOOKUP(F$6,'[1]4. Billing Determinants'!$B$19:$R$41,6,0)/'[1]4. Billing Determinants'!$G$41*$D78,IF($E78="Distribution Rev.",VLOOKUP(F$6,'[1]4. Billing Determinants'!$B$19:$R$41,8,0)/'[1]4. Billing Determinants'!$I$41*$D78, VLOOKUP(F$6,'[1]4. Billing Determinants'!$B$19:$R$41,3,0)/'[1]4. Billing Determinants'!$D$41*$D78))))),0)</f>
        <v>0</v>
      </c>
      <c r="G78" s="13">
        <f>IFERROR(IF(G$6="",0,IF($E78="kWh",VLOOKUP(G$6,'[1]4. Billing Determinants'!$B$19:$R$41,4,0)/'[1]4. Billing Determinants'!$E$41*$D78,IF($E78="kW",VLOOKUP(G$6,'[1]4. Billing Determinants'!$B$19:$R$41,5,0)/'[1]4. Billing Determinants'!$F$41*$D78,IF($E78="Non-RPP kWh",VLOOKUP(G$6,'[1]4. Billing Determinants'!$B$19:$R$41,6,0)/'[1]4. Billing Determinants'!$G$41*$D78,IF($E78="Distribution Rev.",VLOOKUP(G$6,'[1]4. Billing Determinants'!$B$19:$R$41,8,0)/'[1]4. Billing Determinants'!$I$41*$D78, VLOOKUP(G$6,'[1]4. Billing Determinants'!$B$19:$R$41,3,0)/'[1]4. Billing Determinants'!$D$41*$D78))))),0)</f>
        <v>0</v>
      </c>
      <c r="H78" s="13">
        <f>IFERROR(IF(H$6="",0,IF($E78="kWh",VLOOKUP(H$6,'[1]4. Billing Determinants'!$B$19:$R$41,4,0)/'[1]4. Billing Determinants'!$E$41*$D78,IF($E78="kW",VLOOKUP(H$6,'[1]4. Billing Determinants'!$B$19:$R$41,5,0)/'[1]4. Billing Determinants'!$F$41*$D78,IF($E78="Non-RPP kWh",VLOOKUP(H$6,'[1]4. Billing Determinants'!$B$19:$R$41,6,0)/'[1]4. Billing Determinants'!$G$41*$D78,IF($E78="Distribution Rev.",VLOOKUP(H$6,'[1]4. Billing Determinants'!$B$19:$R$41,8,0)/'[1]4. Billing Determinants'!$I$41*$D78, VLOOKUP(H$6,'[1]4. Billing Determinants'!$B$19:$R$41,3,0)/'[1]4. Billing Determinants'!$D$41*$D78))))),0)</f>
        <v>0</v>
      </c>
      <c r="I78" s="13">
        <f>IFERROR(IF(I$6="",0,IF($E78="kWh",VLOOKUP(I$6,'[1]4. Billing Determinants'!$B$19:$R$41,4,0)/'[1]4. Billing Determinants'!$E$41*$D78,IF($E78="kW",VLOOKUP(I$6,'[1]4. Billing Determinants'!$B$19:$R$41,5,0)/'[1]4. Billing Determinants'!$F$41*$D78,IF($E78="Non-RPP kWh",VLOOKUP(I$6,'[1]4. Billing Determinants'!$B$19:$R$41,6,0)/'[1]4. Billing Determinants'!$G$41*$D78,IF($E78="Distribution Rev.",VLOOKUP(I$6,'[1]4. Billing Determinants'!$B$19:$R$41,8,0)/'[1]4. Billing Determinants'!$I$41*$D78, VLOOKUP(I$6,'[1]4. Billing Determinants'!$B$19:$R$41,3,0)/'[1]4. Billing Determinants'!$D$41*$D78))))),0)</f>
        <v>0</v>
      </c>
      <c r="J78" s="13">
        <f>IFERROR(IF(J$6="",0,IF($E78="kWh",VLOOKUP(J$6,'[1]4. Billing Determinants'!$B$19:$R$41,4,0)/'[1]4. Billing Determinants'!$E$41*$D78,IF($E78="kW",VLOOKUP(J$6,'[1]4. Billing Determinants'!$B$19:$R$41,5,0)/'[1]4. Billing Determinants'!$F$41*$D78,IF($E78="Non-RPP kWh",VLOOKUP(J$6,'[1]4. Billing Determinants'!$B$19:$R$41,6,0)/'[1]4. Billing Determinants'!$G$41*$D78,IF($E78="Distribution Rev.",VLOOKUP(J$6,'[1]4. Billing Determinants'!$B$19:$R$41,8,0)/'[1]4. Billing Determinants'!$I$41*$D78, VLOOKUP(J$6,'[1]4. Billing Determinants'!$B$19:$R$41,3,0)/'[1]4. Billing Determinants'!$D$41*$D78))))),0)</f>
        <v>0</v>
      </c>
      <c r="K78" s="13">
        <f>IFERROR(IF(K$6="",0,IF($E78="kWh",VLOOKUP(K$6,'[1]4. Billing Determinants'!$B$19:$R$41,4,0)/'[1]4. Billing Determinants'!$E$41*$D78,IF($E78="kW",VLOOKUP(K$6,'[1]4. Billing Determinants'!$B$19:$R$41,5,0)/'[1]4. Billing Determinants'!$F$41*$D78,IF($E78="Non-RPP kWh",VLOOKUP(K$6,'[1]4. Billing Determinants'!$B$19:$R$41,6,0)/'[1]4. Billing Determinants'!$G$41*$D78,IF($E78="Distribution Rev.",VLOOKUP(K$6,'[1]4. Billing Determinants'!$B$19:$R$41,8,0)/'[1]4. Billing Determinants'!$I$41*$D78, VLOOKUP(K$6,'[1]4. Billing Determinants'!$B$19:$R$41,3,0)/'[1]4. Billing Determinants'!$D$41*$D78))))),0)</f>
        <v>0</v>
      </c>
      <c r="L78" s="13">
        <f>IFERROR(IF(L$6="",0,IF($E78="kWh",VLOOKUP(L$6,'[1]4. Billing Determinants'!$B$19:$R$41,4,0)/'[1]4. Billing Determinants'!$E$41*$D78,IF($E78="kW",VLOOKUP(L$6,'[1]4. Billing Determinants'!$B$19:$R$41,5,0)/'[1]4. Billing Determinants'!$F$41*$D78,IF($E78="Non-RPP kWh",VLOOKUP(L$6,'[1]4. Billing Determinants'!$B$19:$R$41,6,0)/'[1]4. Billing Determinants'!$G$41*$D78,IF($E78="Distribution Rev.",VLOOKUP(L$6,'[1]4. Billing Determinants'!$B$19:$R$41,8,0)/'[1]4. Billing Determinants'!$I$41*$D78, VLOOKUP(L$6,'[1]4. Billing Determinants'!$B$19:$R$41,3,0)/'[1]4. Billing Determinants'!$D$41*$D78))))),0)</f>
        <v>0</v>
      </c>
    </row>
    <row r="79" spans="1:12" s="57" customFormat="1" ht="13" hidden="1" x14ac:dyDescent="0.3">
      <c r="A79" s="57">
        <v>53</v>
      </c>
      <c r="B79" s="61" t="s">
        <v>60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5"/>
    <row r="81" spans="2:12" ht="13" hidden="1" x14ac:dyDescent="0.25">
      <c r="B81" s="63" t="s">
        <v>61</v>
      </c>
      <c r="C81" s="63"/>
    </row>
    <row r="82" spans="2:12" ht="13" hidden="1" x14ac:dyDescent="0.3">
      <c r="B82" s="64" t="s">
        <v>62</v>
      </c>
      <c r="C82" s="65">
        <f>IF(ISERROR('[1]2a. Continuity Schedule'!BT45/'[1]4. Billing Determinants'!D41), 0, '[1]2a. Continuity Schedule'!BT45/'[1]4. Billing Determinants'!D41)</f>
        <v>0</v>
      </c>
    </row>
    <row r="83" spans="2:12" ht="13" hidden="1" x14ac:dyDescent="0.3">
      <c r="B83" s="64" t="s">
        <v>63</v>
      </c>
      <c r="C83" s="66">
        <f>IF(ISERROR('[1]2a. Continuity Schedule'!BT45/'[1]4. Billing Determinants'!E41), 0, '[1]2a. Continuity Schedule'!BT45/'[1]4. Billing Determinants'!E41)</f>
        <v>0</v>
      </c>
    </row>
    <row r="84" spans="2:12" ht="13" hidden="1" x14ac:dyDescent="0.25">
      <c r="B84" s="36" t="s">
        <v>47</v>
      </c>
      <c r="C84" s="37">
        <v>1568</v>
      </c>
      <c r="D84" s="38">
        <f>'[1]2b. Continuity Schedule'!BT88</f>
        <v>0</v>
      </c>
      <c r="E84" s="37"/>
      <c r="F84" s="38">
        <f>'[1]4. Billing Determinants'!AC21</f>
        <v>0</v>
      </c>
      <c r="G84" s="38">
        <f>'[1]4. Billing Determinants'!AC22</f>
        <v>0</v>
      </c>
      <c r="H84" s="38">
        <f>'[1]4. Billing Determinants'!AC23</f>
        <v>0</v>
      </c>
      <c r="I84" s="38">
        <f>'[1]4. Billing Determinants'!AC24</f>
        <v>0</v>
      </c>
      <c r="J84" s="38">
        <f>'[1]4. Billing Determinants'!AC25</f>
        <v>0</v>
      </c>
      <c r="K84" s="38">
        <f>'[1]4. Billing Determinants'!AC26</f>
        <v>0</v>
      </c>
      <c r="L84" s="38">
        <f>'[1]4. Billing Determinants'!AC27</f>
        <v>0</v>
      </c>
    </row>
    <row r="85" spans="2:12" hidden="1" x14ac:dyDescent="0.25"/>
    <row r="86" spans="2:12" ht="13" hidden="1" x14ac:dyDescent="0.25">
      <c r="B86" s="36" t="s">
        <v>64</v>
      </c>
      <c r="C86" s="37">
        <v>1509</v>
      </c>
      <c r="D86" s="38">
        <f>'[1]2b. Continuity Schedule'!BT110</f>
        <v>0</v>
      </c>
      <c r="E86" s="67" t="s">
        <v>34</v>
      </c>
      <c r="F86" s="38">
        <f>IFERROR(IF(F$6="",0,IF($E86="kWh",VLOOKUP(F$6,'[1]4. Billing Determinants'!$B$19:$R$41,4,0)/'[1]4. Billing Determinants'!$E$41*$D86,IF($E86="kW",VLOOKUP(F$6,'[1]4. Billing Determinants'!$B$19:$R$41,5,0)/'[1]4. Billing Determinants'!$F$41*$D86,IF($E86="Non-RPP kWh",VLOOKUP(F$6,'[1]4. Billing Determinants'!$B$19:$R$41,6,0)/'[1]4. Billing Determinants'!$G$41*$D86,IF($E86="Distribution Rev.",VLOOKUP(F$6,'[1]4. Billing Determinants'!$B$19:$R$41,8,0)/'[1]4. Billing Determinants'!$I$41*$D86, VLOOKUP(F$6,'[1]4. Billing Determinants'!$B$19:$R$41,3,0)/'[1]4. Billing Determinants'!$D$41*$D86))))),0)</f>
        <v>0</v>
      </c>
      <c r="G86" s="38">
        <f>IFERROR(IF(G$6="",0,IF($E86="kWh",VLOOKUP(G$6,'[1]4. Billing Determinants'!$B$19:$R$41,4,0)/'[1]4. Billing Determinants'!$E$41*$D86,IF($E86="kW",VLOOKUP(G$6,'[1]4. Billing Determinants'!$B$19:$R$41,5,0)/'[1]4. Billing Determinants'!$F$41*$D86,IF($E86="Non-RPP kWh",VLOOKUP(G$6,'[1]4. Billing Determinants'!$B$19:$R$41,6,0)/'[1]4. Billing Determinants'!$G$41*$D86,IF($E86="Distribution Rev.",VLOOKUP(G$6,'[1]4. Billing Determinants'!$B$19:$R$41,8,0)/'[1]4. Billing Determinants'!$I$41*$D86, VLOOKUP(G$6,'[1]4. Billing Determinants'!$B$19:$R$41,3,0)/'[1]4. Billing Determinants'!$D$41*$D86))))),0)</f>
        <v>0</v>
      </c>
      <c r="H86" s="38">
        <f>IFERROR(IF(H$6="",0,IF($E86="kWh",VLOOKUP(H$6,'[1]4. Billing Determinants'!$B$19:$R$41,4,0)/'[1]4. Billing Determinants'!$E$41*$D86,IF($E86="kW",VLOOKUP(H$6,'[1]4. Billing Determinants'!$B$19:$R$41,5,0)/'[1]4. Billing Determinants'!$F$41*$D86,IF($E86="Non-RPP kWh",VLOOKUP(H$6,'[1]4. Billing Determinants'!$B$19:$R$41,6,0)/'[1]4. Billing Determinants'!$G$41*$D86,IF($E86="Distribution Rev.",VLOOKUP(H$6,'[1]4. Billing Determinants'!$B$19:$R$41,8,0)/'[1]4. Billing Determinants'!$I$41*$D86, VLOOKUP(H$6,'[1]4. Billing Determinants'!$B$19:$R$41,3,0)/'[1]4. Billing Determinants'!$D$41*$D86))))),0)</f>
        <v>0</v>
      </c>
      <c r="I86" s="38">
        <f>IFERROR(IF(I$6="",0,IF($E86="kWh",VLOOKUP(I$6,'[1]4. Billing Determinants'!$B$19:$R$41,4,0)/'[1]4. Billing Determinants'!$E$41*$D86,IF($E86="kW",VLOOKUP(I$6,'[1]4. Billing Determinants'!$B$19:$R$41,5,0)/'[1]4. Billing Determinants'!$F$41*$D86,IF($E86="Non-RPP kWh",VLOOKUP(I$6,'[1]4. Billing Determinants'!$B$19:$R$41,6,0)/'[1]4. Billing Determinants'!$G$41*$D86,IF($E86="Distribution Rev.",VLOOKUP(I$6,'[1]4. Billing Determinants'!$B$19:$R$41,8,0)/'[1]4. Billing Determinants'!$I$41*$D86, VLOOKUP(I$6,'[1]4. Billing Determinants'!$B$19:$R$41,3,0)/'[1]4. Billing Determinants'!$D$41*$D86))))),0)</f>
        <v>0</v>
      </c>
      <c r="J86" s="38">
        <f>IFERROR(IF(J$6="",0,IF($E86="kWh",VLOOKUP(J$6,'[1]4. Billing Determinants'!$B$19:$R$41,4,0)/'[1]4. Billing Determinants'!$E$41*$D86,IF($E86="kW",VLOOKUP(J$6,'[1]4. Billing Determinants'!$B$19:$R$41,5,0)/'[1]4. Billing Determinants'!$F$41*$D86,IF($E86="Non-RPP kWh",VLOOKUP(J$6,'[1]4. Billing Determinants'!$B$19:$R$41,6,0)/'[1]4. Billing Determinants'!$G$41*$D86,IF($E86="Distribution Rev.",VLOOKUP(J$6,'[1]4. Billing Determinants'!$B$19:$R$41,8,0)/'[1]4. Billing Determinants'!$I$41*$D86, VLOOKUP(J$6,'[1]4. Billing Determinants'!$B$19:$R$41,3,0)/'[1]4. Billing Determinants'!$D$41*$D86))))),0)</f>
        <v>0</v>
      </c>
      <c r="K86" s="38">
        <f>IFERROR(IF(K$6="",0,IF($E86="kWh",VLOOKUP(K$6,'[1]4. Billing Determinants'!$B$19:$R$41,4,0)/'[1]4. Billing Determinants'!$E$41*$D86,IF($E86="kW",VLOOKUP(K$6,'[1]4. Billing Determinants'!$B$19:$R$41,5,0)/'[1]4. Billing Determinants'!$F$41*$D86,IF($E86="Non-RPP kWh",VLOOKUP(K$6,'[1]4. Billing Determinants'!$B$19:$R$41,6,0)/'[1]4. Billing Determinants'!$G$41*$D86,IF($E86="Distribution Rev.",VLOOKUP(K$6,'[1]4. Billing Determinants'!$B$19:$R$41,8,0)/'[1]4. Billing Determinants'!$I$41*$D86, VLOOKUP(K$6,'[1]4. Billing Determinants'!$B$19:$R$41,3,0)/'[1]4. Billing Determinants'!$D$41*$D86))))),0)</f>
        <v>0</v>
      </c>
      <c r="L86" s="38">
        <f>IFERROR(IF(L$6="",0,IF($E86="kWh",VLOOKUP(L$6,'[1]4. Billing Determinants'!$B$19:$R$41,4,0)/'[1]4. Billing Determinants'!$E$41*$D86,IF($E86="kW",VLOOKUP(L$6,'[1]4. Billing Determinants'!$B$19:$R$41,5,0)/'[1]4. Billing Determinants'!$F$41*$D86,IF($E86="Non-RPP kWh",VLOOKUP(L$6,'[1]4. Billing Determinants'!$B$19:$R$41,6,0)/'[1]4. Billing Determinants'!$G$41*$D86,IF($E86="Distribution Rev.",VLOOKUP(L$6,'[1]4. Billing Determinants'!$B$19:$R$41,8,0)/'[1]4. Billing Determinants'!$I$41*$D86, VLOOKUP(L$6,'[1]4. Billing Determinants'!$B$19:$R$41,3,0)/'[1]4. Billing Determinants'!$D$41*$D86))))),0)</f>
        <v>0</v>
      </c>
    </row>
    <row r="87" spans="2:12" x14ac:dyDescent="0.25">
      <c r="B87" s="7" t="s">
        <v>85</v>
      </c>
      <c r="D87" s="90"/>
      <c r="F87" s="92"/>
      <c r="G87" s="92"/>
      <c r="H87" s="92"/>
      <c r="I87" s="92"/>
      <c r="J87" s="92"/>
      <c r="K87" s="92"/>
    </row>
    <row r="89" spans="2:12" x14ac:dyDescent="0.25">
      <c r="D89" s="90"/>
    </row>
  </sheetData>
  <mergeCells count="8">
    <mergeCell ref="B60:C60"/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E14"/>
  <sheetViews>
    <sheetView workbookViewId="0">
      <selection activeCell="C7" sqref="C7"/>
    </sheetView>
  </sheetViews>
  <sheetFormatPr defaultRowHeight="14.5" x14ac:dyDescent="0.35"/>
  <cols>
    <col min="1" max="1" width="59.6328125" customWidth="1"/>
    <col min="2" max="2" width="13.1796875" bestFit="1" customWidth="1"/>
    <col min="3" max="3" width="11.90625" customWidth="1"/>
    <col min="4" max="4" width="16.6328125" customWidth="1"/>
    <col min="5" max="5" width="11.08984375" customWidth="1"/>
  </cols>
  <sheetData>
    <row r="1" spans="1:5" x14ac:dyDescent="0.35">
      <c r="A1" s="80" t="s">
        <v>80</v>
      </c>
    </row>
    <row r="2" spans="1:5" x14ac:dyDescent="0.35">
      <c r="A2" s="68"/>
    </row>
    <row r="3" spans="1:5" x14ac:dyDescent="0.35">
      <c r="A3" s="81" t="s">
        <v>75</v>
      </c>
      <c r="B3" s="82"/>
      <c r="C3" s="83">
        <v>12</v>
      </c>
    </row>
    <row r="5" spans="1:5" ht="29.5" customHeight="1" x14ac:dyDescent="0.35">
      <c r="A5" s="98" t="s">
        <v>65</v>
      </c>
      <c r="B5" s="100" t="s">
        <v>1</v>
      </c>
      <c r="C5" s="106" t="s">
        <v>66</v>
      </c>
      <c r="D5" s="106" t="s">
        <v>67</v>
      </c>
      <c r="E5" s="108" t="s">
        <v>68</v>
      </c>
    </row>
    <row r="6" spans="1:5" ht="29.5" customHeight="1" x14ac:dyDescent="0.35">
      <c r="A6" s="99"/>
      <c r="B6" s="100"/>
      <c r="C6" s="107"/>
      <c r="D6" s="107"/>
      <c r="E6" s="108"/>
    </row>
    <row r="7" spans="1:5" x14ac:dyDescent="0.35">
      <c r="A7" s="85" t="s">
        <v>5</v>
      </c>
      <c r="B7" s="2" t="s">
        <v>2</v>
      </c>
      <c r="C7" s="69">
        <f>IF(B7="# of Customers",VLOOKUP(A7,'Billing Determinants'!$A$5:$H$14,3,FALSE),IF(B7="kWh",VLOOKUP(A7,'Billing Determinants'!$A$7:$H$14,4,FALSE),IF(B7="kW",VLOOKUP(A7,'Billing Determinants'!$A$7:$H$14,5,FALSE),"check")))</f>
        <v>12882</v>
      </c>
      <c r="D7" s="70">
        <f>HLOOKUP(A7,'Allocation of Balances'!$B$6:$L$75,70,FALSE)</f>
        <v>-241207.99255001982</v>
      </c>
      <c r="E7" s="71">
        <f>D7/C7/C3</f>
        <v>-1.5603684246106957</v>
      </c>
    </row>
    <row r="8" spans="1:5" x14ac:dyDescent="0.35">
      <c r="A8" s="85" t="s">
        <v>7</v>
      </c>
      <c r="B8" s="2" t="s">
        <v>6</v>
      </c>
      <c r="C8" s="69">
        <f>IF(B8="# of Customers",VLOOKUP(A8,'Billing Determinants'!$A$5:$H$14,3,FALSE),IF(B8="kWh",VLOOKUP(A8,'Billing Determinants'!$A$7:$H$14,4,FALSE),IF(B8="kW",VLOOKUP(A8,'Billing Determinants'!$A$7:$H$14,5,FALSE),"check")))</f>
        <v>43909596</v>
      </c>
      <c r="D8" s="70">
        <f>HLOOKUP(A8,'Allocation of Balances'!$B$6:$L$75,70,FALSE)</f>
        <v>-67148.744734803651</v>
      </c>
      <c r="E8" s="95">
        <f>D8/C8</f>
        <v>-1.5292498873094539E-3</v>
      </c>
    </row>
    <row r="9" spans="1:5" x14ac:dyDescent="0.35">
      <c r="A9" s="85" t="s">
        <v>8</v>
      </c>
      <c r="B9" s="2" t="s">
        <v>9</v>
      </c>
      <c r="C9" s="69">
        <f>IF(B9="# of Customers",VLOOKUP(A9,'Billing Determinants'!$A$5:$H$14,3,FALSE),IF(B9="kWh",VLOOKUP(A9,'Billing Determinants'!$A$7:$H$14,4,FALSE),IF(B9="kW",VLOOKUP(A9,'Billing Determinants'!$A$7:$H$14,5,FALSE),"check")))</f>
        <v>375462</v>
      </c>
      <c r="D9" s="70">
        <f>HLOOKUP(A9,'Allocation of Balances'!$B$6:$L$75,70,FALSE)</f>
        <v>-134665.46266521153</v>
      </c>
      <c r="E9" s="95">
        <f t="shared" ref="E9:E12" si="0">D9/C9</f>
        <v>-0.35866602389912033</v>
      </c>
    </row>
    <row r="10" spans="1:5" x14ac:dyDescent="0.35">
      <c r="A10" s="85" t="s">
        <v>10</v>
      </c>
      <c r="B10" s="2" t="s">
        <v>6</v>
      </c>
      <c r="C10" s="69">
        <f>IF(B10="# of Customers",VLOOKUP(A10,'Billing Determinants'!$A$5:$H$14,3,FALSE),IF(B10="kWh",VLOOKUP(A10,'Billing Determinants'!$A$7:$H$14,4,FALSE),IF(B10="kW",VLOOKUP(A10,'Billing Determinants'!$A$7:$H$14,5,FALSE),"check")))</f>
        <v>655573</v>
      </c>
      <c r="D10" s="70">
        <f>HLOOKUP(A10,'Allocation of Balances'!$B$6:$L$75,70,FALSE)</f>
        <v>-591.72420857869463</v>
      </c>
      <c r="E10" s="95">
        <f t="shared" si="0"/>
        <v>-9.0260613017725659E-4</v>
      </c>
    </row>
    <row r="11" spans="1:5" x14ac:dyDescent="0.35">
      <c r="A11" s="85" t="s">
        <v>11</v>
      </c>
      <c r="B11" s="2" t="s">
        <v>9</v>
      </c>
      <c r="C11" s="69">
        <f>IF(B11="# of Customers",VLOOKUP(A11,'Billing Determinants'!$A$5:$H$14,3,FALSE),IF(B11="kWh",VLOOKUP(A11,'Billing Determinants'!$A$7:$H$14,4,FALSE),IF(B11="kW",VLOOKUP(A11,'Billing Determinants'!$A$7:$H$14,5,FALSE),"check")))</f>
        <v>0</v>
      </c>
      <c r="D11" s="70">
        <f>HLOOKUP(A11,'Allocation of Balances'!$B$6:$L$75,70,FALSE)</f>
        <v>-35.917702292817694</v>
      </c>
      <c r="E11" s="95">
        <v>0</v>
      </c>
    </row>
    <row r="12" spans="1:5" x14ac:dyDescent="0.35">
      <c r="A12" s="85" t="s">
        <v>12</v>
      </c>
      <c r="B12" s="2" t="s">
        <v>9</v>
      </c>
      <c r="C12" s="69">
        <f>IF(B12="# of Customers",VLOOKUP(A12,'Billing Determinants'!$A$5:$H$14,3,FALSE),IF(B12="kWh",VLOOKUP(A12,'Billing Determinants'!$A$7:$H$14,4,FALSE),IF(B12="kW",VLOOKUP(A12,'Billing Determinants'!$A$7:$H$14,5,FALSE),"check")))</f>
        <v>3540</v>
      </c>
      <c r="D12" s="70">
        <f>HLOOKUP(A12,'Allocation of Balances'!$B$6:$L$75,70,FALSE)</f>
        <v>-1690.3190733852539</v>
      </c>
      <c r="E12" s="95">
        <f t="shared" si="0"/>
        <v>-0.47749126366815081</v>
      </c>
    </row>
    <row r="13" spans="1:5" x14ac:dyDescent="0.35">
      <c r="A13" s="85" t="s">
        <v>76</v>
      </c>
      <c r="B13" s="2" t="s">
        <v>9</v>
      </c>
      <c r="C13" s="69">
        <f>IF(B13="# of Customers",VLOOKUP(A13,'Billing Determinants'!$A$5:$H$14,3,FALSE),IF(B13="kWh",VLOOKUP(A13,'Billing Determinants'!$A$7:$H$14,4,FALSE),IF(B13="kW",VLOOKUP(A13,'Billing Determinants'!$A$7:$H$14,5,FALSE),"check")))</f>
        <v>0</v>
      </c>
      <c r="D13" s="70">
        <f>HLOOKUP(A13,'Allocation of Balances'!$B$6:$L$75,70,FALSE)</f>
        <v>0</v>
      </c>
      <c r="E13" s="95">
        <v>0</v>
      </c>
    </row>
    <row r="14" spans="1:5" x14ac:dyDescent="0.35">
      <c r="A14" s="72" t="s">
        <v>69</v>
      </c>
      <c r="B14" s="73"/>
      <c r="C14" s="74"/>
      <c r="D14" s="75">
        <f>SUM(D7:D13)</f>
        <v>-445340.16093429172</v>
      </c>
      <c r="E14" s="72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1" priority="2" operator="equal">
      <formula>"kW"</formula>
    </cfRule>
  </conditionalFormatting>
  <conditionalFormatting sqref="B7">
    <cfRule type="cellIs" dxfId="0" priority="1" operator="equal">
      <formula>"kW"</formula>
    </cfRule>
  </conditionalFormatting>
  <dataValidations count="1">
    <dataValidation type="list" allowBlank="1" showInputMessage="1" showErrorMessage="1" sqref="B7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872a8d0dd5791cde7a9e47a2a445a70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ffa3a5b52acee8502bea01b0fbedaee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  <xsd:enumeration value="Small Business Utility Alliance - SBUA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Argument-in-Chief"/>
          <xsd:enumeration value="Reply Submission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>Almost</DraftReady>
    <DocumentType xmlns="7e651a3a-8d05-4ee0-9344-b668032e30e0">Interrogatory Response</DocumentType>
    <RAApproved xmlns="7e651a3a-8d05-4ee0-9344-b668032e30e0">false</RAApproved>
    <Author0 xmlns="7e651a3a-8d05-4ee0-9344-b668032e30e0">
      <UserInfo>
        <DisplayName>clement.li@HydroOne.com</DisplayName>
        <AccountId>75</AccountId>
        <AccountType/>
      </UserInfo>
      <UserInfo>
        <DisplayName>Susan.Kim@HydroOne.com</DisplayName>
        <AccountId>58</AccountId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RA_x0020_Director_x0020_Approved xmlns="7e651a3a-8d05-4ee0-9344-b668032e30e0">true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Stephen.Vetsis@HydroOne.com</DisplayName>
        <AccountId>62</AccountId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02B5AEC6-AC5F-4329-9B2B-28BAED3A6672}"/>
</file>

<file path=customXml/itemProps2.xml><?xml version="1.0" encoding="utf-8"?>
<ds:datastoreItem xmlns:ds="http://schemas.openxmlformats.org/officeDocument/2006/customXml" ds:itemID="{F2374248-C15D-4C19-B515-BF50236BFAD9}"/>
</file>

<file path=customXml/itemProps3.xml><?xml version="1.0" encoding="utf-8"?>
<ds:datastoreItem xmlns:ds="http://schemas.openxmlformats.org/officeDocument/2006/customXml" ds:itemID="{1219ECBE-07B9-4CD1-B572-09ACF9857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- 13</dc:title>
  <dc:creator>KIM Susan</dc:creator>
  <cp:lastModifiedBy>KIM Susan</cp:lastModifiedBy>
  <dcterms:created xsi:type="dcterms:W3CDTF">2022-07-24T06:25:48Z</dcterms:created>
  <dcterms:modified xsi:type="dcterms:W3CDTF">2022-10-06T18:19:58Z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