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defaultThemeVersion="166925"/>
  <mc:AlternateContent xmlns:mc="http://schemas.openxmlformats.org/markup-compatibility/2006">
    <mc:Choice Requires="x15">
      <x15ac:absPath xmlns:x15ac="http://schemas.microsoft.com/office/spreadsheetml/2010/11/ac" url="P:\Regulatory\2023 IRM\Interrogatories\"/>
    </mc:Choice>
  </mc:AlternateContent>
  <xr:revisionPtr revIDLastSave="0" documentId="13_ncr:1_{6710A9B8-257A-416A-90AE-6FEFD73AF175}" xr6:coauthVersionLast="47" xr6:coauthVersionMax="47" xr10:uidLastSave="{00000000-0000-0000-0000-000000000000}"/>
  <bookViews>
    <workbookView xWindow="-120" yWindow="-120" windowWidth="29040" windowHeight="15720" xr2:uid="{77C0A689-EA21-404B-AA19-2810CC8BEEE2}"/>
  </bookViews>
  <sheets>
    <sheet name="OEB Staff 2a" sheetId="5" r:id="rId1"/>
    <sheet name="OEB Staff 2b" sheetId="6" r:id="rId2"/>
    <sheet name="OEB Staff 2c" sheetId="7" r:id="rId3"/>
    <sheet name="OEB Staff 4" sheetId="2" r:id="rId4"/>
    <sheet name="OEB Staff 6a" sheetId="3" r:id="rId5"/>
    <sheet name="OEB Staff 6b" sheetId="4" r:id="rId6"/>
  </sheets>
  <externalReferences>
    <externalReference r:id="rId7"/>
    <externalReference r:id="rId8"/>
    <externalReference r:id="rId9"/>
    <externalReference r:id="rId10"/>
  </externalReferences>
  <definedNames>
    <definedName name="_Order1" hidden="1">255</definedName>
    <definedName name="_Sort" hidden="1">[1]Sheet1!$G$40:$K$40</definedName>
    <definedName name="AS2DocOpenMode" hidden="1">"AS2DocumentEdit"</definedName>
    <definedName name="AS2HasNoAutoHeaderFooter" hidden="1">" "</definedName>
    <definedName name="CAfile">[2]Refs!$B$2</definedName>
    <definedName name="CArevReq">[2]Refs!$B$6</definedName>
    <definedName name="ClassRange1">[2]Refs!$B$3</definedName>
    <definedName name="ClassRange2">[2]Refs!$B$4</definedName>
    <definedName name="EBNUMBER">'[3]LDC Info'!$E$16</definedName>
    <definedName name="FolderPath">[2]Menu!$C$8</definedName>
    <definedName name="IFRS" hidden="1">{#N/A,#N/A,FALSE,"Aging Summary";#N/A,#N/A,FALSE,"Ratio Analysis";#N/A,#N/A,FALSE,"Test 120 Day Accts";#N/A,#N/A,FALSE,"Tickmarks"}</definedName>
    <definedName name="NewRevReq">[2]Refs!$B$8</definedName>
    <definedName name="PAGE11">#REF!</definedName>
    <definedName name="PAGE2">[1]Sheet1!$A$1:$I$40</definedName>
    <definedName name="PAGE3">#REF!</definedName>
    <definedName name="PAGE4">#REF!</definedName>
    <definedName name="PAGE7">#REF!</definedName>
    <definedName name="PAGE9">#REF!</definedName>
    <definedName name="RevReqLookupKey">[2]Refs!$B$5</definedName>
    <definedName name="RevReqRange">[2]Refs!$B$7</definedName>
    <definedName name="wrn.Aging._.and._.Trend._.Analysis." hidden="1">{#N/A,#N/A,FALSE,"Aging Summary";#N/A,#N/A,FALSE,"Ratio Analysis";#N/A,#N/A,FALSE,"Test 120 Day Accts";#N/A,#N/A,FALSE,"Tickmarks"}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3" l="1"/>
  <c r="M17" i="7"/>
  <c r="R18" i="7"/>
  <c r="P18" i="7"/>
  <c r="O18" i="7"/>
  <c r="N18" i="7"/>
  <c r="L18" i="7"/>
  <c r="K18" i="7"/>
  <c r="J18" i="7"/>
  <c r="H18" i="7"/>
  <c r="G18" i="7"/>
  <c r="F18" i="7"/>
  <c r="D18" i="7"/>
  <c r="C18" i="7"/>
  <c r="S17" i="7"/>
  <c r="T17" i="7" s="1"/>
  <c r="Q17" i="7"/>
  <c r="I17" i="7"/>
  <c r="E17" i="7"/>
  <c r="S16" i="7"/>
  <c r="T16" i="7" s="1"/>
  <c r="Q16" i="7"/>
  <c r="M16" i="7"/>
  <c r="I16" i="7"/>
  <c r="E16" i="7"/>
  <c r="U16" i="7" s="1"/>
  <c r="V16" i="7" s="1"/>
  <c r="S15" i="7"/>
  <c r="T15" i="7" s="1"/>
  <c r="Q15" i="7"/>
  <c r="M15" i="7"/>
  <c r="I15" i="7"/>
  <c r="E15" i="7"/>
  <c r="U15" i="7" s="1"/>
  <c r="V15" i="7" s="1"/>
  <c r="S14" i="7"/>
  <c r="T14" i="7" s="1"/>
  <c r="Q14" i="7"/>
  <c r="M14" i="7"/>
  <c r="I14" i="7"/>
  <c r="E14" i="7"/>
  <c r="S13" i="7"/>
  <c r="T13" i="7" s="1"/>
  <c r="Q13" i="7"/>
  <c r="M13" i="7"/>
  <c r="I13" i="7"/>
  <c r="E13" i="7"/>
  <c r="U13" i="7" s="1"/>
  <c r="V13" i="7" s="1"/>
  <c r="S12" i="7"/>
  <c r="T12" i="7" s="1"/>
  <c r="Q12" i="7"/>
  <c r="M12" i="7"/>
  <c r="I12" i="7"/>
  <c r="E12" i="7"/>
  <c r="U12" i="7" s="1"/>
  <c r="V12" i="7" s="1"/>
  <c r="S11" i="7"/>
  <c r="T11" i="7" s="1"/>
  <c r="Q11" i="7"/>
  <c r="M11" i="7"/>
  <c r="I11" i="7"/>
  <c r="E11" i="7"/>
  <c r="S10" i="7"/>
  <c r="T10" i="7" s="1"/>
  <c r="Q10" i="7"/>
  <c r="M10" i="7"/>
  <c r="I10" i="7"/>
  <c r="E10" i="7"/>
  <c r="U10" i="7" s="1"/>
  <c r="V10" i="7" s="1"/>
  <c r="S9" i="7"/>
  <c r="T9" i="7" s="1"/>
  <c r="Q9" i="7"/>
  <c r="M9" i="7"/>
  <c r="I9" i="7"/>
  <c r="E9" i="7"/>
  <c r="S8" i="7"/>
  <c r="T8" i="7" s="1"/>
  <c r="Q8" i="7"/>
  <c r="M8" i="7"/>
  <c r="I8" i="7"/>
  <c r="E8" i="7"/>
  <c r="U8" i="7" s="1"/>
  <c r="V8" i="7" s="1"/>
  <c r="S7" i="7"/>
  <c r="T7" i="7" s="1"/>
  <c r="Q7" i="7"/>
  <c r="M7" i="7"/>
  <c r="I7" i="7"/>
  <c r="E7" i="7"/>
  <c r="U7" i="7" s="1"/>
  <c r="V7" i="7" s="1"/>
  <c r="S6" i="7"/>
  <c r="Q6" i="7"/>
  <c r="M6" i="7"/>
  <c r="I6" i="7"/>
  <c r="E6" i="7"/>
  <c r="E18" i="7" s="1"/>
  <c r="Q18" i="7" l="1"/>
  <c r="U9" i="7"/>
  <c r="V9" i="7" s="1"/>
  <c r="U17" i="7"/>
  <c r="V17" i="7" s="1"/>
  <c r="U14" i="7"/>
  <c r="V14" i="7" s="1"/>
  <c r="S18" i="7"/>
  <c r="U6" i="7"/>
  <c r="V6" i="7" s="1"/>
  <c r="I18" i="7"/>
  <c r="I22" i="7" s="1"/>
  <c r="U11" i="7"/>
  <c r="V11" i="7" s="1"/>
  <c r="M18" i="7"/>
  <c r="M22" i="7" s="1"/>
  <c r="T6" i="7"/>
  <c r="U18" i="7" l="1"/>
  <c r="I27" i="6" l="1"/>
  <c r="F24" i="6"/>
  <c r="E24" i="6"/>
  <c r="I22" i="6"/>
  <c r="G24" i="6"/>
  <c r="D24" i="6"/>
  <c r="H21" i="6"/>
  <c r="G21" i="6"/>
  <c r="F21" i="6"/>
  <c r="E21" i="6"/>
  <c r="D21" i="6"/>
  <c r="I18" i="6"/>
  <c r="I3" i="6"/>
  <c r="I29" i="5"/>
  <c r="E29" i="5"/>
  <c r="D29" i="5"/>
  <c r="I27" i="5"/>
  <c r="I25" i="5"/>
  <c r="H25" i="5"/>
  <c r="H29" i="5" s="1"/>
  <c r="E25" i="5"/>
  <c r="D25" i="5"/>
  <c r="I24" i="5"/>
  <c r="H24" i="5"/>
  <c r="G24" i="5"/>
  <c r="G25" i="5" s="1"/>
  <c r="G29" i="5" s="1"/>
  <c r="F24" i="5"/>
  <c r="F25" i="5" s="1"/>
  <c r="F29" i="5" s="1"/>
  <c r="E24" i="5"/>
  <c r="D24" i="5"/>
  <c r="I23" i="5"/>
  <c r="I22" i="5"/>
  <c r="I21" i="5"/>
  <c r="H21" i="5"/>
  <c r="G21" i="5"/>
  <c r="F21" i="5"/>
  <c r="E21" i="5"/>
  <c r="D21" i="5"/>
  <c r="I20" i="5"/>
  <c r="I19" i="5"/>
  <c r="I18" i="5"/>
  <c r="I3" i="5"/>
  <c r="E25" i="6" l="1"/>
  <c r="E29" i="6" s="1"/>
  <c r="F25" i="6"/>
  <c r="F29" i="6" s="1"/>
  <c r="G25" i="6"/>
  <c r="G29" i="6" s="1"/>
  <c r="D25" i="6"/>
  <c r="I21" i="6"/>
  <c r="I19" i="6"/>
  <c r="H24" i="6"/>
  <c r="I24" i="6" s="1"/>
  <c r="H25" i="6" l="1"/>
  <c r="H29" i="6" s="1"/>
  <c r="D29" i="6"/>
  <c r="I29" i="6" s="1"/>
  <c r="I25" i="6"/>
  <c r="C37" i="4" l="1"/>
  <c r="C33" i="4"/>
  <c r="C29" i="4"/>
  <c r="U23" i="3"/>
  <c r="T23" i="3"/>
  <c r="S23" i="3"/>
  <c r="S24" i="3" s="1"/>
  <c r="R23" i="3"/>
  <c r="R24" i="3" s="1"/>
  <c r="Q23" i="3"/>
  <c r="Q24" i="3" s="1"/>
  <c r="P23" i="3"/>
  <c r="P24" i="3" s="1"/>
  <c r="O23" i="3"/>
  <c r="O24" i="3" s="1"/>
  <c r="N23" i="3"/>
  <c r="N24" i="3" s="1"/>
  <c r="M23" i="3"/>
  <c r="M24" i="3" s="1"/>
  <c r="L23" i="3"/>
  <c r="I23" i="3"/>
  <c r="H23" i="3"/>
  <c r="G23" i="3"/>
  <c r="F23" i="3"/>
  <c r="E23" i="3"/>
  <c r="D23" i="3"/>
  <c r="F20" i="4" s="1"/>
  <c r="K22" i="3"/>
  <c r="E22" i="4" s="1"/>
  <c r="J22" i="3"/>
  <c r="D22" i="4" s="1"/>
  <c r="K21" i="3"/>
  <c r="E21" i="4" s="1"/>
  <c r="J21" i="3"/>
  <c r="D21" i="4" s="1"/>
  <c r="K20" i="3"/>
  <c r="E20" i="4" s="1"/>
  <c r="J20" i="3"/>
  <c r="D20" i="4" s="1"/>
  <c r="K19" i="3"/>
  <c r="E19" i="4" s="1"/>
  <c r="J19" i="3"/>
  <c r="D19" i="4" s="1"/>
  <c r="K18" i="3"/>
  <c r="E18" i="4" s="1"/>
  <c r="J18" i="3"/>
  <c r="K17" i="3"/>
  <c r="E17" i="4" s="1"/>
  <c r="J17" i="3"/>
  <c r="D17" i="4" s="1"/>
  <c r="S1" i="3"/>
  <c r="C39" i="4" l="1"/>
  <c r="G20" i="4" s="1"/>
  <c r="H20" i="4" s="1"/>
  <c r="J23" i="3"/>
  <c r="F19" i="4"/>
  <c r="G19" i="4" s="1"/>
  <c r="H19" i="4" s="1"/>
  <c r="F22" i="4"/>
  <c r="G22" i="4" s="1"/>
  <c r="H22" i="4" s="1"/>
  <c r="F17" i="4"/>
  <c r="G17" i="4" s="1"/>
  <c r="E24" i="4"/>
  <c r="K23" i="3"/>
  <c r="D18" i="4"/>
  <c r="D24" i="4" s="1"/>
  <c r="F21" i="4"/>
  <c r="G21" i="4" s="1"/>
  <c r="H21" i="4" s="1"/>
  <c r="F18" i="4"/>
  <c r="G18" i="4" s="1"/>
  <c r="H18" i="4" l="1"/>
  <c r="G24" i="4"/>
  <c r="H17" i="4"/>
  <c r="F24" i="4"/>
  <c r="F8" i="2" l="1"/>
  <c r="F9" i="2"/>
  <c r="E12" i="2"/>
  <c r="G12" i="2"/>
  <c r="H12" i="2"/>
  <c r="I12" i="2"/>
  <c r="J12" i="2" s="1"/>
  <c r="K12" i="2" s="1"/>
  <c r="F32" i="2"/>
  <c r="F33" i="2"/>
  <c r="E36" i="2"/>
  <c r="H36" i="2"/>
  <c r="G49" i="2"/>
  <c r="I36" i="2" s="1"/>
  <c r="J36" i="2" s="1"/>
  <c r="K36" i="2" s="1"/>
</calcChain>
</file>

<file path=xl/sharedStrings.xml><?xml version="1.0" encoding="utf-8"?>
<sst xmlns="http://schemas.openxmlformats.org/spreadsheetml/2006/main" count="280" uniqueCount="158">
  <si>
    <t>Total Current Year Principal Adjustments</t>
  </si>
  <si>
    <t>Recorded in 2021 as a manual entry</t>
  </si>
  <si>
    <t>Impact of GA deferral</t>
  </si>
  <si>
    <t>Unaccounted for energy loss</t>
  </si>
  <si>
    <t>Recorded in January within IESO invoice</t>
  </si>
  <si>
    <t>Unbilled to actual revenue differences</t>
  </si>
  <si>
    <t xml:space="preserve">CT 148 true-up of GA Charges based on actual RPP volumes </t>
  </si>
  <si>
    <t>Current year principal adjustments</t>
  </si>
  <si>
    <t>2020 1588/1589 Principal Adjustment</t>
  </si>
  <si>
    <t>Amount Overstated</t>
  </si>
  <si>
    <t>Remaining Balance</t>
  </si>
  <si>
    <t>2021 Principal Adjustment including Reversal from Prior Year</t>
  </si>
  <si>
    <t>2021 Transactions</t>
  </si>
  <si>
    <t>2021 Principal Adjustments</t>
  </si>
  <si>
    <t>Remaining Amount</t>
  </si>
  <si>
    <t>2020 Disposition</t>
  </si>
  <si>
    <t>2019 Disposition</t>
  </si>
  <si>
    <t>2021 Opening Balance</t>
  </si>
  <si>
    <t>Adjusted Balance</t>
  </si>
  <si>
    <t>Actual Balance</t>
  </si>
  <si>
    <t>Closing Balance</t>
  </si>
  <si>
    <t>Account 1589</t>
  </si>
  <si>
    <t>Recorded in January within billed revenue</t>
  </si>
  <si>
    <t>CT 1142/142 true-up based on actuals</t>
  </si>
  <si>
    <t xml:space="preserve"> </t>
  </si>
  <si>
    <t>Account 1588</t>
  </si>
  <si>
    <t>Accounts 1588 and 1589</t>
  </si>
  <si>
    <t>OEB Staff - Question 4</t>
  </si>
  <si>
    <t xml:space="preserve">Data on this worksheet has been populated using your most recent RRR filing.
</t>
  </si>
  <si>
    <t>If you have identified any issues, please contact the OEB.</t>
  </si>
  <si>
    <t>Have you confirmed the accuracy of the data below?</t>
  </si>
  <si>
    <t>Yes</t>
  </si>
  <si>
    <t xml:space="preserve">If a distributor uses the actual GA price to bill non-RPP Class B customers for an entire rate class, it must exclude these customers from the allocation of the GA balance and the calculation of the resulting rate riders. These rate classes are not to be charged/refunded the general GA rate rider as they did not contribute to the GA balance. 
</t>
  </si>
  <si>
    <t xml:space="preserve">Please contact the OEB to make adjustments to the IRM rate generator for this situation.  
</t>
  </si>
  <si>
    <t xml:space="preserve">Allocation of Group 2 Accounts </t>
  </si>
  <si>
    <r>
      <t xml:space="preserve">Total Metered </t>
    </r>
    <r>
      <rPr>
        <b/>
        <sz val="10"/>
        <color rgb="FFFF0000"/>
        <rFont val="Arial"/>
        <family val="2"/>
      </rPr>
      <t>kWh</t>
    </r>
  </si>
  <si>
    <r>
      <t xml:space="preserve">Total Metered </t>
    </r>
    <r>
      <rPr>
        <b/>
        <sz val="10"/>
        <color rgb="FFFF0000"/>
        <rFont val="Arial"/>
        <family val="2"/>
      </rPr>
      <t>kW</t>
    </r>
  </si>
  <si>
    <r>
      <t xml:space="preserve">Metered </t>
    </r>
    <r>
      <rPr>
        <b/>
        <sz val="10"/>
        <color rgb="FFFF0000"/>
        <rFont val="Arial"/>
        <family val="2"/>
      </rPr>
      <t>kWh</t>
    </r>
    <r>
      <rPr>
        <b/>
        <sz val="10"/>
        <rFont val="Arial"/>
        <family val="2"/>
      </rPr>
      <t xml:space="preserve"> for Non-RPP Customers (excluding WMP)</t>
    </r>
  </si>
  <si>
    <r>
      <t xml:space="preserve">Metered </t>
    </r>
    <r>
      <rPr>
        <b/>
        <sz val="10"/>
        <color rgb="FFFF0000"/>
        <rFont val="Arial"/>
        <family val="2"/>
      </rPr>
      <t>kW</t>
    </r>
    <r>
      <rPr>
        <b/>
        <sz val="10"/>
        <rFont val="Arial"/>
        <family val="2"/>
      </rPr>
      <t xml:space="preserve"> for Non-RPP Customers (excluding WMP)</t>
    </r>
  </si>
  <si>
    <r>
      <t xml:space="preserve">Metered </t>
    </r>
    <r>
      <rPr>
        <b/>
        <sz val="11"/>
        <color rgb="FFFF0000"/>
        <rFont val="Arial"/>
        <family val="2"/>
      </rPr>
      <t>kWh</t>
    </r>
    <r>
      <rPr>
        <b/>
        <sz val="10"/>
        <rFont val="Arial"/>
        <family val="2"/>
      </rPr>
      <t xml:space="preserve"> for Wholesale Market Participants (WMP)</t>
    </r>
  </si>
  <si>
    <r>
      <t xml:space="preserve">Metered </t>
    </r>
    <r>
      <rPr>
        <b/>
        <sz val="11"/>
        <color rgb="FFFF0000"/>
        <rFont val="Arial"/>
        <family val="2"/>
      </rPr>
      <t>kW</t>
    </r>
    <r>
      <rPr>
        <b/>
        <sz val="10"/>
        <rFont val="Arial"/>
        <family val="2"/>
      </rPr>
      <t xml:space="preserve"> for Wholesale Market Participants (WMP)</t>
    </r>
  </si>
  <si>
    <r>
      <t xml:space="preserve">Total Metered </t>
    </r>
    <r>
      <rPr>
        <b/>
        <sz val="10"/>
        <color rgb="FFFF0000"/>
        <rFont val="Arial"/>
        <family val="2"/>
      </rPr>
      <t xml:space="preserve">kWh </t>
    </r>
    <r>
      <rPr>
        <b/>
        <sz val="10"/>
        <rFont val="Arial"/>
        <family val="2"/>
      </rPr>
      <t xml:space="preserve">less WMP consumption
</t>
    </r>
    <r>
      <rPr>
        <b/>
        <i/>
        <sz val="10"/>
        <rFont val="Arial"/>
        <family val="2"/>
      </rPr>
      <t>(if applicable)</t>
    </r>
  </si>
  <si>
    <r>
      <t xml:space="preserve">Total Metered </t>
    </r>
    <r>
      <rPr>
        <b/>
        <sz val="10"/>
        <color rgb="FFFF0000"/>
        <rFont val="Arial"/>
        <family val="2"/>
      </rPr>
      <t xml:space="preserve">kW </t>
    </r>
    <r>
      <rPr>
        <b/>
        <sz val="10"/>
        <rFont val="Arial"/>
        <family val="2"/>
      </rPr>
      <t xml:space="preserve">less WMP consumption 
</t>
    </r>
    <r>
      <rPr>
        <b/>
        <i/>
        <sz val="10"/>
        <rFont val="Arial"/>
        <family val="2"/>
      </rPr>
      <t>(if applicable)</t>
    </r>
  </si>
  <si>
    <r>
      <t xml:space="preserve">1595 Recovery Proportion (2009) </t>
    </r>
    <r>
      <rPr>
        <b/>
        <vertAlign val="superscript"/>
        <sz val="10"/>
        <rFont val="Arial"/>
        <family val="2"/>
      </rPr>
      <t>1</t>
    </r>
  </si>
  <si>
    <r>
      <t xml:space="preserve">1595 Recovery Proportion (2016 and pre-201) </t>
    </r>
    <r>
      <rPr>
        <b/>
        <vertAlign val="superscript"/>
        <sz val="10"/>
        <rFont val="Arial"/>
        <family val="2"/>
      </rPr>
      <t>1</t>
    </r>
  </si>
  <si>
    <r>
      <t xml:space="preserve">1595 Recovery Proportion (2017) </t>
    </r>
    <r>
      <rPr>
        <b/>
        <vertAlign val="superscript"/>
        <sz val="10"/>
        <rFont val="Arial"/>
        <family val="2"/>
      </rPr>
      <t>1</t>
    </r>
  </si>
  <si>
    <r>
      <t xml:space="preserve">1595 Recovery Proportion (2018) </t>
    </r>
    <r>
      <rPr>
        <b/>
        <vertAlign val="superscript"/>
        <sz val="10"/>
        <rFont val="Arial"/>
        <family val="2"/>
      </rPr>
      <t>1</t>
    </r>
  </si>
  <si>
    <r>
      <t xml:space="preserve">1595 Recovery Proportion (2019) </t>
    </r>
    <r>
      <rPr>
        <b/>
        <vertAlign val="superscript"/>
        <sz val="10"/>
        <rFont val="Arial"/>
        <family val="2"/>
      </rPr>
      <t>1</t>
    </r>
  </si>
  <si>
    <r>
      <t xml:space="preserve">1595 Recovery Proportion (2020) </t>
    </r>
    <r>
      <rPr>
        <b/>
        <vertAlign val="superscript"/>
        <sz val="10"/>
        <rFont val="Arial"/>
        <family val="2"/>
      </rPr>
      <t>1</t>
    </r>
  </si>
  <si>
    <r>
      <t xml:space="preserve">1595 Recovery Proportion (2021) </t>
    </r>
    <r>
      <rPr>
        <b/>
        <vertAlign val="superscript"/>
        <sz val="10"/>
        <rFont val="Arial"/>
        <family val="2"/>
      </rPr>
      <t>1</t>
    </r>
  </si>
  <si>
    <r>
      <t xml:space="preserve">1595 Recovery Proportion (2022) </t>
    </r>
    <r>
      <rPr>
        <b/>
        <vertAlign val="superscript"/>
        <sz val="10"/>
        <rFont val="Arial"/>
        <family val="2"/>
      </rPr>
      <t>1</t>
    </r>
  </si>
  <si>
    <r>
      <t xml:space="preserve">1568 LRAM Variance Account Class Allocation                           </t>
    </r>
    <r>
      <rPr>
        <b/>
        <sz val="10"/>
        <color rgb="FFFF0000"/>
        <rFont val="Arial"/>
        <family val="2"/>
      </rPr>
      <t>($ amounts)</t>
    </r>
  </si>
  <si>
    <r>
      <t>Number of Customers for Residential and GS&lt;50 classes</t>
    </r>
    <r>
      <rPr>
        <b/>
        <vertAlign val="superscript"/>
        <sz val="11"/>
        <color theme="1"/>
        <rFont val="Calibri"/>
        <family val="2"/>
        <scheme val="minor"/>
      </rPr>
      <t>3</t>
    </r>
  </si>
  <si>
    <t>Rate Class</t>
  </si>
  <si>
    <t>Unit</t>
  </si>
  <si>
    <t>RESIDENTIAL SERVICE CLASSIFICATION</t>
  </si>
  <si>
    <t>kWh</t>
  </si>
  <si>
    <t>GENERAL SERVICE LESS THAN 50 KW SERVICE CLASSIFICATION</t>
  </si>
  <si>
    <t>GENERAL SERVICE 50 to 4,999 kW SERVICE CLASSIFICATION</t>
  </si>
  <si>
    <t>kW</t>
  </si>
  <si>
    <t>UNMETERED SCATTERED LOAD SERVICE CLASSIFICATION</t>
  </si>
  <si>
    <t>SENTINEL LIGHTING SERVICE CLASSIFICATION</t>
  </si>
  <si>
    <t>STREET LIGHTING SERVICE CLASSIFICATION</t>
  </si>
  <si>
    <t>Total</t>
  </si>
  <si>
    <t>Total Metered kWh less WMP consumption
(if applicable)</t>
  </si>
  <si>
    <t>Total Metered kW less WMP consumption 
(if applicable)</t>
  </si>
  <si>
    <r>
      <t xml:space="preserve">% of  Total </t>
    </r>
    <r>
      <rPr>
        <b/>
        <sz val="10"/>
        <color theme="3"/>
        <rFont val="Arial"/>
        <family val="2"/>
      </rPr>
      <t>kWh</t>
    </r>
  </si>
  <si>
    <t>Group 2 Rate Rider</t>
  </si>
  <si>
    <t>Affiliate Revenue</t>
  </si>
  <si>
    <t>Affiliate Expense</t>
  </si>
  <si>
    <t>Subtotal</t>
  </si>
  <si>
    <t>Affiliate Revenue Interest</t>
  </si>
  <si>
    <t>Affiliate Expense Interest</t>
  </si>
  <si>
    <t>Projected Affiliate Revenue Interest</t>
  </si>
  <si>
    <t>Projected Affiliate Expense Interest</t>
  </si>
  <si>
    <t>Total Disposition</t>
  </si>
  <si>
    <t>File Number:</t>
  </si>
  <si>
    <t>Exhibit:</t>
  </si>
  <si>
    <t>Tab:</t>
  </si>
  <si>
    <t>Schedule:</t>
  </si>
  <si>
    <t>Page:</t>
  </si>
  <si>
    <t>Date:</t>
  </si>
  <si>
    <t>Appendix 2-R</t>
  </si>
  <si>
    <t>Loss Factors</t>
  </si>
  <si>
    <t>Historical Years</t>
  </si>
  <si>
    <t>5-Year Average</t>
  </si>
  <si>
    <t>Losses Within Distributor's System</t>
  </si>
  <si>
    <t>A(1)</t>
  </si>
  <si>
    <t>"Wholesale" kWh delivered to distributor (higher value)</t>
  </si>
  <si>
    <t>A(2)</t>
  </si>
  <si>
    <t>"Wholesale" kWh delivered to distributor (lower value)</t>
  </si>
  <si>
    <t>B</t>
  </si>
  <si>
    <t>Portion of "Wholesale" kWh delivered to distributor for its Large Use Customer(s)</t>
  </si>
  <si>
    <t>C</t>
  </si>
  <si>
    <r>
      <t xml:space="preserve">Net "Wholesale" kWh delivered to distributor  = </t>
    </r>
    <r>
      <rPr>
        <b/>
        <sz val="11"/>
        <rFont val="Calibri"/>
        <family val="2"/>
        <scheme val="minor"/>
      </rPr>
      <t>A(2) - B</t>
    </r>
  </si>
  <si>
    <t>D</t>
  </si>
  <si>
    <t>"Retail" kWh delivered by distributor</t>
  </si>
  <si>
    <t>E</t>
  </si>
  <si>
    <t>Portion of "Retail" kWh delivered by distributor to its Large Use Customer(s)</t>
  </si>
  <si>
    <t>F</t>
  </si>
  <si>
    <r>
      <t xml:space="preserve">Net "Retail" kWh delivered by distributor = </t>
    </r>
    <r>
      <rPr>
        <b/>
        <sz val="11"/>
        <rFont val="Calibri"/>
        <family val="2"/>
        <scheme val="minor"/>
      </rPr>
      <t>D - E</t>
    </r>
  </si>
  <si>
    <t>G</t>
  </si>
  <si>
    <r>
      <t xml:space="preserve">Loss Factor in Distributor's system = </t>
    </r>
    <r>
      <rPr>
        <b/>
        <sz val="11"/>
        <rFont val="Calibri"/>
        <family val="2"/>
        <scheme val="minor"/>
      </rPr>
      <t>C / F</t>
    </r>
  </si>
  <si>
    <t>Losses Upstream of Distributor's System</t>
  </si>
  <si>
    <t>H</t>
  </si>
  <si>
    <t>Supply Facilities Loss Factor</t>
  </si>
  <si>
    <t>Total Losses</t>
  </si>
  <si>
    <t>I</t>
  </si>
  <si>
    <r>
      <t xml:space="preserve">Total Loss Factor = </t>
    </r>
    <r>
      <rPr>
        <b/>
        <sz val="11"/>
        <rFont val="Calibri"/>
        <family val="2"/>
        <scheme val="minor"/>
      </rPr>
      <t>G x H</t>
    </r>
  </si>
  <si>
    <t>Notes:</t>
  </si>
  <si>
    <r>
      <t xml:space="preserve">If directly connected to the IESO-controlled grid, kWh pertains to the virtual meter on the primary or high voltage side of the transformer at the interface with the transmission grid.  This corresponds to the "With Losses" kWh value provided by the IESO's MV-WEB.  It is the </t>
    </r>
    <r>
      <rPr>
        <u/>
        <sz val="11"/>
        <rFont val="Calibri"/>
        <family val="2"/>
        <scheme val="minor"/>
      </rPr>
      <t>higher</t>
    </r>
    <r>
      <rPr>
        <sz val="11"/>
        <rFont val="Calibri"/>
        <family val="2"/>
        <scheme val="minor"/>
      </rPr>
      <t xml:space="preserve"> of the two values provided by MV-WEB.</t>
    </r>
  </si>
  <si>
    <r>
      <t xml:space="preserve">If fully embedded within a host distributor, kWh pertains to the virtual meter on the primary or high voltage side of the transformer, at the interface between the host distributor and the transmission grid.  For example, if the host distributor is Hydro One Networks Inc., kWh from the Hydro One Networks' invoice corresponding to "Total kWh w Losses" should be reported.  This corresponds to the </t>
    </r>
    <r>
      <rPr>
        <u/>
        <sz val="11"/>
        <rFont val="Calibri"/>
        <family val="2"/>
        <scheme val="minor"/>
      </rPr>
      <t>higher</t>
    </r>
    <r>
      <rPr>
        <sz val="11"/>
        <rFont val="Calibri"/>
        <family val="2"/>
        <scheme val="minor"/>
      </rPr>
      <t xml:space="preserve"> of the two kWh values provided in Hydro One Networks' invoice.</t>
    </r>
  </si>
  <si>
    <t>If partially embedded, kWh pertains to the sum of the above.</t>
  </si>
  <si>
    <r>
      <t xml:space="preserve">If directly connected to the IESO-controlled grid, kWh pertains to a metering installation on the secondary or low voltage side of the transformer at the interface with the transmission grid.  This corresponds to the "Without Losses" kWh value provided by the IESO's MV-WEB.  It is the </t>
    </r>
    <r>
      <rPr>
        <u/>
        <sz val="11"/>
        <rFont val="Calibri"/>
        <family val="2"/>
        <scheme val="minor"/>
      </rPr>
      <t>lower</t>
    </r>
    <r>
      <rPr>
        <sz val="11"/>
        <rFont val="Calibri"/>
        <family val="2"/>
        <scheme val="minor"/>
      </rPr>
      <t xml:space="preserve"> of the two kWh values provided by MV-WEB.</t>
    </r>
  </si>
  <si>
    <r>
      <t xml:space="preserve">If fully embedded with the host distributor, kWh pertains to a metering installation on the secondary or low voltage side of the transformer at the interface between the embedded distributor and the host distributor.  For example, if the host distributor is Hydro One Networks Inc., kWh from the Hydro One Networks' invoice corresponding to "Total kWh" should be reported.  This corresponds to the </t>
    </r>
    <r>
      <rPr>
        <u/>
        <sz val="11"/>
        <rFont val="Calibri"/>
        <family val="2"/>
        <scheme val="minor"/>
      </rPr>
      <t>lower</t>
    </r>
    <r>
      <rPr>
        <sz val="11"/>
        <rFont val="Calibri"/>
        <family val="2"/>
        <scheme val="minor"/>
      </rPr>
      <t xml:space="preserve"> of the two kWh values provided in Hydro One Networks' invoice.</t>
    </r>
  </si>
  <si>
    <r>
      <t xml:space="preserve">Additionally, kWh pertaining to distributed generation directly connected to the distributor's own distribution network should be included in </t>
    </r>
    <r>
      <rPr>
        <b/>
        <sz val="11"/>
        <rFont val="Calibri"/>
        <family val="2"/>
        <scheme val="minor"/>
      </rPr>
      <t>A(2)</t>
    </r>
    <r>
      <rPr>
        <sz val="11"/>
        <rFont val="Calibri"/>
        <family val="2"/>
        <scheme val="minor"/>
      </rPr>
      <t>.</t>
    </r>
  </si>
  <si>
    <r>
      <t xml:space="preserve">If a Large Use Customer is metered on the secondary or low voltage side of the transformer, the default loss is 1%                         (i.e., </t>
    </r>
    <r>
      <rPr>
        <b/>
        <sz val="11"/>
        <rFont val="Calibri"/>
        <family val="2"/>
        <scheme val="minor"/>
      </rPr>
      <t>B</t>
    </r>
    <r>
      <rPr>
        <sz val="11"/>
        <rFont val="Calibri"/>
        <family val="2"/>
        <scheme val="minor"/>
      </rPr>
      <t xml:space="preserve"> = 1.01 X </t>
    </r>
    <r>
      <rPr>
        <b/>
        <sz val="11"/>
        <rFont val="Calibri"/>
        <family val="2"/>
        <scheme val="minor"/>
      </rPr>
      <t>E</t>
    </r>
    <r>
      <rPr>
        <sz val="11"/>
        <rFont val="Calibri"/>
        <family val="2"/>
        <scheme val="minor"/>
      </rPr>
      <t>).</t>
    </r>
  </si>
  <si>
    <t>kWh corresponding to D should equal metered or estimated kWh at the customer’s delivery point.</t>
  </si>
  <si>
    <r>
      <t>G</t>
    </r>
    <r>
      <rPr>
        <sz val="11"/>
        <rFont val="Calibri"/>
        <family val="2"/>
        <scheme val="minor"/>
      </rPr>
      <t xml:space="preserve"> and </t>
    </r>
    <r>
      <rPr>
        <b/>
        <sz val="11"/>
        <rFont val="Calibri"/>
        <family val="2"/>
        <scheme val="minor"/>
      </rPr>
      <t>I</t>
    </r>
  </si>
  <si>
    <t>These loss factors pertain to secondary-metered customers with demand less than 5,000 kW.</t>
  </si>
  <si>
    <t>If directly connected to the IESO-controlled grid, SFLF = 1.0045.</t>
  </si>
  <si>
    <t>If fully embedded within a host distributor, SFLF = loss factor re losses in transformer at grid interface X loss factor re losses in host distributor's system.  If the host distributor is Hydro One Networks Inc., SFLF = 1.0060 X 1.0278 = 1.0340. If partially embedded, SFLF should be calculated as the weighted average of above.</t>
  </si>
  <si>
    <t>Distributors that wish to propose a different SFLF should provide appropriate justification for any such proposal including supporting</t>
  </si>
  <si>
    <t>calculations and any other relevant material.</t>
  </si>
  <si>
    <t>Original OEB Approved Loss Factor</t>
  </si>
  <si>
    <t>Modified OEB Approved Loss Factor</t>
  </si>
  <si>
    <t>Loss Adjusted Data</t>
  </si>
  <si>
    <t>Embedded Generation</t>
  </si>
  <si>
    <t>Total Loss Adjusted</t>
  </si>
  <si>
    <t>Metered Data</t>
  </si>
  <si>
    <t>Total Metered</t>
  </si>
  <si>
    <t>Metered Retail Data</t>
  </si>
  <si>
    <t>Metered Class A</t>
  </si>
  <si>
    <t>Total Retail Data</t>
  </si>
  <si>
    <t>Retail Data Uplifted</t>
  </si>
  <si>
    <t>Class A Uplifted</t>
  </si>
  <si>
    <t>Total Retail Data Uplifted</t>
  </si>
  <si>
    <t xml:space="preserve">Approved Losses </t>
  </si>
  <si>
    <t>Verfication of Approved Losses</t>
  </si>
  <si>
    <t>Additional Losses (kWh)</t>
  </si>
  <si>
    <t>Additional Losses (%)</t>
  </si>
  <si>
    <t>January</t>
  </si>
  <si>
    <t>February</t>
  </si>
  <si>
    <t>March</t>
  </si>
  <si>
    <t>April</t>
  </si>
  <si>
    <t>May</t>
  </si>
  <si>
    <t>June</t>
  </si>
  <si>
    <t>July</t>
  </si>
  <si>
    <t>August</t>
  </si>
  <si>
    <t>September</t>
  </si>
  <si>
    <t>October</t>
  </si>
  <si>
    <t>November</t>
  </si>
  <si>
    <t>December</t>
  </si>
  <si>
    <t>RRR 2.1.5 Delivery</t>
  </si>
  <si>
    <t>RRR 2.1.5 Supply</t>
  </si>
  <si>
    <t>Difference</t>
  </si>
  <si>
    <t>Summary of 2021 Additional Losses</t>
  </si>
  <si>
    <t>OEB Staff - Question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</si>
</sst>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0.00_);_(* \(#,##0.00\);_(* &quot;-&quot;??_);_(@_)"/>
    <numFmt numFmtId="165" formatCode="_(* #,##0_);_(* \(#,##0\);_(* &quot;-&quot;??_);_(@_)"/>
    <numFmt numFmtId="166" formatCode="#,##0;[Red]\(#,##0\)"/>
    <numFmt numFmtId="167" formatCode="_-* #,##0_-;\-* #,##0_-;_-* &quot;-&quot;??_-;_-@_-"/>
    <numFmt numFmtId="168" formatCode="0.0%"/>
    <numFmt numFmtId="169" formatCode="_ #,##0;[Red]\(#,##0\)"/>
    <numFmt numFmtId="170" formatCode="_-* #,##0.0000_-;\-* #,##0.0000_-;_-* &quot;-&quot;??_-;_-@_-"/>
    <numFmt numFmtId="171" formatCode="_ #,##0.00;[Red]\(#,##0.00\)"/>
    <numFmt numFmtId="172" formatCode="_ #,##0.0000;[Red]\(#,##0.0000\)"/>
    <numFmt numFmtId="173" formatCode="0.0000"/>
  </numFmts>
  <fonts count="29"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b/>
      <u/>
      <sz val="11"/>
      <color theme="1"/>
      <name val="Calibri"/>
      <family val="2"/>
      <scheme val="minor"/>
    </font>
    <font>
      <b/>
      <sz val="11"/>
      <color theme="1"/>
      <name val="Arial"/>
      <family val="2"/>
    </font>
    <font>
      <b/>
      <i/>
      <sz val="11"/>
      <color theme="1"/>
      <name val="Arial"/>
      <family val="2"/>
    </font>
    <font>
      <sz val="10"/>
      <color theme="1"/>
      <name val="Arial"/>
      <family val="2"/>
    </font>
    <font>
      <sz val="10"/>
      <name val="Arial"/>
      <family val="2"/>
    </font>
    <font>
      <b/>
      <sz val="10"/>
      <name val="Arial"/>
      <family val="2"/>
    </font>
    <font>
      <b/>
      <sz val="10"/>
      <color rgb="FFFF0000"/>
      <name val="Arial"/>
      <family val="2"/>
    </font>
    <font>
      <b/>
      <sz val="11"/>
      <color rgb="FFFF0000"/>
      <name val="Arial"/>
      <family val="2"/>
    </font>
    <font>
      <b/>
      <i/>
      <sz val="10"/>
      <name val="Arial"/>
      <family val="2"/>
    </font>
    <font>
      <b/>
      <vertAlign val="superscript"/>
      <sz val="10"/>
      <name val="Arial"/>
      <family val="2"/>
    </font>
    <font>
      <b/>
      <vertAlign val="superscript"/>
      <sz val="11"/>
      <color theme="1"/>
      <name val="Calibri"/>
      <family val="2"/>
      <scheme val="minor"/>
    </font>
    <font>
      <b/>
      <sz val="11"/>
      <color rgb="FFFF0000"/>
      <name val="Calibri"/>
      <family val="2"/>
      <scheme val="minor"/>
    </font>
    <font>
      <vertAlign val="superscript"/>
      <sz val="11"/>
      <color theme="1"/>
      <name val="Calibri"/>
      <family val="2"/>
      <scheme val="minor"/>
    </font>
    <font>
      <sz val="11"/>
      <color theme="1"/>
      <name val="Arial"/>
      <family val="2"/>
    </font>
    <font>
      <b/>
      <sz val="14"/>
      <color indexed="10"/>
      <name val="Arial"/>
      <family val="2"/>
    </font>
    <font>
      <sz val="12"/>
      <name val="Arial"/>
      <family val="2"/>
    </font>
    <font>
      <b/>
      <sz val="10"/>
      <color theme="3"/>
      <name val="Arial"/>
      <family val="2"/>
    </font>
    <font>
      <sz val="12"/>
      <color theme="1"/>
      <name val="Calibri"/>
      <family val="2"/>
      <scheme val="minor"/>
    </font>
    <font>
      <b/>
      <sz val="12"/>
      <name val="Arial"/>
      <family val="2"/>
    </font>
    <font>
      <b/>
      <sz val="11"/>
      <name val="Calibri"/>
      <family val="2"/>
      <scheme val="minor"/>
    </font>
    <font>
      <sz val="11"/>
      <name val="Calibri"/>
      <family val="2"/>
      <scheme val="minor"/>
    </font>
    <font>
      <b/>
      <u/>
      <sz val="11"/>
      <name val="Calibri"/>
      <family val="2"/>
      <scheme val="minor"/>
    </font>
    <font>
      <b/>
      <i/>
      <sz val="11"/>
      <name val="Calibri"/>
      <family val="2"/>
      <scheme val="minor"/>
    </font>
    <font>
      <u/>
      <sz val="11"/>
      <name val="Calibri"/>
      <family val="2"/>
      <scheme val="minor"/>
    </font>
    <font>
      <i/>
      <sz val="11"/>
      <name val="Calibri"/>
      <family val="2"/>
      <scheme val="minor"/>
    </font>
  </fonts>
  <fills count="14">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rgb="FFFFFFFF"/>
        <bgColor indexed="64"/>
      </patternFill>
    </fill>
    <fill>
      <patternFill patternType="solid">
        <fgColor theme="4" tint="0.79995117038483843"/>
        <bgColor indexed="64"/>
      </patternFill>
    </fill>
    <fill>
      <patternFill patternType="solid">
        <fgColor rgb="FFF2F2F2"/>
        <bgColor indexed="64"/>
      </patternFill>
    </fill>
    <fill>
      <patternFill patternType="solid">
        <fgColor theme="6" tint="0.79995117038483843"/>
        <bgColor indexed="64"/>
      </patternFill>
    </fill>
    <fill>
      <patternFill patternType="solid">
        <fgColor rgb="FFEBF1DE"/>
        <bgColor indexed="64"/>
      </patternFill>
    </fill>
    <fill>
      <patternFill patternType="solid">
        <fgColor theme="6" tint="0.79998168889431442"/>
        <bgColor indexed="64"/>
      </patternFill>
    </fill>
    <fill>
      <patternFill patternType="solid">
        <fgColor indexed="2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auto="1"/>
      </right>
      <top/>
      <bottom/>
      <diagonal/>
    </border>
    <border>
      <left style="thick">
        <color theme="0" tint="-0.34998626667073579"/>
      </left>
      <right style="medium">
        <color indexed="64"/>
      </right>
      <top style="thick">
        <color theme="0" tint="-0.34998626667073579"/>
      </top>
      <bottom/>
      <diagonal/>
    </border>
    <border>
      <left style="medium">
        <color theme="0"/>
      </left>
      <right/>
      <top style="medium">
        <color theme="0"/>
      </top>
      <bottom/>
      <diagonal/>
    </border>
    <border>
      <left/>
      <right/>
      <top style="medium">
        <color theme="0"/>
      </top>
      <bottom/>
      <diagonal/>
    </border>
    <border>
      <left style="medium">
        <color indexed="64"/>
      </left>
      <right/>
      <top style="medium">
        <color theme="0"/>
      </top>
      <bottom/>
      <diagonal/>
    </border>
    <border>
      <left/>
      <right style="medium">
        <color indexed="64"/>
      </right>
      <top style="medium">
        <color theme="0"/>
      </top>
      <bottom/>
      <diagonal/>
    </border>
    <border>
      <left/>
      <right style="medium">
        <color theme="0"/>
      </right>
      <top style="medium">
        <color theme="0"/>
      </top>
      <bottom/>
      <diagonal/>
    </border>
    <border>
      <left style="medium">
        <color theme="0"/>
      </left>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bottom/>
      <diagonal/>
    </border>
    <border>
      <left style="medium">
        <color theme="0"/>
      </left>
      <right style="medium">
        <color theme="0"/>
      </right>
      <top style="medium">
        <color theme="0"/>
      </top>
      <bottom/>
      <diagonal/>
    </border>
    <border>
      <left/>
      <right style="medium">
        <color theme="0"/>
      </right>
      <top/>
      <bottom/>
      <diagonal/>
    </border>
    <border>
      <left/>
      <right style="medium">
        <color theme="0"/>
      </right>
      <top style="medium">
        <color theme="0"/>
      </top>
      <bottom style="medium">
        <color theme="0"/>
      </bottom>
      <diagonal/>
    </border>
    <border>
      <left/>
      <right/>
      <top/>
      <bottom style="medium">
        <color auto="1"/>
      </bottom>
      <diagonal/>
    </border>
    <border>
      <left/>
      <right style="medium">
        <color theme="0"/>
      </right>
      <top/>
      <bottom style="medium">
        <color auto="1"/>
      </bottom>
      <diagonal/>
    </border>
    <border>
      <left style="medium">
        <color theme="0"/>
      </left>
      <right style="medium">
        <color theme="0"/>
      </right>
      <top/>
      <bottom style="medium">
        <color auto="1"/>
      </bottom>
      <diagonal/>
    </border>
    <border>
      <left/>
      <right/>
      <top/>
      <bottom style="thin">
        <color theme="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0">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8" fillId="0" borderId="0"/>
    <xf numFmtId="0" fontId="8" fillId="0" borderId="0"/>
    <xf numFmtId="0" fontId="1" fillId="0" borderId="0"/>
    <xf numFmtId="0" fontId="8" fillId="0" borderId="0"/>
    <xf numFmtId="164" fontId="8" fillId="0" borderId="0" applyFont="0" applyFill="0" applyBorder="0" applyAlignment="0" applyProtection="0"/>
    <xf numFmtId="43" fontId="1" fillId="0" borderId="0" applyFont="0" applyFill="0" applyBorder="0" applyAlignment="0" applyProtection="0"/>
  </cellStyleXfs>
  <cellXfs count="250">
    <xf numFmtId="0" fontId="0" fillId="0" borderId="0" xfId="0"/>
    <xf numFmtId="0" fontId="0" fillId="2" borderId="0" xfId="0" applyFill="1"/>
    <xf numFmtId="43" fontId="0" fillId="2" borderId="0" xfId="1" applyFont="1" applyFill="1"/>
    <xf numFmtId="165" fontId="2" fillId="3" borderId="1" xfId="3" applyNumberFormat="1" applyFont="1" applyFill="1" applyBorder="1" applyAlignment="1">
      <alignment horizontal="center"/>
    </xf>
    <xf numFmtId="0" fontId="2" fillId="2" borderId="2" xfId="0" applyFont="1" applyFill="1" applyBorder="1"/>
    <xf numFmtId="0" fontId="2" fillId="2" borderId="3" xfId="0" applyFont="1" applyFill="1" applyBorder="1"/>
    <xf numFmtId="0" fontId="0" fillId="2" borderId="4" xfId="0" applyFill="1" applyBorder="1"/>
    <xf numFmtId="165" fontId="0" fillId="2" borderId="1" xfId="3" applyNumberFormat="1" applyFont="1" applyFill="1" applyBorder="1" applyAlignment="1" applyProtection="1">
      <alignment horizontal="center"/>
      <protection locked="0"/>
    </xf>
    <xf numFmtId="0" fontId="0" fillId="2" borderId="2" xfId="0" applyFill="1" applyBorder="1" applyAlignment="1" applyProtection="1">
      <alignment wrapText="1"/>
      <protection locked="0"/>
    </xf>
    <xf numFmtId="0" fontId="0" fillId="2" borderId="3" xfId="0" applyFill="1" applyBorder="1" applyAlignment="1" applyProtection="1">
      <alignment wrapText="1"/>
      <protection locked="0"/>
    </xf>
    <xf numFmtId="0" fontId="0" fillId="2" borderId="1" xfId="0" applyFill="1" applyBorder="1"/>
    <xf numFmtId="0" fontId="0" fillId="2" borderId="5" xfId="0" applyFill="1" applyBorder="1"/>
    <xf numFmtId="0" fontId="0" fillId="2" borderId="1" xfId="3" applyNumberFormat="1" applyFont="1" applyFill="1" applyBorder="1" applyAlignment="1" applyProtection="1">
      <alignment horizontal="center"/>
      <protection locked="0"/>
    </xf>
    <xf numFmtId="0" fontId="0" fillId="2" borderId="7" xfId="0" applyFill="1" applyBorder="1"/>
    <xf numFmtId="0" fontId="3" fillId="2" borderId="6" xfId="0" applyFont="1" applyFill="1" applyBorder="1"/>
    <xf numFmtId="0" fontId="3" fillId="2" borderId="2" xfId="0" applyFont="1" applyFill="1" applyBorder="1"/>
    <xf numFmtId="0" fontId="3" fillId="2" borderId="3" xfId="0" applyFont="1" applyFill="1" applyBorder="1"/>
    <xf numFmtId="0" fontId="4" fillId="2" borderId="0" xfId="0" applyFont="1" applyFill="1"/>
    <xf numFmtId="165" fontId="2" fillId="4" borderId="8" xfId="3" applyNumberFormat="1" applyFont="1" applyFill="1" applyBorder="1" applyAlignment="1" applyProtection="1">
      <alignment horizontal="center"/>
      <protection locked="0"/>
    </xf>
    <xf numFmtId="165" fontId="1" fillId="4" borderId="8" xfId="3" applyNumberFormat="1" applyFont="1" applyFill="1" applyBorder="1" applyAlignment="1" applyProtection="1">
      <alignment horizontal="center"/>
      <protection locked="0"/>
    </xf>
    <xf numFmtId="43" fontId="2" fillId="5" borderId="0" xfId="0" applyNumberFormat="1" applyFont="1" applyFill="1"/>
    <xf numFmtId="43" fontId="0" fillId="2" borderId="0" xfId="0" applyNumberFormat="1" applyFill="1"/>
    <xf numFmtId="165" fontId="0" fillId="3" borderId="8" xfId="3" applyNumberFormat="1" applyFont="1" applyFill="1" applyBorder="1" applyAlignment="1" applyProtection="1">
      <alignment horizontal="center"/>
      <protection locked="0"/>
    </xf>
    <xf numFmtId="165" fontId="0" fillId="2" borderId="8" xfId="3" applyNumberFormat="1" applyFont="1" applyFill="1" applyBorder="1" applyAlignment="1" applyProtection="1">
      <alignment horizontal="center"/>
      <protection locked="0"/>
    </xf>
    <xf numFmtId="0" fontId="2" fillId="4" borderId="0" xfId="0" applyFont="1" applyFill="1" applyAlignment="1">
      <alignment horizontal="center" wrapText="1"/>
    </xf>
    <xf numFmtId="43" fontId="2" fillId="2" borderId="9" xfId="1" applyFont="1" applyFill="1" applyBorder="1" applyAlignment="1">
      <alignment horizontal="center" wrapText="1"/>
    </xf>
    <xf numFmtId="43" fontId="2" fillId="2" borderId="10" xfId="1" applyFont="1" applyFill="1" applyBorder="1"/>
    <xf numFmtId="43" fontId="2" fillId="2" borderId="0" xfId="1" applyFont="1" applyFill="1"/>
    <xf numFmtId="0" fontId="0" fillId="2" borderId="0" xfId="0" applyFill="1" applyAlignment="1">
      <alignment wrapText="1"/>
    </xf>
    <xf numFmtId="0" fontId="2" fillId="2" borderId="0" xfId="0" applyFont="1" applyFill="1" applyAlignment="1">
      <alignment horizontal="center" wrapText="1"/>
    </xf>
    <xf numFmtId="0" fontId="2" fillId="2" borderId="9" xfId="0" applyFont="1" applyFill="1" applyBorder="1" applyAlignment="1">
      <alignment horizontal="center" wrapText="1"/>
    </xf>
    <xf numFmtId="43" fontId="2" fillId="2" borderId="0" xfId="1" applyFont="1" applyFill="1" applyBorder="1" applyAlignment="1">
      <alignment horizontal="center" wrapText="1"/>
    </xf>
    <xf numFmtId="43" fontId="2" fillId="3" borderId="0" xfId="0" applyNumberFormat="1" applyFont="1" applyFill="1"/>
    <xf numFmtId="165" fontId="0" fillId="2" borderId="0" xfId="3" applyNumberFormat="1" applyFont="1" applyFill="1" applyBorder="1" applyAlignment="1" applyProtection="1">
      <alignment horizontal="center"/>
      <protection locked="0"/>
    </xf>
    <xf numFmtId="0" fontId="0" fillId="2" borderId="0" xfId="0" applyFill="1" applyProtection="1">
      <protection locked="0"/>
    </xf>
    <xf numFmtId="0" fontId="2" fillId="2" borderId="14" xfId="0" applyFont="1" applyFill="1" applyBorder="1" applyAlignment="1">
      <alignment vertical="top" wrapText="1"/>
    </xf>
    <xf numFmtId="0" fontId="2" fillId="2" borderId="14" xfId="0" applyFont="1" applyFill="1" applyBorder="1"/>
    <xf numFmtId="0" fontId="2" fillId="2" borderId="0" xfId="0" applyFont="1" applyFill="1"/>
    <xf numFmtId="0" fontId="5" fillId="2" borderId="16" xfId="0" applyFont="1" applyFill="1" applyBorder="1" applyAlignment="1" applyProtection="1">
      <alignment horizontal="center" vertical="center"/>
      <protection locked="0"/>
    </xf>
    <xf numFmtId="0" fontId="0" fillId="2" borderId="17" xfId="0" applyFill="1" applyBorder="1"/>
    <xf numFmtId="0" fontId="0" fillId="2" borderId="18" xfId="0" applyFill="1" applyBorder="1"/>
    <xf numFmtId="0" fontId="2" fillId="2" borderId="19" xfId="0" applyFont="1" applyFill="1" applyBorder="1"/>
    <xf numFmtId="0" fontId="2" fillId="2" borderId="18" xfId="0" applyFont="1" applyFill="1" applyBorder="1"/>
    <xf numFmtId="0" fontId="2" fillId="2" borderId="20" xfId="0" applyFont="1" applyFill="1" applyBorder="1"/>
    <xf numFmtId="0" fontId="0" fillId="2" borderId="21" xfId="0" applyFill="1" applyBorder="1"/>
    <xf numFmtId="0" fontId="2" fillId="2" borderId="0" xfId="0" applyFont="1" applyFill="1"/>
    <xf numFmtId="3" fontId="0" fillId="2" borderId="18" xfId="0" applyNumberFormat="1" applyFill="1" applyBorder="1"/>
    <xf numFmtId="0" fontId="0" fillId="2" borderId="17" xfId="0" applyFill="1" applyBorder="1" applyAlignment="1">
      <alignment horizontal="center" vertical="center"/>
    </xf>
    <xf numFmtId="0" fontId="0" fillId="7" borderId="18" xfId="0" applyFill="1" applyBorder="1" applyAlignment="1">
      <alignment horizontal="left" vertical="top" wrapText="1"/>
    </xf>
    <xf numFmtId="0" fontId="2" fillId="7" borderId="19" xfId="0" applyFont="1" applyFill="1" applyBorder="1" applyAlignment="1">
      <alignment vertical="top" wrapText="1"/>
    </xf>
    <xf numFmtId="0" fontId="0" fillId="7" borderId="18" xfId="0" applyFill="1" applyBorder="1" applyAlignment="1">
      <alignment vertical="top" wrapText="1"/>
    </xf>
    <xf numFmtId="0" fontId="0" fillId="7" borderId="21" xfId="0" applyFill="1" applyBorder="1" applyAlignment="1">
      <alignment vertical="top" wrapText="1"/>
    </xf>
    <xf numFmtId="0" fontId="0" fillId="7" borderId="0" xfId="0" applyFill="1"/>
    <xf numFmtId="0" fontId="0" fillId="7" borderId="17" xfId="0" applyFill="1" applyBorder="1" applyAlignment="1">
      <alignment vertical="top" wrapText="1"/>
    </xf>
    <xf numFmtId="0" fontId="7" fillId="7" borderId="0" xfId="0" applyFont="1" applyFill="1"/>
    <xf numFmtId="0" fontId="7" fillId="7" borderId="17" xfId="0" applyFont="1" applyFill="1" applyBorder="1"/>
    <xf numFmtId="0" fontId="9" fillId="7" borderId="0" xfId="4" applyFont="1" applyFill="1" applyAlignment="1">
      <alignment horizontal="left" vertical="center"/>
    </xf>
    <xf numFmtId="0" fontId="9" fillId="7" borderId="24" xfId="4" applyFont="1" applyFill="1" applyBorder="1" applyAlignment="1">
      <alignment horizontal="center" vertical="center"/>
    </xf>
    <xf numFmtId="0" fontId="0" fillId="2" borderId="0" xfId="0" applyFill="1" applyAlignment="1">
      <alignment horizontal="center" vertical="center"/>
    </xf>
    <xf numFmtId="0" fontId="0" fillId="0" borderId="0" xfId="0" applyAlignment="1">
      <alignment wrapText="1"/>
    </xf>
    <xf numFmtId="0" fontId="0" fillId="8" borderId="17" xfId="0" applyFill="1" applyBorder="1" applyAlignment="1" applyProtection="1">
      <alignment horizontal="center" vertical="center"/>
      <protection locked="0"/>
    </xf>
    <xf numFmtId="166" fontId="0" fillId="9" borderId="21" xfId="0" applyNumberFormat="1" applyFill="1" applyBorder="1"/>
    <xf numFmtId="166" fontId="0" fillId="9" borderId="25" xfId="0" applyNumberFormat="1" applyFill="1" applyBorder="1"/>
    <xf numFmtId="166" fontId="0" fillId="4" borderId="25" xfId="0" applyNumberFormat="1" applyFill="1" applyBorder="1"/>
    <xf numFmtId="166" fontId="0" fillId="4" borderId="25" xfId="0" applyNumberFormat="1" applyFill="1" applyBorder="1" applyProtection="1">
      <protection locked="0"/>
    </xf>
    <xf numFmtId="166" fontId="0" fillId="2" borderId="25" xfId="0" applyNumberFormat="1" applyFill="1" applyBorder="1"/>
    <xf numFmtId="9" fontId="0" fillId="10" borderId="25" xfId="2" applyFont="1" applyFill="1" applyBorder="1" applyProtection="1">
      <protection locked="0"/>
    </xf>
    <xf numFmtId="3" fontId="0" fillId="11" borderId="25" xfId="0" applyNumberFormat="1" applyFill="1" applyBorder="1" applyProtection="1">
      <protection locked="0"/>
    </xf>
    <xf numFmtId="3" fontId="0" fillId="4" borderId="26" xfId="0" applyNumberFormat="1" applyFill="1" applyBorder="1"/>
    <xf numFmtId="0" fontId="0" fillId="8" borderId="22" xfId="0" applyFill="1" applyBorder="1" applyAlignment="1" applyProtection="1">
      <alignment horizontal="center" vertical="center"/>
      <protection locked="0"/>
    </xf>
    <xf numFmtId="166" fontId="0" fillId="9" borderId="27" xfId="0" applyNumberFormat="1" applyFill="1" applyBorder="1"/>
    <xf numFmtId="166" fontId="0" fillId="9" borderId="23" xfId="0" applyNumberFormat="1" applyFill="1" applyBorder="1"/>
    <xf numFmtId="166" fontId="0" fillId="4" borderId="23" xfId="0" applyNumberFormat="1" applyFill="1" applyBorder="1"/>
    <xf numFmtId="166" fontId="0" fillId="4" borderId="23" xfId="0" applyNumberFormat="1" applyFill="1" applyBorder="1" applyProtection="1">
      <protection locked="0"/>
    </xf>
    <xf numFmtId="166" fontId="0" fillId="2" borderId="23" xfId="0" applyNumberFormat="1" applyFill="1" applyBorder="1"/>
    <xf numFmtId="9" fontId="0" fillId="10" borderId="23" xfId="2" applyFont="1" applyFill="1" applyBorder="1" applyProtection="1">
      <protection locked="0"/>
    </xf>
    <xf numFmtId="3" fontId="0" fillId="11" borderId="23" xfId="0" applyNumberFormat="1" applyFill="1" applyBorder="1" applyProtection="1">
      <protection locked="0"/>
    </xf>
    <xf numFmtId="0" fontId="0" fillId="0" borderId="28" xfId="0" applyBorder="1" applyAlignment="1">
      <alignment wrapText="1"/>
    </xf>
    <xf numFmtId="0" fontId="0" fillId="8" borderId="28" xfId="0" applyFill="1" applyBorder="1" applyAlignment="1" applyProtection="1">
      <alignment horizontal="center" vertical="center"/>
      <protection locked="0"/>
    </xf>
    <xf numFmtId="166" fontId="0" fillId="4" borderId="29" xfId="0" applyNumberFormat="1" applyFill="1" applyBorder="1"/>
    <xf numFmtId="166" fontId="0" fillId="4" borderId="30" xfId="0" applyNumberFormat="1" applyFill="1" applyBorder="1"/>
    <xf numFmtId="166" fontId="0" fillId="4" borderId="30" xfId="0" applyNumberFormat="1" applyFill="1" applyBorder="1" applyProtection="1">
      <protection locked="0"/>
    </xf>
    <xf numFmtId="166" fontId="0" fillId="2" borderId="30" xfId="0" applyNumberFormat="1" applyFill="1" applyBorder="1"/>
    <xf numFmtId="9" fontId="0" fillId="10" borderId="30" xfId="2" applyFont="1" applyFill="1" applyBorder="1" applyProtection="1">
      <protection locked="0"/>
    </xf>
    <xf numFmtId="3" fontId="0" fillId="11" borderId="30" xfId="0" applyNumberFormat="1" applyFill="1" applyBorder="1" applyProtection="1">
      <protection locked="0"/>
    </xf>
    <xf numFmtId="0" fontId="15" fillId="2" borderId="0" xfId="0" applyFont="1" applyFill="1" applyAlignment="1">
      <alignment vertical="center"/>
    </xf>
    <xf numFmtId="3" fontId="0" fillId="2" borderId="0" xfId="0" applyNumberFormat="1" applyFill="1"/>
    <xf numFmtId="9" fontId="0" fillId="2" borderId="0" xfId="2" applyFont="1" applyFill="1" applyProtection="1"/>
    <xf numFmtId="3" fontId="0" fillId="2" borderId="12" xfId="0" applyNumberFormat="1" applyFill="1" applyBorder="1"/>
    <xf numFmtId="0" fontId="15" fillId="2" borderId="0" xfId="0" applyFont="1" applyFill="1"/>
    <xf numFmtId="0" fontId="16" fillId="2" borderId="0" xfId="0" applyFont="1" applyFill="1"/>
    <xf numFmtId="0" fontId="18" fillId="2" borderId="0" xfId="5" applyFont="1" applyFill="1" applyAlignment="1">
      <alignment horizontal="left" vertical="top"/>
    </xf>
    <xf numFmtId="0" fontId="19" fillId="2" borderId="0" xfId="5" applyFont="1" applyFill="1" applyAlignment="1">
      <alignment horizontal="left" vertical="top"/>
    </xf>
    <xf numFmtId="0" fontId="19" fillId="2" borderId="0" xfId="5" applyFont="1" applyFill="1"/>
    <xf numFmtId="0" fontId="21" fillId="2" borderId="0" xfId="0" applyFont="1" applyFill="1"/>
    <xf numFmtId="0" fontId="22" fillId="2" borderId="9" xfId="5" applyFont="1" applyFill="1" applyBorder="1" applyAlignment="1">
      <alignment horizontal="left" vertical="top"/>
    </xf>
    <xf numFmtId="0" fontId="19" fillId="2" borderId="9" xfId="5" applyFont="1" applyFill="1" applyBorder="1"/>
    <xf numFmtId="0" fontId="0" fillId="2" borderId="0" xfId="0" applyFill="1" applyAlignment="1">
      <alignment horizontal="left" vertical="top" wrapText="1"/>
    </xf>
    <xf numFmtId="167" fontId="0" fillId="2" borderId="0" xfId="1" applyNumberFormat="1" applyFont="1" applyFill="1" applyProtection="1"/>
    <xf numFmtId="168" fontId="0" fillId="2" borderId="0" xfId="2" applyNumberFormat="1" applyFont="1" applyFill="1" applyProtection="1"/>
    <xf numFmtId="169" fontId="0" fillId="2" borderId="0" xfId="0" applyNumberFormat="1" applyFill="1"/>
    <xf numFmtId="43" fontId="0" fillId="2" borderId="0" xfId="0" applyNumberFormat="1" applyFill="1" applyAlignment="1">
      <alignment horizontal="center"/>
    </xf>
    <xf numFmtId="0" fontId="0" fillId="2" borderId="28" xfId="0" applyFill="1" applyBorder="1" applyAlignment="1">
      <alignment horizontal="left" vertical="top" wrapText="1"/>
    </xf>
    <xf numFmtId="0" fontId="0" fillId="2" borderId="28" xfId="0" applyFill="1" applyBorder="1"/>
    <xf numFmtId="167" fontId="0" fillId="2" borderId="28" xfId="1" applyNumberFormat="1" applyFont="1" applyFill="1" applyBorder="1" applyProtection="1"/>
    <xf numFmtId="168" fontId="0" fillId="2" borderId="28" xfId="2" applyNumberFormat="1" applyFont="1" applyFill="1" applyBorder="1" applyProtection="1"/>
    <xf numFmtId="169" fontId="0" fillId="2" borderId="28" xfId="0" applyNumberFormat="1" applyFill="1" applyBorder="1"/>
    <xf numFmtId="43" fontId="0" fillId="2" borderId="28" xfId="0" applyNumberFormat="1" applyFill="1" applyBorder="1" applyAlignment="1">
      <alignment horizontal="center"/>
    </xf>
    <xf numFmtId="0" fontId="0" fillId="2" borderId="0" xfId="0" applyFill="1" applyAlignment="1">
      <alignment horizontal="left" vertical="top"/>
    </xf>
    <xf numFmtId="167" fontId="0" fillId="2" borderId="0" xfId="1" applyNumberFormat="1" applyFont="1" applyFill="1"/>
    <xf numFmtId="168" fontId="0" fillId="2" borderId="0" xfId="0" applyNumberFormat="1" applyFill="1"/>
    <xf numFmtId="0" fontId="0" fillId="2" borderId="0" xfId="0" applyFill="1" applyAlignment="1">
      <alignment horizontal="right" vertical="top"/>
    </xf>
    <xf numFmtId="171" fontId="0" fillId="2" borderId="0" xfId="0" applyNumberFormat="1" applyFill="1"/>
    <xf numFmtId="0" fontId="2" fillId="2" borderId="0" xfId="0" applyFont="1" applyFill="1" applyAlignment="1">
      <alignment horizontal="right" vertical="top"/>
    </xf>
    <xf numFmtId="171" fontId="0" fillId="2" borderId="2" xfId="0" applyNumberFormat="1" applyFill="1" applyBorder="1"/>
    <xf numFmtId="171" fontId="0" fillId="2" borderId="0" xfId="1" applyNumberFormat="1" applyFont="1" applyFill="1"/>
    <xf numFmtId="171" fontId="2" fillId="2" borderId="10" xfId="0" applyNumberFormat="1" applyFont="1" applyFill="1" applyBorder="1"/>
    <xf numFmtId="171" fontId="2" fillId="2" borderId="0" xfId="0" applyNumberFormat="1" applyFont="1" applyFill="1"/>
    <xf numFmtId="172" fontId="0" fillId="2" borderId="0" xfId="0" applyNumberFormat="1" applyFill="1"/>
    <xf numFmtId="172" fontId="0" fillId="2" borderId="28" xfId="0" applyNumberFormat="1" applyFill="1" applyBorder="1"/>
    <xf numFmtId="0" fontId="1" fillId="2" borderId="0" xfId="6" applyFill="1" applyProtection="1">
      <protection locked="0"/>
    </xf>
    <xf numFmtId="0" fontId="23" fillId="2" borderId="0" xfId="6" applyFont="1" applyFill="1" applyAlignment="1" applyProtection="1">
      <alignment horizontal="left"/>
      <protection locked="0"/>
    </xf>
    <xf numFmtId="0" fontId="24" fillId="2" borderId="0" xfId="6" applyFont="1" applyFill="1" applyAlignment="1" applyProtection="1">
      <alignment horizontal="right" vertical="top"/>
      <protection locked="0"/>
    </xf>
    <xf numFmtId="0" fontId="1" fillId="2" borderId="0" xfId="6" applyFill="1"/>
    <xf numFmtId="0" fontId="24" fillId="2" borderId="31" xfId="6" applyFont="1" applyFill="1" applyBorder="1" applyAlignment="1" applyProtection="1">
      <alignment horizontal="right" vertical="top"/>
      <protection locked="0"/>
    </xf>
    <xf numFmtId="15" fontId="24" fillId="2" borderId="0" xfId="6" applyNumberFormat="1" applyFont="1" applyFill="1" applyAlignment="1" applyProtection="1">
      <alignment horizontal="right" vertical="top"/>
      <protection locked="0"/>
    </xf>
    <xf numFmtId="0" fontId="23" fillId="12" borderId="1" xfId="6" applyFont="1" applyFill="1" applyBorder="1" applyAlignment="1" applyProtection="1">
      <alignment horizontal="center" vertical="center"/>
      <protection locked="0"/>
    </xf>
    <xf numFmtId="0" fontId="1" fillId="0" borderId="38" xfId="6" applyBorder="1" applyProtection="1">
      <protection locked="0"/>
    </xf>
    <xf numFmtId="0" fontId="23" fillId="0" borderId="38" xfId="6" applyFont="1" applyBorder="1" applyAlignment="1" applyProtection="1">
      <alignment vertical="top"/>
      <protection locked="0"/>
    </xf>
    <xf numFmtId="0" fontId="24" fillId="0" borderId="1" xfId="7" applyFont="1" applyBorder="1" applyAlignment="1" applyProtection="1">
      <alignment vertical="top" wrapText="1"/>
      <protection locked="0"/>
    </xf>
    <xf numFmtId="167" fontId="24" fillId="12" borderId="1" xfId="8" applyNumberFormat="1" applyFont="1" applyFill="1" applyBorder="1" applyAlignment="1" applyProtection="1">
      <alignment horizontal="right" vertical="center"/>
      <protection locked="0"/>
    </xf>
    <xf numFmtId="167" fontId="24" fillId="0" borderId="41" xfId="8" applyNumberFormat="1" applyFont="1" applyBorder="1" applyAlignment="1" applyProtection="1">
      <alignment horizontal="right" vertical="center"/>
      <protection locked="0"/>
    </xf>
    <xf numFmtId="167" fontId="24" fillId="0" borderId="1" xfId="8" applyNumberFormat="1" applyFont="1" applyFill="1" applyBorder="1" applyAlignment="1" applyProtection="1">
      <alignment horizontal="right" vertical="center"/>
      <protection locked="0"/>
    </xf>
    <xf numFmtId="167" fontId="24" fillId="0" borderId="41" xfId="8" applyNumberFormat="1" applyFont="1" applyFill="1" applyBorder="1" applyAlignment="1" applyProtection="1">
      <alignment horizontal="right" vertical="center"/>
      <protection locked="0"/>
    </xf>
    <xf numFmtId="173" fontId="24" fillId="0" borderId="1" xfId="7" applyNumberFormat="1" applyFont="1" applyBorder="1" applyAlignment="1" applyProtection="1">
      <alignment horizontal="right" vertical="center"/>
      <protection locked="0"/>
    </xf>
    <xf numFmtId="173" fontId="24" fillId="0" borderId="41" xfId="7" applyNumberFormat="1" applyFont="1" applyBorder="1" applyAlignment="1" applyProtection="1">
      <alignment horizontal="right" vertical="center"/>
      <protection locked="0"/>
    </xf>
    <xf numFmtId="0" fontId="1" fillId="0" borderId="38" xfId="6" applyBorder="1" applyAlignment="1" applyProtection="1">
      <alignment vertical="top"/>
      <protection locked="0"/>
    </xf>
    <xf numFmtId="173" fontId="24" fillId="12" borderId="1" xfId="7" applyNumberFormat="1" applyFont="1" applyFill="1" applyBorder="1" applyAlignment="1" applyProtection="1">
      <alignment horizontal="right" vertical="center"/>
      <protection locked="0"/>
    </xf>
    <xf numFmtId="0" fontId="1" fillId="0" borderId="42" xfId="6" applyBorder="1" applyAlignment="1" applyProtection="1">
      <alignment vertical="top"/>
      <protection locked="0"/>
    </xf>
    <xf numFmtId="0" fontId="24" fillId="0" borderId="43" xfId="7" applyFont="1" applyBorder="1" applyAlignment="1" applyProtection="1">
      <alignment vertical="top" wrapText="1"/>
      <protection locked="0"/>
    </xf>
    <xf numFmtId="173" fontId="24" fillId="0" borderId="43" xfId="7" applyNumberFormat="1" applyFont="1" applyBorder="1" applyAlignment="1" applyProtection="1">
      <alignment horizontal="right" vertical="center"/>
      <protection locked="0"/>
    </xf>
    <xf numFmtId="173" fontId="24" fillId="0" borderId="44" xfId="7" applyNumberFormat="1" applyFont="1" applyBorder="1" applyAlignment="1" applyProtection="1">
      <alignment horizontal="right" vertical="center"/>
      <protection locked="0"/>
    </xf>
    <xf numFmtId="0" fontId="1" fillId="0" borderId="1" xfId="6" applyBorder="1" applyAlignment="1" applyProtection="1">
      <alignment vertical="top" wrapText="1"/>
      <protection locked="0"/>
    </xf>
    <xf numFmtId="167" fontId="24" fillId="12" borderId="1" xfId="9" applyNumberFormat="1" applyFont="1" applyFill="1" applyBorder="1" applyAlignment="1" applyProtection="1">
      <alignment horizontal="right" vertical="center"/>
      <protection locked="0"/>
    </xf>
    <xf numFmtId="167" fontId="24" fillId="0" borderId="41" xfId="9" applyNumberFormat="1" applyFont="1" applyBorder="1" applyAlignment="1" applyProtection="1">
      <alignment horizontal="right" vertical="center"/>
      <protection locked="0"/>
    </xf>
    <xf numFmtId="167" fontId="24" fillId="0" borderId="1" xfId="9" applyNumberFormat="1" applyFont="1" applyFill="1" applyBorder="1" applyAlignment="1" applyProtection="1">
      <alignment horizontal="right" vertical="center"/>
      <protection locked="0"/>
    </xf>
    <xf numFmtId="173" fontId="1" fillId="0" borderId="1" xfId="6" applyNumberFormat="1" applyBorder="1" applyAlignment="1" applyProtection="1">
      <alignment horizontal="right" vertical="center"/>
      <protection locked="0"/>
    </xf>
    <xf numFmtId="170" fontId="24" fillId="0" borderId="41" xfId="9" applyNumberFormat="1" applyFont="1" applyBorder="1" applyAlignment="1" applyProtection="1">
      <alignment horizontal="right" vertical="center"/>
      <protection locked="0"/>
    </xf>
    <xf numFmtId="170" fontId="24" fillId="12" borderId="1" xfId="9" applyNumberFormat="1" applyFont="1" applyFill="1" applyBorder="1" applyAlignment="1" applyProtection="1">
      <alignment horizontal="right" vertical="center"/>
      <protection locked="0"/>
    </xf>
    <xf numFmtId="0" fontId="1" fillId="0" borderId="43" xfId="6" applyBorder="1" applyAlignment="1" applyProtection="1">
      <alignment vertical="top" wrapText="1"/>
      <protection locked="0"/>
    </xf>
    <xf numFmtId="173" fontId="1" fillId="0" borderId="43" xfId="6" applyNumberFormat="1" applyBorder="1" applyAlignment="1" applyProtection="1">
      <alignment horizontal="right" vertical="center"/>
      <protection locked="0"/>
    </xf>
    <xf numFmtId="0" fontId="2" fillId="2" borderId="0" xfId="6" applyFont="1" applyFill="1" applyProtection="1">
      <protection locked="0"/>
    </xf>
    <xf numFmtId="0" fontId="26" fillId="2" borderId="0" xfId="6" applyFont="1" applyFill="1" applyProtection="1">
      <protection locked="0"/>
    </xf>
    <xf numFmtId="0" fontId="23" fillId="2" borderId="0" xfId="6" applyFont="1" applyFill="1" applyAlignment="1" applyProtection="1">
      <alignment horizontal="center"/>
      <protection locked="0"/>
    </xf>
    <xf numFmtId="0" fontId="24" fillId="2" borderId="0" xfId="6" applyFont="1" applyFill="1" applyAlignment="1" applyProtection="1">
      <alignment horizontal="center"/>
      <protection locked="0"/>
    </xf>
    <xf numFmtId="0" fontId="24" fillId="2" borderId="0" xfId="6" applyFont="1" applyFill="1" applyProtection="1">
      <protection locked="0"/>
    </xf>
    <xf numFmtId="0" fontId="24" fillId="0" borderId="0" xfId="0" applyFont="1"/>
    <xf numFmtId="164" fontId="23" fillId="0" borderId="9" xfId="8" applyFont="1" applyBorder="1" applyAlignment="1">
      <alignment horizontal="center" wrapText="1"/>
    </xf>
    <xf numFmtId="164" fontId="23" fillId="6" borderId="9" xfId="8" applyFont="1" applyFill="1" applyBorder="1" applyAlignment="1">
      <alignment horizontal="center" wrapText="1"/>
    </xf>
    <xf numFmtId="164" fontId="24" fillId="0" borderId="0" xfId="8" applyFont="1"/>
    <xf numFmtId="164" fontId="24" fillId="0" borderId="0" xfId="0" applyNumberFormat="1" applyFont="1"/>
    <xf numFmtId="4" fontId="24" fillId="0" borderId="0" xfId="0" applyNumberFormat="1" applyFont="1"/>
    <xf numFmtId="43" fontId="24" fillId="0" borderId="0" xfId="0" applyNumberFormat="1" applyFont="1"/>
    <xf numFmtId="10" fontId="24" fillId="0" borderId="0" xfId="2" applyNumberFormat="1" applyFont="1" applyAlignment="1">
      <alignment horizontal="center"/>
    </xf>
    <xf numFmtId="43" fontId="24" fillId="6" borderId="0" xfId="0" applyNumberFormat="1" applyFont="1" applyFill="1"/>
    <xf numFmtId="10" fontId="24" fillId="6" borderId="0" xfId="2" applyNumberFormat="1" applyFont="1" applyFill="1" applyAlignment="1">
      <alignment horizontal="center"/>
    </xf>
    <xf numFmtId="164" fontId="24" fillId="0" borderId="0" xfId="8" applyFont="1" applyFill="1"/>
    <xf numFmtId="10" fontId="24" fillId="0" borderId="0" xfId="2" applyNumberFormat="1" applyFont="1" applyFill="1" applyAlignment="1">
      <alignment horizontal="center"/>
    </xf>
    <xf numFmtId="164" fontId="23" fillId="0" borderId="10" xfId="8" applyFont="1" applyBorder="1"/>
    <xf numFmtId="164" fontId="23" fillId="6" borderId="10" xfId="8" applyFont="1" applyFill="1" applyBorder="1"/>
    <xf numFmtId="164" fontId="23" fillId="0" borderId="10" xfId="8" applyFont="1" applyBorder="1" applyAlignment="1">
      <alignment horizontal="center"/>
    </xf>
    <xf numFmtId="164" fontId="23" fillId="6" borderId="10" xfId="8" applyFont="1" applyFill="1" applyBorder="1" applyAlignment="1">
      <alignment horizontal="center"/>
    </xf>
    <xf numFmtId="0" fontId="23" fillId="2" borderId="0" xfId="0" applyFont="1" applyFill="1" applyAlignment="1">
      <alignment horizontal="right"/>
    </xf>
    <xf numFmtId="164" fontId="23" fillId="2" borderId="2" xfId="8" applyFont="1" applyFill="1" applyBorder="1"/>
    <xf numFmtId="0" fontId="24" fillId="2" borderId="0" xfId="0" applyFont="1" applyFill="1"/>
    <xf numFmtId="164" fontId="24" fillId="2" borderId="0" xfId="8" applyFont="1" applyFill="1" applyAlignment="1">
      <alignment horizontal="right"/>
    </xf>
    <xf numFmtId="43" fontId="23" fillId="2" borderId="10" xfId="0" applyNumberFormat="1" applyFont="1" applyFill="1" applyBorder="1"/>
    <xf numFmtId="164" fontId="23" fillId="0" borderId="10" xfId="8" applyFont="1" applyFill="1" applyBorder="1"/>
    <xf numFmtId="0" fontId="24" fillId="0" borderId="0" xfId="0" applyFont="1" applyAlignment="1">
      <alignment horizontal="center" wrapText="1"/>
    </xf>
    <xf numFmtId="0" fontId="24" fillId="2" borderId="0" xfId="6" applyFont="1" applyFill="1" applyAlignment="1" applyProtection="1">
      <alignment vertical="top" wrapText="1"/>
      <protection locked="0"/>
    </xf>
    <xf numFmtId="0" fontId="23" fillId="2" borderId="0" xfId="6" applyFont="1" applyFill="1" applyAlignment="1" applyProtection="1">
      <alignment horizontal="center"/>
      <protection locked="0"/>
    </xf>
    <xf numFmtId="0" fontId="25" fillId="2" borderId="0" xfId="6" applyFont="1" applyFill="1" applyAlignment="1" applyProtection="1">
      <alignment horizontal="center"/>
      <protection locked="0"/>
    </xf>
    <xf numFmtId="0" fontId="1" fillId="0" borderId="32" xfId="6" applyBorder="1" applyAlignment="1" applyProtection="1">
      <alignment horizontal="center"/>
      <protection locked="0"/>
    </xf>
    <xf numFmtId="0" fontId="1" fillId="0" borderId="33" xfId="6" applyBorder="1" applyAlignment="1" applyProtection="1">
      <alignment horizontal="center"/>
      <protection locked="0"/>
    </xf>
    <xf numFmtId="0" fontId="1" fillId="0" borderId="38" xfId="6" applyBorder="1" applyAlignment="1" applyProtection="1">
      <alignment horizontal="center"/>
      <protection locked="0"/>
    </xf>
    <xf numFmtId="0" fontId="1" fillId="0" borderId="1" xfId="6" applyBorder="1" applyAlignment="1" applyProtection="1">
      <alignment horizontal="center"/>
      <protection locked="0"/>
    </xf>
    <xf numFmtId="0" fontId="23" fillId="0" borderId="34" xfId="6" applyFont="1" applyBorder="1" applyAlignment="1" applyProtection="1">
      <alignment horizontal="center"/>
      <protection locked="0"/>
    </xf>
    <xf numFmtId="0" fontId="23" fillId="0" borderId="35" xfId="6" applyFont="1" applyBorder="1" applyAlignment="1" applyProtection="1">
      <alignment horizontal="center"/>
      <protection locked="0"/>
    </xf>
    <xf numFmtId="0" fontId="23" fillId="0" borderId="36" xfId="6" applyFont="1" applyBorder="1" applyAlignment="1" applyProtection="1">
      <alignment horizontal="center"/>
      <protection locked="0"/>
    </xf>
    <xf numFmtId="0" fontId="23" fillId="0" borderId="37" xfId="6" applyFont="1" applyBorder="1" applyAlignment="1" applyProtection="1">
      <alignment horizontal="center" vertical="center" wrapText="1"/>
      <protection locked="0"/>
    </xf>
    <xf numFmtId="0" fontId="1" fillId="0" borderId="39" xfId="6" applyBorder="1" applyAlignment="1" applyProtection="1">
      <alignment horizontal="center" vertical="center" wrapText="1"/>
      <protection locked="0"/>
    </xf>
    <xf numFmtId="0" fontId="26" fillId="13" borderId="3" xfId="6" applyFont="1" applyFill="1" applyBorder="1" applyAlignment="1" applyProtection="1">
      <alignment horizontal="left"/>
      <protection locked="0"/>
    </xf>
    <xf numFmtId="0" fontId="26" fillId="13" borderId="2" xfId="6" applyFont="1" applyFill="1" applyBorder="1" applyAlignment="1" applyProtection="1">
      <alignment horizontal="left"/>
      <protection locked="0"/>
    </xf>
    <xf numFmtId="0" fontId="26" fillId="13" borderId="40" xfId="6" applyFont="1" applyFill="1" applyBorder="1" applyAlignment="1" applyProtection="1">
      <alignment horizontal="left"/>
      <protection locked="0"/>
    </xf>
    <xf numFmtId="0" fontId="26" fillId="13" borderId="3" xfId="7" applyFont="1" applyFill="1" applyBorder="1" applyAlignment="1" applyProtection="1">
      <alignment horizontal="left" vertical="top" wrapText="1"/>
      <protection locked="0"/>
    </xf>
    <xf numFmtId="0" fontId="26" fillId="13" borderId="2" xfId="7" applyFont="1" applyFill="1" applyBorder="1" applyAlignment="1" applyProtection="1">
      <alignment horizontal="left" vertical="top" wrapText="1"/>
      <protection locked="0"/>
    </xf>
    <xf numFmtId="0" fontId="26" fillId="13" borderId="40" xfId="7" applyFont="1" applyFill="1" applyBorder="1" applyAlignment="1" applyProtection="1">
      <alignment horizontal="left" vertical="top" wrapText="1"/>
      <protection locked="0"/>
    </xf>
    <xf numFmtId="0" fontId="24" fillId="2" borderId="0" xfId="6" applyFont="1" applyFill="1" applyAlignment="1" applyProtection="1">
      <alignment horizontal="left"/>
      <protection locked="0"/>
    </xf>
    <xf numFmtId="0" fontId="28" fillId="2" borderId="0" xfId="6" applyFont="1" applyFill="1" applyAlignment="1" applyProtection="1">
      <alignment horizontal="left"/>
      <protection locked="0"/>
    </xf>
    <xf numFmtId="0" fontId="26" fillId="13" borderId="3" xfId="6" applyFont="1" applyFill="1" applyBorder="1" applyAlignment="1" applyProtection="1">
      <alignment horizontal="left" vertical="top" wrapText="1"/>
      <protection locked="0"/>
    </xf>
    <xf numFmtId="0" fontId="26" fillId="13" borderId="2" xfId="6" applyFont="1" applyFill="1" applyBorder="1" applyAlignment="1" applyProtection="1">
      <alignment horizontal="left" vertical="top" wrapText="1"/>
      <protection locked="0"/>
    </xf>
    <xf numFmtId="0" fontId="26" fillId="13" borderId="40" xfId="6" applyFont="1" applyFill="1" applyBorder="1" applyAlignment="1" applyProtection="1">
      <alignment horizontal="left" vertical="top" wrapText="1"/>
      <protection locked="0"/>
    </xf>
    <xf numFmtId="0" fontId="0" fillId="2" borderId="3" xfId="0" applyFill="1" applyBorder="1" applyAlignment="1" applyProtection="1">
      <alignment horizontal="center" wrapText="1"/>
      <protection locked="0"/>
    </xf>
    <xf numFmtId="0" fontId="0" fillId="2" borderId="2" xfId="0" applyFill="1" applyBorder="1" applyAlignment="1" applyProtection="1">
      <alignment horizontal="center" wrapText="1"/>
      <protection locked="0"/>
    </xf>
    <xf numFmtId="0" fontId="0" fillId="2" borderId="6" xfId="0" applyFill="1" applyBorder="1" applyAlignment="1" applyProtection="1">
      <alignment horizontal="center" wrapText="1"/>
      <protection locked="0"/>
    </xf>
    <xf numFmtId="0" fontId="0" fillId="2" borderId="3" xfId="0" applyFill="1" applyBorder="1" applyAlignment="1" applyProtection="1">
      <alignment horizontal="left" wrapText="1"/>
      <protection locked="0"/>
    </xf>
    <xf numFmtId="0" fontId="0" fillId="2" borderId="2" xfId="0" applyFill="1" applyBorder="1" applyAlignment="1" applyProtection="1">
      <alignment horizontal="left" wrapText="1"/>
      <protection locked="0"/>
    </xf>
    <xf numFmtId="0" fontId="0" fillId="2" borderId="6" xfId="0" applyFill="1" applyBorder="1" applyAlignment="1" applyProtection="1">
      <alignment horizontal="left" wrapText="1"/>
      <protection locked="0"/>
    </xf>
    <xf numFmtId="0" fontId="2" fillId="6" borderId="3" xfId="1" applyNumberFormat="1" applyFont="1" applyFill="1" applyBorder="1" applyAlignment="1">
      <alignment horizontal="center" vertical="center"/>
    </xf>
    <xf numFmtId="0" fontId="2" fillId="6" borderId="2" xfId="1" applyNumberFormat="1" applyFont="1" applyFill="1" applyBorder="1" applyAlignment="1">
      <alignment horizontal="center" vertical="center"/>
    </xf>
    <xf numFmtId="0" fontId="2" fillId="6" borderId="6" xfId="1" applyNumberFormat="1" applyFont="1" applyFill="1" applyBorder="1" applyAlignment="1">
      <alignment horizontal="center" vertical="center"/>
    </xf>
    <xf numFmtId="0" fontId="0" fillId="2" borderId="3" xfId="0" applyFill="1" applyBorder="1" applyAlignment="1">
      <alignment horizontal="left" wrapText="1"/>
    </xf>
    <xf numFmtId="0" fontId="0" fillId="2" borderId="2" xfId="0" applyFill="1" applyBorder="1" applyAlignment="1">
      <alignment horizontal="left" wrapText="1"/>
    </xf>
    <xf numFmtId="0" fontId="0" fillId="2" borderId="6" xfId="0" applyFill="1" applyBorder="1" applyAlignment="1">
      <alignment horizontal="left" wrapText="1"/>
    </xf>
    <xf numFmtId="0" fontId="2" fillId="2" borderId="11" xfId="0" applyFont="1" applyFill="1" applyBorder="1" applyAlignment="1">
      <alignment horizontal="left" vertical="top" wrapText="1"/>
    </xf>
    <xf numFmtId="0" fontId="2" fillId="2" borderId="12" xfId="0" applyFont="1" applyFill="1" applyBorder="1" applyAlignment="1">
      <alignment horizontal="left" vertical="top" wrapText="1"/>
    </xf>
    <xf numFmtId="0" fontId="2" fillId="2" borderId="13" xfId="0" applyFont="1" applyFill="1" applyBorder="1" applyAlignment="1">
      <alignment horizontal="left" vertical="top" wrapText="1"/>
    </xf>
    <xf numFmtId="0" fontId="2" fillId="2" borderId="14" xfId="0" applyFont="1" applyFill="1" applyBorder="1" applyAlignment="1">
      <alignment horizontal="left" vertical="top" wrapText="1"/>
    </xf>
    <xf numFmtId="0" fontId="2" fillId="2" borderId="0" xfId="0" applyFont="1" applyFill="1" applyAlignment="1">
      <alignment horizontal="left" vertical="top" wrapText="1"/>
    </xf>
    <xf numFmtId="0" fontId="2" fillId="2" borderId="15" xfId="0" applyFont="1" applyFill="1" applyBorder="1" applyAlignment="1">
      <alignment horizontal="left" vertical="top" wrapText="1"/>
    </xf>
    <xf numFmtId="0" fontId="2" fillId="2" borderId="19" xfId="0" applyFont="1" applyFill="1" applyBorder="1" applyAlignment="1">
      <alignment wrapText="1"/>
    </xf>
    <xf numFmtId="0" fontId="2" fillId="2" borderId="18" xfId="0" applyFont="1" applyFill="1" applyBorder="1"/>
    <xf numFmtId="0" fontId="2" fillId="2" borderId="20" xfId="0" applyFont="1" applyFill="1" applyBorder="1"/>
    <xf numFmtId="0" fontId="2" fillId="2" borderId="14" xfId="0" applyFont="1" applyFill="1" applyBorder="1"/>
    <xf numFmtId="0" fontId="2" fillId="2" borderId="0" xfId="0" applyFont="1" applyFill="1"/>
    <xf numFmtId="0" fontId="2" fillId="2" borderId="15" xfId="0" applyFont="1" applyFill="1" applyBorder="1"/>
    <xf numFmtId="0" fontId="2" fillId="7" borderId="19" xfId="0" applyFont="1" applyFill="1" applyBorder="1" applyAlignment="1">
      <alignment wrapText="1"/>
    </xf>
    <xf numFmtId="0" fontId="2" fillId="7" borderId="18" xfId="0" applyFont="1" applyFill="1" applyBorder="1"/>
    <xf numFmtId="0" fontId="2" fillId="7" borderId="20" xfId="0" applyFont="1" applyFill="1" applyBorder="1"/>
    <xf numFmtId="0" fontId="2" fillId="7" borderId="14" xfId="0" applyFont="1" applyFill="1" applyBorder="1"/>
    <xf numFmtId="0" fontId="2" fillId="7" borderId="0" xfId="0" applyFont="1" applyFill="1"/>
    <xf numFmtId="0" fontId="2" fillId="7" borderId="15" xfId="0" applyFont="1" applyFill="1" applyBorder="1"/>
    <xf numFmtId="0" fontId="0" fillId="7" borderId="22" xfId="0" applyFill="1" applyBorder="1" applyAlignment="1">
      <alignment horizontal="left" vertical="top" wrapText="1"/>
    </xf>
    <xf numFmtId="0" fontId="0" fillId="7" borderId="18" xfId="0" applyFill="1" applyBorder="1" applyAlignment="1">
      <alignment horizontal="left" vertical="top" wrapText="1"/>
    </xf>
    <xf numFmtId="0" fontId="6" fillId="7" borderId="18" xfId="0" applyFont="1" applyFill="1" applyBorder="1" applyAlignment="1">
      <alignment horizontal="center" vertical="center" wrapText="1"/>
    </xf>
    <xf numFmtId="0" fontId="6" fillId="7" borderId="21" xfId="0" applyFont="1" applyFill="1" applyBorder="1" applyAlignment="1">
      <alignment horizontal="center" vertical="center" wrapText="1"/>
    </xf>
    <xf numFmtId="166" fontId="9" fillId="7" borderId="23" xfId="4" applyNumberFormat="1" applyFont="1" applyFill="1" applyBorder="1" applyAlignment="1">
      <alignment horizontal="center" vertical="center" wrapText="1"/>
    </xf>
    <xf numFmtId="166" fontId="9" fillId="7" borderId="25" xfId="4" applyNumberFormat="1" applyFont="1" applyFill="1" applyBorder="1" applyAlignment="1">
      <alignment horizontal="center" vertical="center" wrapText="1"/>
    </xf>
    <xf numFmtId="10" fontId="9" fillId="7" borderId="23" xfId="4" applyNumberFormat="1" applyFont="1" applyFill="1" applyBorder="1" applyAlignment="1">
      <alignment horizontal="center" vertical="center" wrapText="1"/>
    </xf>
    <xf numFmtId="10" fontId="9" fillId="7" borderId="25" xfId="4" applyNumberFormat="1" applyFont="1" applyFill="1" applyBorder="1" applyAlignment="1">
      <alignment horizontal="center" vertical="center" wrapText="1"/>
    </xf>
    <xf numFmtId="0" fontId="6" fillId="7" borderId="18" xfId="0" applyFont="1" applyFill="1" applyBorder="1" applyAlignment="1">
      <alignment horizontal="center" vertical="top" wrapText="1"/>
    </xf>
    <xf numFmtId="0" fontId="9" fillId="7" borderId="23" xfId="4" applyFont="1" applyFill="1" applyBorder="1" applyAlignment="1">
      <alignment horizontal="center" vertical="center" wrapText="1"/>
    </xf>
    <xf numFmtId="0" fontId="9" fillId="7" borderId="25" xfId="4" applyFont="1" applyFill="1" applyBorder="1" applyAlignment="1">
      <alignment horizontal="center" vertical="center" wrapText="1"/>
    </xf>
    <xf numFmtId="0" fontId="2" fillId="7" borderId="0" xfId="0" applyFont="1" applyFill="1" applyAlignment="1">
      <alignment horizontal="center" vertical="center" wrapText="1"/>
    </xf>
    <xf numFmtId="0" fontId="2" fillId="7" borderId="0" xfId="0" applyFont="1" applyFill="1" applyAlignment="1">
      <alignment wrapText="1"/>
    </xf>
    <xf numFmtId="0" fontId="17" fillId="2" borderId="0" xfId="0" applyFont="1" applyFill="1" applyAlignment="1">
      <alignment horizontal="left" vertical="top" wrapText="1"/>
    </xf>
    <xf numFmtId="0" fontId="9" fillId="2" borderId="0" xfId="5" applyFont="1" applyFill="1" applyAlignment="1">
      <alignment horizontal="center" wrapText="1"/>
    </xf>
    <xf numFmtId="0" fontId="9" fillId="2" borderId="9" xfId="5" applyFont="1" applyFill="1" applyBorder="1" applyAlignment="1">
      <alignment horizontal="center" wrapText="1"/>
    </xf>
    <xf numFmtId="0" fontId="9" fillId="2" borderId="0" xfId="5" applyFont="1" applyFill="1" applyAlignment="1">
      <alignment horizontal="center"/>
    </xf>
    <xf numFmtId="0" fontId="9" fillId="2" borderId="9" xfId="5" applyFont="1" applyFill="1" applyBorder="1" applyAlignment="1">
      <alignment horizontal="center"/>
    </xf>
  </cellXfs>
  <cellStyles count="10">
    <cellStyle name="Comma" xfId="1" builtinId="3"/>
    <cellStyle name="Comma 2" xfId="3" xr:uid="{EC0490C5-5817-48E8-A49B-964A9D9A38DD}"/>
    <cellStyle name="Comma 4" xfId="8" xr:uid="{2729676E-8CB7-473E-8991-9B1705F2911F}"/>
    <cellStyle name="Comma 4 2" xfId="9" xr:uid="{73BCFEAB-6A80-41B7-AA8C-6A04BB40A2DF}"/>
    <cellStyle name="Normal" xfId="0" builtinId="0"/>
    <cellStyle name="Normal 3" xfId="7" xr:uid="{86027507-9977-493A-B4E1-DE47414E2B9D}"/>
    <cellStyle name="Normal 3 2" xfId="6" xr:uid="{A7D892EA-B5A8-455F-97AA-12CA6470DBEA}"/>
    <cellStyle name="Normal_6. Cost Allocation for Def-Var" xfId="4" xr:uid="{490EBC21-F884-4DEC-BB64-B76F65D2C6E2}"/>
    <cellStyle name="Normal_Sheet6" xfId="5" xr:uid="{B52E74CC-8C68-4A09-B27C-F970EC4EF1FE}"/>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28575</xdr:rowOff>
    </xdr:from>
    <xdr:to>
      <xdr:col>6</xdr:col>
      <xdr:colOff>608770</xdr:colOff>
      <xdr:row>10</xdr:row>
      <xdr:rowOff>48866</xdr:rowOff>
    </xdr:to>
    <xdr:grpSp>
      <xdr:nvGrpSpPr>
        <xdr:cNvPr id="2" name="Group 1">
          <a:extLst>
            <a:ext uri="{FF2B5EF4-FFF2-40B4-BE49-F238E27FC236}">
              <a16:creationId xmlns:a16="http://schemas.microsoft.com/office/drawing/2014/main" id="{BC431522-4180-4563-A5E3-097672695CB3}"/>
            </a:ext>
          </a:extLst>
        </xdr:cNvPr>
        <xdr:cNvGrpSpPr/>
      </xdr:nvGrpSpPr>
      <xdr:grpSpPr>
        <a:xfrm>
          <a:off x="628650" y="28575"/>
          <a:ext cx="8685970" cy="2058641"/>
          <a:chOff x="200024" y="4499942"/>
          <a:chExt cx="8857420" cy="1915766"/>
        </a:xfrm>
      </xdr:grpSpPr>
      <xdr:pic>
        <xdr:nvPicPr>
          <xdr:cNvPr id="3" name="Picture 2">
            <a:extLst>
              <a:ext uri="{FF2B5EF4-FFF2-40B4-BE49-F238E27FC236}">
                <a16:creationId xmlns:a16="http://schemas.microsoft.com/office/drawing/2014/main" id="{3B0642D4-0EAE-E868-F679-5298EB724CEF}"/>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0024" y="4499942"/>
            <a:ext cx="8857420" cy="1915766"/>
          </a:xfrm>
          <a:prstGeom prst="rect">
            <a:avLst/>
          </a:prstGeom>
          <a:ln>
            <a:noFill/>
          </a:ln>
          <a:effectLst>
            <a:softEdge rad="112500"/>
          </a:effectLst>
        </xdr:spPr>
      </xdr:pic>
      <xdr:sp macro="" textlink="'[4]1. Information Sheet'!AA1" fLocksText="0">
        <xdr:nvSpPr>
          <xdr:cNvPr id="4" name="TextBox 3">
            <a:extLst>
              <a:ext uri="{FF2B5EF4-FFF2-40B4-BE49-F238E27FC236}">
                <a16:creationId xmlns:a16="http://schemas.microsoft.com/office/drawing/2014/main" id="{9436ACBF-287C-CB49-A409-883A36341E42}"/>
              </a:ext>
            </a:extLst>
          </xdr:cNvPr>
          <xdr:cNvSpPr txBox="1"/>
        </xdr:nvSpPr>
        <xdr:spPr>
          <a:xfrm>
            <a:off x="314739" y="5814392"/>
            <a:ext cx="8630477" cy="447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cene3d>
              <a:camera prst="orthographicFront"/>
              <a:lightRig rig="flat" dir="tl">
                <a:rot lat="0" lon="0" rev="6600000"/>
              </a:lightRig>
            </a:scene3d>
            <a:sp3d extrusionH="25400" contourW="8890">
              <a:bevelT w="38100" h="31750"/>
              <a:contourClr>
                <a:schemeClr val="tx1"/>
              </a:contourClr>
            </a:sp3d>
          </a:bodyPr>
          <a:lstStyle/>
          <a:p>
            <a:pPr algn="ctr"/>
            <a:fld id="{096F383F-DA7D-47B7-AEB4-0B52DE5128C2}" type="TxLink">
              <a:rPr lang="en-CA" sz="1600" b="1" i="0" u="none" strike="noStrike" cap="none" spc="0">
                <a:ln w="11430">
                  <a:solidFill>
                    <a:sysClr val="windowText" lastClr="000000"/>
                  </a:solidFill>
                </a:ln>
                <a:solidFill>
                  <a:schemeClr val="tx1"/>
                </a:solidFill>
                <a:effectLst>
                  <a:outerShdw blurRad="50800" dist="39000" dir="5460000" algn="tl">
                    <a:srgbClr val="000000">
                      <a:alpha val="38000"/>
                    </a:srgbClr>
                  </a:outerShdw>
                </a:effectLst>
                <a:latin typeface="Arialri"/>
              </a:rPr>
              <a:pPr algn="ctr"/>
              <a:t> </a:t>
            </a:fld>
            <a:endPar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endParaRPr>
          </a:p>
        </xdr:txBody>
      </xdr:sp>
      <xdr:pic>
        <xdr:nvPicPr>
          <xdr:cNvPr id="5" name="Picture 4">
            <a:extLst>
              <a:ext uri="{FF2B5EF4-FFF2-40B4-BE49-F238E27FC236}">
                <a16:creationId xmlns:a16="http://schemas.microsoft.com/office/drawing/2014/main" id="{8668B63B-E457-B2D8-03E0-EC370BA0025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405848" y="4688417"/>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FFAD69D9-60BB-0F27-91DB-0667BE052A00}"/>
              </a:ext>
            </a:extLst>
          </xdr:cNvPr>
          <xdr:cNvSpPr/>
        </xdr:nvSpPr>
        <xdr:spPr>
          <a:xfrm>
            <a:off x="746395" y="465816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1</xdr:col>
      <xdr:colOff>133350</xdr:colOff>
      <xdr:row>3</xdr:row>
      <xdr:rowOff>133350</xdr:rowOff>
    </xdr:from>
    <xdr:to>
      <xdr:col>1</xdr:col>
      <xdr:colOff>2990850</xdr:colOff>
      <xdr:row>5</xdr:row>
      <xdr:rowOff>66675</xdr:rowOff>
    </xdr:to>
    <xdr:sp macro="" textlink="">
      <xdr:nvSpPr>
        <xdr:cNvPr id="7" name="TextBox 6">
          <a:extLst>
            <a:ext uri="{FF2B5EF4-FFF2-40B4-BE49-F238E27FC236}">
              <a16:creationId xmlns:a16="http://schemas.microsoft.com/office/drawing/2014/main" id="{B2CBEB2A-E3DB-4B86-833E-614F56E8A059}"/>
            </a:ext>
          </a:extLst>
        </xdr:cNvPr>
        <xdr:cNvSpPr txBox="1"/>
      </xdr:nvSpPr>
      <xdr:spPr>
        <a:xfrm>
          <a:off x="762000" y="762000"/>
          <a:ext cx="2857500"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t>OEB Staff - Question</a:t>
          </a:r>
          <a:r>
            <a:rPr lang="en-CA" sz="1100" baseline="0"/>
            <a:t> 6</a:t>
          </a:r>
          <a:endParaRPr lang="en-CA"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31750</xdr:rowOff>
    </xdr:from>
    <xdr:to>
      <xdr:col>8</xdr:col>
      <xdr:colOff>605595</xdr:colOff>
      <xdr:row>10</xdr:row>
      <xdr:rowOff>42516</xdr:rowOff>
    </xdr:to>
    <xdr:grpSp>
      <xdr:nvGrpSpPr>
        <xdr:cNvPr id="2" name="Group 1">
          <a:extLst>
            <a:ext uri="{FF2B5EF4-FFF2-40B4-BE49-F238E27FC236}">
              <a16:creationId xmlns:a16="http://schemas.microsoft.com/office/drawing/2014/main" id="{64DA117F-D6FE-480B-B00F-56E2EF15B849}"/>
            </a:ext>
          </a:extLst>
        </xdr:cNvPr>
        <xdr:cNvGrpSpPr/>
      </xdr:nvGrpSpPr>
      <xdr:grpSpPr>
        <a:xfrm>
          <a:off x="628650" y="31750"/>
          <a:ext cx="10378245" cy="1915766"/>
          <a:chOff x="200024" y="4499942"/>
          <a:chExt cx="8857420" cy="1915766"/>
        </a:xfrm>
      </xdr:grpSpPr>
      <xdr:pic>
        <xdr:nvPicPr>
          <xdr:cNvPr id="3" name="Picture 2">
            <a:extLst>
              <a:ext uri="{FF2B5EF4-FFF2-40B4-BE49-F238E27FC236}">
                <a16:creationId xmlns:a16="http://schemas.microsoft.com/office/drawing/2014/main" id="{4314F12F-4A40-5C96-C2B1-58FF45A11BA7}"/>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0024" y="4499942"/>
            <a:ext cx="8857420" cy="1915766"/>
          </a:xfrm>
          <a:prstGeom prst="rect">
            <a:avLst/>
          </a:prstGeom>
          <a:ln>
            <a:noFill/>
          </a:ln>
          <a:effectLst>
            <a:softEdge rad="112500"/>
          </a:effectLst>
        </xdr:spPr>
      </xdr:pic>
      <xdr:sp macro="" textlink="" fLocksText="0">
        <xdr:nvSpPr>
          <xdr:cNvPr id="4" name="TextBox 3">
            <a:extLst>
              <a:ext uri="{FF2B5EF4-FFF2-40B4-BE49-F238E27FC236}">
                <a16:creationId xmlns:a16="http://schemas.microsoft.com/office/drawing/2014/main" id="{0B3A06ED-B34C-76B6-0B43-72BD922EBF01}"/>
              </a:ext>
            </a:extLst>
          </xdr:cNvPr>
          <xdr:cNvSpPr txBox="1"/>
        </xdr:nvSpPr>
        <xdr:spPr>
          <a:xfrm>
            <a:off x="314739" y="5814392"/>
            <a:ext cx="8630477" cy="447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cene3d>
              <a:camera prst="orthographicFront"/>
              <a:lightRig rig="flat" dir="tl">
                <a:rot lat="0" lon="0" rev="6600000"/>
              </a:lightRig>
            </a:scene3d>
            <a:sp3d extrusionH="25400" contourW="8890">
              <a:bevelT w="38100" h="31750"/>
              <a:contourClr>
                <a:schemeClr val="tx1"/>
              </a:contourClr>
            </a:sp3d>
          </a:bodyPr>
          <a:lstStyle/>
          <a:p>
            <a:pPr algn="ctr"/>
            <a:fld id="{096F383F-DA7D-47B7-AEB4-0B52DE5128C2}" type="TxLink">
              <a:rPr lang="en-CA" sz="1600" b="1" i="0" u="none" strike="noStrike" cap="none" spc="0">
                <a:ln w="11430">
                  <a:solidFill>
                    <a:sysClr val="windowText" lastClr="000000"/>
                  </a:solidFill>
                </a:ln>
                <a:solidFill>
                  <a:schemeClr val="tx1"/>
                </a:solidFill>
                <a:effectLst>
                  <a:outerShdw blurRad="50800" dist="39000" dir="5460000" algn="tl">
                    <a:srgbClr val="000000">
                      <a:alpha val="38000"/>
                    </a:srgbClr>
                  </a:outerShdw>
                </a:effectLst>
                <a:latin typeface="Arialri"/>
              </a:rPr>
              <a:pPr algn="ctr"/>
              <a:t> </a:t>
            </a:fld>
            <a:endPar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endParaRPr>
          </a:p>
        </xdr:txBody>
      </xdr:sp>
      <xdr:sp macro="" textlink="">
        <xdr:nvSpPr>
          <xdr:cNvPr id="5" name="Rectangle 4">
            <a:extLst>
              <a:ext uri="{FF2B5EF4-FFF2-40B4-BE49-F238E27FC236}">
                <a16:creationId xmlns:a16="http://schemas.microsoft.com/office/drawing/2014/main" id="{6D651E3D-898C-7362-8636-60303BB02355}"/>
              </a:ext>
            </a:extLst>
          </xdr:cNvPr>
          <xdr:cNvSpPr/>
        </xdr:nvSpPr>
        <xdr:spPr>
          <a:xfrm>
            <a:off x="345334" y="499195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endPar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endParaRPr>
          </a:p>
        </xdr:txBody>
      </xdr:sp>
      <xdr:pic>
        <xdr:nvPicPr>
          <xdr:cNvPr id="6" name="Picture 5">
            <a:extLst>
              <a:ext uri="{FF2B5EF4-FFF2-40B4-BE49-F238E27FC236}">
                <a16:creationId xmlns:a16="http://schemas.microsoft.com/office/drawing/2014/main" id="{733433DD-8C7C-7E43-BD86-F4F04511CEF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405848" y="4688417"/>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a:extLst>
              <a:ext uri="{FF2B5EF4-FFF2-40B4-BE49-F238E27FC236}">
                <a16:creationId xmlns:a16="http://schemas.microsoft.com/office/drawing/2014/main" id="{6815D301-C27E-0D61-8A52-1C3E5DAEDFE6}"/>
              </a:ext>
            </a:extLst>
          </xdr:cNvPr>
          <xdr:cNvSpPr/>
        </xdr:nvSpPr>
        <xdr:spPr>
          <a:xfrm>
            <a:off x="746395" y="465816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1</xdr:col>
      <xdr:colOff>104775</xdr:colOff>
      <xdr:row>3</xdr:row>
      <xdr:rowOff>123825</xdr:rowOff>
    </xdr:from>
    <xdr:to>
      <xdr:col>1</xdr:col>
      <xdr:colOff>2962275</xdr:colOff>
      <xdr:row>5</xdr:row>
      <xdr:rowOff>85725</xdr:rowOff>
    </xdr:to>
    <xdr:sp macro="" textlink="">
      <xdr:nvSpPr>
        <xdr:cNvPr id="8" name="TextBox 7">
          <a:extLst>
            <a:ext uri="{FF2B5EF4-FFF2-40B4-BE49-F238E27FC236}">
              <a16:creationId xmlns:a16="http://schemas.microsoft.com/office/drawing/2014/main" id="{CB4C4AC0-A614-92F1-31BB-67DB9B54A897}"/>
            </a:ext>
          </a:extLst>
        </xdr:cNvPr>
        <xdr:cNvSpPr txBox="1"/>
      </xdr:nvSpPr>
      <xdr:spPr>
        <a:xfrm>
          <a:off x="733425" y="695325"/>
          <a:ext cx="2857500"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t>OEB Staff - Question</a:t>
          </a:r>
          <a:r>
            <a:rPr lang="en-CA" sz="1100" baseline="0"/>
            <a:t> 6</a:t>
          </a:r>
          <a:endParaRPr lang="en-CA"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bbacon\My%20Documents\Lakeland\2013%20Rate%20Appl\Dummy%20Fi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LDC%20FTY%20-%20LF\CostAllocatio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aurah\Downloads\2017_Filing_Requirements_Chapter2_Appendices%20TC.xlsm%20(6).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laurah\Downloads\InnPower_2023-IRM-Rate-Generator-Model_20220803%20(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ummy File"/>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ClassRevenues"/>
      <sheetName val="ExistingRatesDetails"/>
      <sheetName val="ExistingRatesSummary"/>
      <sheetName val="LoadForecastDetails"/>
      <sheetName val="LoadForecastSummary"/>
      <sheetName val="Refs"/>
    </sheetNames>
    <sheetDataSet>
      <sheetData sheetId="0" refreshError="1">
        <row r="8">
          <cell r="C8" t="str">
            <v>C:\Documents and Settings\jcochrane.ERA-INC\My Documents\2008EDR\FTYv1.3</v>
          </cell>
        </row>
      </sheetData>
      <sheetData sheetId="1" refreshError="1"/>
      <sheetData sheetId="2" refreshError="1"/>
      <sheetData sheetId="3" refreshError="1"/>
      <sheetData sheetId="4" refreshError="1"/>
      <sheetData sheetId="5" refreshError="1"/>
      <sheetData sheetId="6" refreshError="1">
        <row r="2">
          <cell r="B2" t="str">
            <v>Horizon_Utilities_Corporation_Detailed_CA_model_Run2.xls</v>
          </cell>
        </row>
        <row r="3">
          <cell r="B3" t="str">
            <v>'[Horizon_Utilities_Corporation_Detailed_CA_model_Run2.xls]I2 LDC class'!$C:$G</v>
          </cell>
        </row>
        <row r="4">
          <cell r="B4" t="str">
            <v>'[Horizon_Utilities_Corporation_Detailed_CA_model_Run2.xls]O1 Revenue to cost|RR'!$D$17:$W$17</v>
          </cell>
        </row>
        <row r="5">
          <cell r="B5" t="str">
            <v>Revenue Requirement (includes NI)</v>
          </cell>
        </row>
        <row r="6">
          <cell r="B6">
            <v>92033309.222477198</v>
          </cell>
        </row>
        <row r="7">
          <cell r="B7" t="str">
            <v>'[Horizon_Utilities_Corporation_Detailed_CA_model_Run2.xls]O1 Revenue to cost|RR'!$B:$W</v>
          </cell>
        </row>
        <row r="8">
          <cell r="B8">
            <v>498976676.05552793</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App.2-AC_Customer Engagement"/>
      <sheetName val="App.2-B_Acctg Instructions"/>
      <sheetName val="App.2-BA_Fixed Asset Cont"/>
      <sheetName val="Appendix 2-BB Service Life  "/>
      <sheetName val="App.2-CA_OldCGAAPDepExp_Yr1"/>
      <sheetName val="App.2-CB_NewCGAAP_DepExp_Yr1"/>
      <sheetName val="App.2-CC_DepExp_Yr2"/>
      <sheetName val="App.2-CD_DepExp_Yr3"/>
      <sheetName val="App.2-CE_DepExp_Yr4"/>
      <sheetName val="App.2-CF_DepExp_Yr5"/>
      <sheetName val="App.2-CG_DepExp_Yr6"/>
      <sheetName val="App.2-CH_DepExp"/>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Load_Forecast_Instrct"/>
      <sheetName val="App.2-IB_Load_Forecast_Analysis"/>
      <sheetName val="App.2-JA_OM&amp;A_Summary_Analys"/>
      <sheetName val="App.2-JB_OM&amp;A_Cost _Drivers"/>
      <sheetName val="App.2-JC_OMA Programs"/>
      <sheetName val="App.2-K_Employee Costs"/>
      <sheetName val="App.2-KA_P_OPEBs"/>
      <sheetName val="App.2-L_OM&amp;A_per_Cust_FTE"/>
      <sheetName val="App.2-L_OM&amp;A_per_Cust_FTEE_exp"/>
      <sheetName val="App.2-M_Regulatory_Costs"/>
      <sheetName val="App.2-N_Corp_Cost_Allocation"/>
      <sheetName val="App.2-OA Capital Structure"/>
      <sheetName val="App.2-OB_Debt Instruments"/>
      <sheetName val="App.2-Q_Cost of Serv. Emb. Dx"/>
      <sheetName val="App.2-R_Loss Factors"/>
      <sheetName val="App.2-S_Stranded Meters"/>
      <sheetName val="App.2-Y_MIFRS Summary Impacts"/>
      <sheetName val="Sheet19"/>
      <sheetName val="App.2-YA_IFRS Transition Costs"/>
      <sheetName val="Sheet1"/>
    </sheetNames>
    <sheetDataSet>
      <sheetData sheetId="0">
        <row r="16">
          <cell r="E16" t="str">
            <v>EB-2016-0085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1. Information Sheet"/>
      <sheetName val="Sheet1"/>
      <sheetName val="2. Current Tariff Schedule"/>
      <sheetName val="3. Continuity Schedule"/>
      <sheetName val="2016 List"/>
      <sheetName val="4. Billing Det. for Def-Var"/>
      <sheetName val="5. Allocating Def-Var Balances"/>
      <sheetName val="6. Class A Consumption Data"/>
      <sheetName val="6.1a GA Allocation"/>
      <sheetName val="6.1 GA"/>
      <sheetName val="6.2a CBR B_Allocation"/>
      <sheetName val="6.2 CBR B"/>
      <sheetName val="7. Calculation of Def-Var RR"/>
      <sheetName val="8. STS - Tax Change"/>
      <sheetName val="9. Shared Tax - Rate Rider"/>
      <sheetName val="10. RTSR Current Rates"/>
      <sheetName val="11. RTSR - UTRs &amp; Sub-Tx"/>
      <sheetName val="12. RTSR - Historical Wholesale"/>
      <sheetName val="13. RTSR - Current Wholesale"/>
      <sheetName val="14. RTSR - Forecast Wholesale"/>
      <sheetName val="15. RTSR Rates to Forecast"/>
      <sheetName val="16. Rev2Cost_GDPIPI"/>
      <sheetName val="17. Regulatory Charges"/>
      <sheetName val="18. Additional Rates"/>
      <sheetName val="Rate Rider Database"/>
      <sheetName val="19. Final Tariff Schedule"/>
      <sheetName val="20. Bill Impacts"/>
      <sheetName val="2 1 5 TotalConsumptionData_Dist"/>
      <sheetName val="212_Total_Connection_RollUp"/>
      <sheetName val="2.1.7 Filing"/>
      <sheetName val="20. HIDDEN"/>
      <sheetName val="20. Bill Impacts hidden"/>
      <sheetName val="Database"/>
      <sheetName val="lists"/>
      <sheetName val="Sheet2"/>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6B4E7-689F-4553-A21A-97DDFA6B0B9B}">
  <sheetPr>
    <tabColor theme="9" tint="0.59999389629810485"/>
  </sheetPr>
  <dimension ref="B2:I73"/>
  <sheetViews>
    <sheetView tabSelected="1" workbookViewId="0">
      <selection activeCell="B11" sqref="B11:I11"/>
    </sheetView>
  </sheetViews>
  <sheetFormatPr defaultRowHeight="15" x14ac:dyDescent="0.25"/>
  <cols>
    <col min="1" max="1" width="9.140625" style="123"/>
    <col min="2" max="2" width="7.140625" style="123" bestFit="1" customWidth="1"/>
    <col min="3" max="3" width="52" style="123" bestFit="1" customWidth="1"/>
    <col min="4" max="7" width="12.5703125" style="123" bestFit="1" customWidth="1"/>
    <col min="8" max="8" width="12.7109375" style="123" bestFit="1" customWidth="1"/>
    <col min="9" max="9" width="15" style="123" bestFit="1" customWidth="1"/>
    <col min="10" max="16384" width="9.140625" style="123"/>
  </cols>
  <sheetData>
    <row r="2" spans="2:9" x14ac:dyDescent="0.25">
      <c r="B2" s="45" t="s">
        <v>157</v>
      </c>
    </row>
    <row r="3" spans="2:9" x14ac:dyDescent="0.25">
      <c r="B3" s="151" t="s">
        <v>124</v>
      </c>
      <c r="D3" s="120"/>
      <c r="E3" s="120"/>
      <c r="F3" s="120"/>
      <c r="G3" s="120"/>
      <c r="H3" s="121" t="s">
        <v>76</v>
      </c>
      <c r="I3" s="122" t="str">
        <f>EBNUMBER</f>
        <v>EB-2016-0085</v>
      </c>
    </row>
    <row r="4" spans="2:9" x14ac:dyDescent="0.25">
      <c r="B4" s="120"/>
      <c r="C4" s="120"/>
      <c r="D4" s="120"/>
      <c r="E4" s="120"/>
      <c r="F4" s="120"/>
      <c r="G4" s="120"/>
      <c r="H4" s="121" t="s">
        <v>77</v>
      </c>
      <c r="I4" s="124">
        <v>4</v>
      </c>
    </row>
    <row r="5" spans="2:9" x14ac:dyDescent="0.25">
      <c r="B5" s="120"/>
      <c r="C5" s="120"/>
      <c r="D5" s="120"/>
      <c r="E5" s="120"/>
      <c r="F5" s="120"/>
      <c r="G5" s="120"/>
      <c r="H5" s="121" t="s">
        <v>78</v>
      </c>
      <c r="I5" s="124"/>
    </row>
    <row r="6" spans="2:9" x14ac:dyDescent="0.25">
      <c r="B6" s="120"/>
      <c r="C6" s="120"/>
      <c r="D6" s="120"/>
      <c r="E6" s="120"/>
      <c r="F6" s="120"/>
      <c r="G6" s="120"/>
      <c r="H6" s="121" t="s">
        <v>79</v>
      </c>
      <c r="I6" s="124"/>
    </row>
    <row r="7" spans="2:9" x14ac:dyDescent="0.25">
      <c r="B7" s="120"/>
      <c r="C7" s="120"/>
      <c r="D7" s="120"/>
      <c r="E7" s="120"/>
      <c r="F7" s="120"/>
      <c r="G7" s="120"/>
      <c r="H7" s="121" t="s">
        <v>80</v>
      </c>
      <c r="I7" s="122"/>
    </row>
    <row r="8" spans="2:9" x14ac:dyDescent="0.25">
      <c r="B8" s="120"/>
      <c r="C8" s="120"/>
      <c r="D8" s="120"/>
      <c r="E8" s="120"/>
      <c r="F8" s="120"/>
      <c r="G8" s="120"/>
      <c r="H8" s="121"/>
      <c r="I8" s="122"/>
    </row>
    <row r="9" spans="2:9" x14ac:dyDescent="0.25">
      <c r="B9" s="120"/>
      <c r="C9" s="120"/>
      <c r="D9" s="120"/>
      <c r="E9" s="120"/>
      <c r="F9" s="120"/>
      <c r="G9" s="120"/>
      <c r="H9" s="121" t="s">
        <v>81</v>
      </c>
      <c r="I9" s="125">
        <v>43181</v>
      </c>
    </row>
    <row r="10" spans="2:9" x14ac:dyDescent="0.25">
      <c r="B10" s="120"/>
      <c r="C10" s="120"/>
      <c r="D10" s="120"/>
      <c r="E10" s="120"/>
      <c r="F10" s="120"/>
      <c r="G10" s="120"/>
      <c r="H10" s="120"/>
      <c r="I10" s="120"/>
    </row>
    <row r="11" spans="2:9" x14ac:dyDescent="0.25">
      <c r="B11" s="180" t="s">
        <v>82</v>
      </c>
      <c r="C11" s="180"/>
      <c r="D11" s="180"/>
      <c r="E11" s="180"/>
      <c r="F11" s="180"/>
      <c r="G11" s="180"/>
      <c r="H11" s="180"/>
      <c r="I11" s="180"/>
    </row>
    <row r="12" spans="2:9" x14ac:dyDescent="0.25">
      <c r="B12" s="180" t="s">
        <v>83</v>
      </c>
      <c r="C12" s="180"/>
      <c r="D12" s="180"/>
      <c r="E12" s="180"/>
      <c r="F12" s="180"/>
      <c r="G12" s="180"/>
      <c r="H12" s="180"/>
      <c r="I12" s="180"/>
    </row>
    <row r="13" spans="2:9" x14ac:dyDescent="0.25">
      <c r="B13" s="181"/>
      <c r="C13" s="181"/>
      <c r="D13" s="181"/>
      <c r="E13" s="181"/>
      <c r="F13" s="181"/>
      <c r="G13" s="181"/>
      <c r="H13" s="181"/>
      <c r="I13" s="181"/>
    </row>
    <row r="14" spans="2:9" ht="15.75" thickBot="1" x14ac:dyDescent="0.3">
      <c r="B14" s="120"/>
      <c r="C14" s="120"/>
      <c r="D14" s="120"/>
      <c r="E14" s="120"/>
      <c r="F14" s="120"/>
      <c r="G14" s="120"/>
      <c r="H14" s="120"/>
      <c r="I14" s="120"/>
    </row>
    <row r="15" spans="2:9" x14ac:dyDescent="0.25">
      <c r="B15" s="182"/>
      <c r="C15" s="183"/>
      <c r="D15" s="186" t="s">
        <v>84</v>
      </c>
      <c r="E15" s="187"/>
      <c r="F15" s="187"/>
      <c r="G15" s="187"/>
      <c r="H15" s="188"/>
      <c r="I15" s="189" t="s">
        <v>85</v>
      </c>
    </row>
    <row r="16" spans="2:9" x14ac:dyDescent="0.25">
      <c r="B16" s="184"/>
      <c r="C16" s="185"/>
      <c r="D16" s="126">
        <v>2011</v>
      </c>
      <c r="E16" s="126">
        <v>2012</v>
      </c>
      <c r="F16" s="126">
        <v>2013</v>
      </c>
      <c r="G16" s="126">
        <v>2014</v>
      </c>
      <c r="H16" s="126">
        <v>2015</v>
      </c>
      <c r="I16" s="190"/>
    </row>
    <row r="17" spans="2:9" x14ac:dyDescent="0.25">
      <c r="B17" s="127"/>
      <c r="C17" s="191" t="s">
        <v>86</v>
      </c>
      <c r="D17" s="192"/>
      <c r="E17" s="192"/>
      <c r="F17" s="192"/>
      <c r="G17" s="192"/>
      <c r="H17" s="192"/>
      <c r="I17" s="193"/>
    </row>
    <row r="18" spans="2:9" x14ac:dyDescent="0.25">
      <c r="B18" s="128" t="s">
        <v>87</v>
      </c>
      <c r="C18" s="129" t="s">
        <v>88</v>
      </c>
      <c r="D18" s="130">
        <v>246758167.20000002</v>
      </c>
      <c r="E18" s="130">
        <v>245129838.40000004</v>
      </c>
      <c r="F18" s="130">
        <v>251758061.40000001</v>
      </c>
      <c r="G18" s="130">
        <v>253254986.30000001</v>
      </c>
      <c r="H18" s="130">
        <v>255774983.09999999</v>
      </c>
      <c r="I18" s="131">
        <f>IF(SUM(D18:H18)=0,0,AVERAGE(D18:H18))</f>
        <v>250535207.27999997</v>
      </c>
    </row>
    <row r="19" spans="2:9" x14ac:dyDescent="0.25">
      <c r="B19" s="128" t="s">
        <v>89</v>
      </c>
      <c r="C19" s="129" t="s">
        <v>90</v>
      </c>
      <c r="D19" s="130">
        <v>240111859</v>
      </c>
      <c r="E19" s="130">
        <v>239421444.59999999</v>
      </c>
      <c r="F19" s="130">
        <v>246360765.78999996</v>
      </c>
      <c r="G19" s="130">
        <v>248174857.69000003</v>
      </c>
      <c r="H19" s="130">
        <v>251300561.442</v>
      </c>
      <c r="I19" s="131">
        <f>IF(SUM(D19:H19)=0,0,AVERAGE(D19:H19))</f>
        <v>245073897.7044</v>
      </c>
    </row>
    <row r="20" spans="2:9" ht="30" x14ac:dyDescent="0.25">
      <c r="B20" s="128" t="s">
        <v>91</v>
      </c>
      <c r="C20" s="129" t="s">
        <v>92</v>
      </c>
      <c r="D20" s="130"/>
      <c r="E20" s="130"/>
      <c r="F20" s="130"/>
      <c r="G20" s="130"/>
      <c r="H20" s="130"/>
      <c r="I20" s="131">
        <f>IF(SUM(D20:H20)=0,0,AVERAGE(D20:H20))</f>
        <v>0</v>
      </c>
    </row>
    <row r="21" spans="2:9" x14ac:dyDescent="0.25">
      <c r="B21" s="128" t="s">
        <v>93</v>
      </c>
      <c r="C21" s="129" t="s">
        <v>94</v>
      </c>
      <c r="D21" s="132">
        <f t="shared" ref="D21:I21" si="0">D19-D20</f>
        <v>240111859</v>
      </c>
      <c r="E21" s="132">
        <f t="shared" si="0"/>
        <v>239421444.59999999</v>
      </c>
      <c r="F21" s="132">
        <f t="shared" si="0"/>
        <v>246360765.78999996</v>
      </c>
      <c r="G21" s="132">
        <f t="shared" si="0"/>
        <v>248174857.69000003</v>
      </c>
      <c r="H21" s="132">
        <f t="shared" si="0"/>
        <v>251300561.442</v>
      </c>
      <c r="I21" s="133">
        <f t="shared" si="0"/>
        <v>245073897.7044</v>
      </c>
    </row>
    <row r="22" spans="2:9" x14ac:dyDescent="0.25">
      <c r="B22" s="128" t="s">
        <v>95</v>
      </c>
      <c r="C22" s="129" t="s">
        <v>96</v>
      </c>
      <c r="D22" s="130">
        <v>233601582.96999997</v>
      </c>
      <c r="E22" s="130">
        <v>229950204.59647745</v>
      </c>
      <c r="F22" s="130">
        <v>232845910.19703764</v>
      </c>
      <c r="G22" s="130">
        <v>238347364.48236424</v>
      </c>
      <c r="H22" s="130">
        <v>242586977</v>
      </c>
      <c r="I22" s="131">
        <f>IF(SUM(D22:H22)=0,0,AVERAGE(D22:H22))</f>
        <v>235466407.84917584</v>
      </c>
    </row>
    <row r="23" spans="2:9" ht="30" x14ac:dyDescent="0.25">
      <c r="B23" s="128" t="s">
        <v>97</v>
      </c>
      <c r="C23" s="129" t="s">
        <v>98</v>
      </c>
      <c r="D23" s="130"/>
      <c r="E23" s="130"/>
      <c r="F23" s="130"/>
      <c r="G23" s="130"/>
      <c r="H23" s="130"/>
      <c r="I23" s="131">
        <f>IF(SUM(D23:H23)=0,0,AVERAGE(D23:H23))</f>
        <v>0</v>
      </c>
    </row>
    <row r="24" spans="2:9" x14ac:dyDescent="0.25">
      <c r="B24" s="128" t="s">
        <v>99</v>
      </c>
      <c r="C24" s="129" t="s">
        <v>100</v>
      </c>
      <c r="D24" s="132">
        <f t="shared" ref="D24:I24" si="1">D22-D23</f>
        <v>233601582.96999997</v>
      </c>
      <c r="E24" s="132">
        <f t="shared" si="1"/>
        <v>229950204.59647745</v>
      </c>
      <c r="F24" s="132">
        <f t="shared" si="1"/>
        <v>232845910.19703764</v>
      </c>
      <c r="G24" s="132">
        <f t="shared" si="1"/>
        <v>238347364.48236424</v>
      </c>
      <c r="H24" s="132">
        <f t="shared" si="1"/>
        <v>242586977</v>
      </c>
      <c r="I24" s="133">
        <f t="shared" si="1"/>
        <v>235466407.84917584</v>
      </c>
    </row>
    <row r="25" spans="2:9" x14ac:dyDescent="0.25">
      <c r="B25" s="128" t="s">
        <v>101</v>
      </c>
      <c r="C25" s="129" t="s">
        <v>102</v>
      </c>
      <c r="D25" s="134">
        <f t="shared" ref="D25:I25" si="2">IF(D24=0,"",D21/D24)</f>
        <v>1.0278691434673888</v>
      </c>
      <c r="E25" s="134">
        <f t="shared" si="2"/>
        <v>1.0411882216853989</v>
      </c>
      <c r="F25" s="134">
        <f t="shared" si="2"/>
        <v>1.0580420570046769</v>
      </c>
      <c r="G25" s="134">
        <f t="shared" si="2"/>
        <v>1.0412318098376243</v>
      </c>
      <c r="H25" s="134">
        <f t="shared" si="2"/>
        <v>1.0359194238279328</v>
      </c>
      <c r="I25" s="135">
        <f t="shared" si="2"/>
        <v>1.0408019553318963</v>
      </c>
    </row>
    <row r="26" spans="2:9" x14ac:dyDescent="0.25">
      <c r="B26" s="136"/>
      <c r="C26" s="194" t="s">
        <v>103</v>
      </c>
      <c r="D26" s="195"/>
      <c r="E26" s="195"/>
      <c r="F26" s="195"/>
      <c r="G26" s="195"/>
      <c r="H26" s="195"/>
      <c r="I26" s="196"/>
    </row>
    <row r="27" spans="2:9" x14ac:dyDescent="0.25">
      <c r="B27" s="128" t="s">
        <v>104</v>
      </c>
      <c r="C27" s="129" t="s">
        <v>105</v>
      </c>
      <c r="D27" s="137">
        <v>1.0238</v>
      </c>
      <c r="E27" s="137">
        <v>1.022</v>
      </c>
      <c r="F27" s="137">
        <v>1.0205</v>
      </c>
      <c r="G27" s="137">
        <v>1.0179</v>
      </c>
      <c r="H27" s="137">
        <v>1.0101</v>
      </c>
      <c r="I27" s="135">
        <f>IF(SUM(D27:H27)=0,0,AVERAGE(D27:H27))</f>
        <v>1.0188600000000001</v>
      </c>
    </row>
    <row r="28" spans="2:9" x14ac:dyDescent="0.25">
      <c r="B28" s="136"/>
      <c r="C28" s="194" t="s">
        <v>106</v>
      </c>
      <c r="D28" s="195"/>
      <c r="E28" s="195"/>
      <c r="F28" s="195"/>
      <c r="G28" s="195"/>
      <c r="H28" s="195"/>
      <c r="I28" s="196"/>
    </row>
    <row r="29" spans="2:9" ht="15.75" thickBot="1" x14ac:dyDescent="0.3">
      <c r="B29" s="138" t="s">
        <v>107</v>
      </c>
      <c r="C29" s="139" t="s">
        <v>108</v>
      </c>
      <c r="D29" s="140">
        <f t="shared" ref="D29:I29" si="3">IF(D25="","",D25*D27)</f>
        <v>1.0523324290819127</v>
      </c>
      <c r="E29" s="140">
        <f t="shared" si="3"/>
        <v>1.0640943625624777</v>
      </c>
      <c r="F29" s="140">
        <f t="shared" si="3"/>
        <v>1.0797319191732728</v>
      </c>
      <c r="G29" s="140">
        <f t="shared" si="3"/>
        <v>1.0598698592337179</v>
      </c>
      <c r="H29" s="140">
        <f t="shared" si="3"/>
        <v>1.0463822100085949</v>
      </c>
      <c r="I29" s="141">
        <f t="shared" si="3"/>
        <v>1.0604314802094561</v>
      </c>
    </row>
    <row r="30" spans="2:9" x14ac:dyDescent="0.25">
      <c r="B30" s="120"/>
      <c r="C30" s="120"/>
      <c r="D30" s="120"/>
      <c r="E30" s="120"/>
      <c r="F30" s="120"/>
      <c r="G30" s="120"/>
      <c r="H30" s="120"/>
      <c r="I30" s="120"/>
    </row>
    <row r="31" spans="2:9" x14ac:dyDescent="0.25">
      <c r="B31" s="152" t="s">
        <v>109</v>
      </c>
      <c r="C31" s="120"/>
      <c r="D31" s="120"/>
      <c r="E31" s="120"/>
      <c r="F31" s="120"/>
      <c r="G31" s="120"/>
      <c r="H31" s="120"/>
      <c r="I31" s="120"/>
    </row>
    <row r="32" spans="2:9" x14ac:dyDescent="0.25">
      <c r="B32" s="120"/>
      <c r="C32" s="120"/>
      <c r="D32" s="120"/>
      <c r="E32" s="120"/>
      <c r="F32" s="120"/>
      <c r="G32" s="120"/>
      <c r="H32" s="120"/>
      <c r="I32" s="120"/>
    </row>
    <row r="33" spans="2:9" x14ac:dyDescent="0.25">
      <c r="B33" s="153" t="s">
        <v>87</v>
      </c>
      <c r="C33" s="179" t="s">
        <v>110</v>
      </c>
      <c r="D33" s="179"/>
      <c r="E33" s="179"/>
      <c r="F33" s="179"/>
      <c r="G33" s="179"/>
      <c r="H33" s="179"/>
      <c r="I33" s="179"/>
    </row>
    <row r="34" spans="2:9" x14ac:dyDescent="0.25">
      <c r="B34" s="154"/>
      <c r="C34" s="179"/>
      <c r="D34" s="179"/>
      <c r="E34" s="179"/>
      <c r="F34" s="179"/>
      <c r="G34" s="179"/>
      <c r="H34" s="179"/>
      <c r="I34" s="179"/>
    </row>
    <row r="35" spans="2:9" x14ac:dyDescent="0.25">
      <c r="B35" s="154"/>
      <c r="C35" s="179"/>
      <c r="D35" s="179"/>
      <c r="E35" s="179"/>
      <c r="F35" s="179"/>
      <c r="G35" s="179"/>
      <c r="H35" s="179"/>
      <c r="I35" s="179"/>
    </row>
    <row r="36" spans="2:9" x14ac:dyDescent="0.25">
      <c r="B36" s="154"/>
      <c r="C36" s="155"/>
      <c r="D36" s="155"/>
      <c r="E36" s="155"/>
      <c r="F36" s="155"/>
      <c r="G36" s="155"/>
      <c r="H36" s="155"/>
      <c r="I36" s="155"/>
    </row>
    <row r="37" spans="2:9" x14ac:dyDescent="0.25">
      <c r="B37" s="154"/>
      <c r="C37" s="179" t="s">
        <v>111</v>
      </c>
      <c r="D37" s="179"/>
      <c r="E37" s="179"/>
      <c r="F37" s="179"/>
      <c r="G37" s="179"/>
      <c r="H37" s="179"/>
      <c r="I37" s="179"/>
    </row>
    <row r="38" spans="2:9" x14ac:dyDescent="0.25">
      <c r="B38" s="154"/>
      <c r="C38" s="179"/>
      <c r="D38" s="179"/>
      <c r="E38" s="179"/>
      <c r="F38" s="179"/>
      <c r="G38" s="179"/>
      <c r="H38" s="179"/>
      <c r="I38" s="179"/>
    </row>
    <row r="39" spans="2:9" x14ac:dyDescent="0.25">
      <c r="B39" s="154"/>
      <c r="C39" s="179"/>
      <c r="D39" s="179"/>
      <c r="E39" s="179"/>
      <c r="F39" s="179"/>
      <c r="G39" s="179"/>
      <c r="H39" s="179"/>
      <c r="I39" s="179"/>
    </row>
    <row r="40" spans="2:9" x14ac:dyDescent="0.25">
      <c r="B40" s="154"/>
      <c r="C40" s="179"/>
      <c r="D40" s="179"/>
      <c r="E40" s="179"/>
      <c r="F40" s="179"/>
      <c r="G40" s="179"/>
      <c r="H40" s="179"/>
      <c r="I40" s="179"/>
    </row>
    <row r="41" spans="2:9" x14ac:dyDescent="0.25">
      <c r="B41" s="154"/>
      <c r="C41" s="155"/>
      <c r="D41" s="155"/>
      <c r="E41" s="155"/>
      <c r="F41" s="155"/>
      <c r="G41" s="155"/>
      <c r="H41" s="155"/>
      <c r="I41" s="155"/>
    </row>
    <row r="42" spans="2:9" x14ac:dyDescent="0.25">
      <c r="B42" s="154"/>
      <c r="C42" s="155" t="s">
        <v>112</v>
      </c>
      <c r="D42" s="155"/>
      <c r="E42" s="155"/>
      <c r="F42" s="155"/>
      <c r="G42" s="155"/>
      <c r="H42" s="155"/>
      <c r="I42" s="155"/>
    </row>
    <row r="43" spans="2:9" x14ac:dyDescent="0.25">
      <c r="B43" s="154"/>
      <c r="C43" s="155"/>
      <c r="D43" s="155"/>
      <c r="E43" s="155"/>
      <c r="F43" s="155"/>
      <c r="G43" s="155"/>
      <c r="H43" s="155"/>
      <c r="I43" s="155"/>
    </row>
    <row r="44" spans="2:9" x14ac:dyDescent="0.25">
      <c r="B44" s="153" t="s">
        <v>89</v>
      </c>
      <c r="C44" s="179" t="s">
        <v>113</v>
      </c>
      <c r="D44" s="179"/>
      <c r="E44" s="179"/>
      <c r="F44" s="179"/>
      <c r="G44" s="179"/>
      <c r="H44" s="179"/>
      <c r="I44" s="179"/>
    </row>
    <row r="45" spans="2:9" x14ac:dyDescent="0.25">
      <c r="B45" s="154"/>
      <c r="C45" s="179"/>
      <c r="D45" s="179"/>
      <c r="E45" s="179"/>
      <c r="F45" s="179"/>
      <c r="G45" s="179"/>
      <c r="H45" s="179"/>
      <c r="I45" s="179"/>
    </row>
    <row r="46" spans="2:9" x14ac:dyDescent="0.25">
      <c r="B46" s="154"/>
      <c r="C46" s="179"/>
      <c r="D46" s="179"/>
      <c r="E46" s="179"/>
      <c r="F46" s="179"/>
      <c r="G46" s="179"/>
      <c r="H46" s="179"/>
      <c r="I46" s="179"/>
    </row>
    <row r="47" spans="2:9" x14ac:dyDescent="0.25">
      <c r="B47" s="154"/>
      <c r="C47" s="155"/>
      <c r="D47" s="155"/>
      <c r="E47" s="155"/>
      <c r="F47" s="155"/>
      <c r="G47" s="155"/>
      <c r="H47" s="155"/>
      <c r="I47" s="155"/>
    </row>
    <row r="48" spans="2:9" x14ac:dyDescent="0.25">
      <c r="B48" s="154"/>
      <c r="C48" s="179" t="s">
        <v>114</v>
      </c>
      <c r="D48" s="179"/>
      <c r="E48" s="179"/>
      <c r="F48" s="179"/>
      <c r="G48" s="179"/>
      <c r="H48" s="179"/>
      <c r="I48" s="179"/>
    </row>
    <row r="49" spans="2:9" x14ac:dyDescent="0.25">
      <c r="B49" s="154"/>
      <c r="C49" s="179"/>
      <c r="D49" s="179"/>
      <c r="E49" s="179"/>
      <c r="F49" s="179"/>
      <c r="G49" s="179"/>
      <c r="H49" s="179"/>
      <c r="I49" s="179"/>
    </row>
    <row r="50" spans="2:9" x14ac:dyDescent="0.25">
      <c r="B50" s="154"/>
      <c r="C50" s="179"/>
      <c r="D50" s="179"/>
      <c r="E50" s="179"/>
      <c r="F50" s="179"/>
      <c r="G50" s="179"/>
      <c r="H50" s="179"/>
      <c r="I50" s="179"/>
    </row>
    <row r="51" spans="2:9" x14ac:dyDescent="0.25">
      <c r="B51" s="154"/>
      <c r="C51" s="179"/>
      <c r="D51" s="179"/>
      <c r="E51" s="179"/>
      <c r="F51" s="179"/>
      <c r="G51" s="179"/>
      <c r="H51" s="179"/>
      <c r="I51" s="179"/>
    </row>
    <row r="52" spans="2:9" x14ac:dyDescent="0.25">
      <c r="B52" s="154"/>
      <c r="C52" s="155"/>
      <c r="D52" s="155"/>
      <c r="E52" s="155"/>
      <c r="F52" s="155"/>
      <c r="G52" s="155"/>
      <c r="H52" s="155"/>
      <c r="I52" s="155"/>
    </row>
    <row r="53" spans="2:9" x14ac:dyDescent="0.25">
      <c r="B53" s="154"/>
      <c r="C53" s="197" t="s">
        <v>112</v>
      </c>
      <c r="D53" s="197"/>
      <c r="E53" s="197"/>
      <c r="F53" s="197"/>
      <c r="G53" s="197"/>
      <c r="H53" s="197"/>
      <c r="I53" s="197"/>
    </row>
    <row r="54" spans="2:9" x14ac:dyDescent="0.25">
      <c r="B54" s="154"/>
      <c r="C54" s="155"/>
      <c r="D54" s="155"/>
      <c r="E54" s="155"/>
      <c r="F54" s="155"/>
      <c r="G54" s="155"/>
      <c r="H54" s="155"/>
      <c r="I54" s="155"/>
    </row>
    <row r="55" spans="2:9" x14ac:dyDescent="0.25">
      <c r="B55" s="154"/>
      <c r="C55" s="179" t="s">
        <v>115</v>
      </c>
      <c r="D55" s="179"/>
      <c r="E55" s="179"/>
      <c r="F55" s="179"/>
      <c r="G55" s="179"/>
      <c r="H55" s="179"/>
      <c r="I55" s="179"/>
    </row>
    <row r="56" spans="2:9" x14ac:dyDescent="0.25">
      <c r="B56" s="154"/>
      <c r="C56" s="179"/>
      <c r="D56" s="179"/>
      <c r="E56" s="179"/>
      <c r="F56" s="179"/>
      <c r="G56" s="179"/>
      <c r="H56" s="179"/>
      <c r="I56" s="179"/>
    </row>
    <row r="57" spans="2:9" x14ac:dyDescent="0.25">
      <c r="B57" s="154"/>
      <c r="C57" s="155"/>
      <c r="D57" s="155"/>
      <c r="E57" s="155"/>
      <c r="F57" s="155"/>
      <c r="G57" s="155"/>
      <c r="H57" s="155"/>
      <c r="I57" s="155"/>
    </row>
    <row r="58" spans="2:9" x14ac:dyDescent="0.25">
      <c r="B58" s="153" t="s">
        <v>91</v>
      </c>
      <c r="C58" s="179" t="s">
        <v>116</v>
      </c>
      <c r="D58" s="179"/>
      <c r="E58" s="179"/>
      <c r="F58" s="179"/>
      <c r="G58" s="179"/>
      <c r="H58" s="179"/>
      <c r="I58" s="179"/>
    </row>
    <row r="59" spans="2:9" x14ac:dyDescent="0.25">
      <c r="B59" s="154"/>
      <c r="C59" s="179"/>
      <c r="D59" s="179"/>
      <c r="E59" s="179"/>
      <c r="F59" s="179"/>
      <c r="G59" s="179"/>
      <c r="H59" s="179"/>
      <c r="I59" s="179"/>
    </row>
    <row r="60" spans="2:9" x14ac:dyDescent="0.25">
      <c r="B60" s="154"/>
      <c r="C60" s="155"/>
      <c r="D60" s="155"/>
      <c r="E60" s="155"/>
      <c r="F60" s="155"/>
      <c r="G60" s="155"/>
      <c r="H60" s="155"/>
      <c r="I60" s="155"/>
    </row>
    <row r="61" spans="2:9" x14ac:dyDescent="0.25">
      <c r="B61" s="153" t="s">
        <v>95</v>
      </c>
      <c r="C61" s="179" t="s">
        <v>117</v>
      </c>
      <c r="D61" s="179"/>
      <c r="E61" s="179"/>
      <c r="F61" s="179"/>
      <c r="G61" s="179"/>
      <c r="H61" s="179"/>
      <c r="I61" s="179"/>
    </row>
    <row r="62" spans="2:9" x14ac:dyDescent="0.25">
      <c r="B62" s="154"/>
      <c r="C62" s="155"/>
      <c r="D62" s="155"/>
      <c r="E62" s="155"/>
      <c r="F62" s="155"/>
      <c r="G62" s="155"/>
      <c r="H62" s="155"/>
      <c r="I62" s="155"/>
    </row>
    <row r="63" spans="2:9" x14ac:dyDescent="0.25">
      <c r="B63" s="153" t="s">
        <v>118</v>
      </c>
      <c r="C63" s="197" t="s">
        <v>119</v>
      </c>
      <c r="D63" s="197"/>
      <c r="E63" s="197"/>
      <c r="F63" s="197"/>
      <c r="G63" s="197"/>
      <c r="H63" s="197"/>
      <c r="I63" s="197"/>
    </row>
    <row r="64" spans="2:9" x14ac:dyDescent="0.25">
      <c r="B64" s="154"/>
      <c r="C64" s="155"/>
      <c r="D64" s="155"/>
      <c r="E64" s="155"/>
      <c r="F64" s="155"/>
      <c r="G64" s="155"/>
      <c r="H64" s="155"/>
      <c r="I64" s="155"/>
    </row>
    <row r="65" spans="2:9" x14ac:dyDescent="0.25">
      <c r="B65" s="153" t="s">
        <v>104</v>
      </c>
      <c r="C65" s="197" t="s">
        <v>120</v>
      </c>
      <c r="D65" s="197"/>
      <c r="E65" s="197"/>
      <c r="F65" s="197"/>
      <c r="G65" s="197"/>
      <c r="H65" s="197"/>
      <c r="I65" s="197"/>
    </row>
    <row r="66" spans="2:9" x14ac:dyDescent="0.25">
      <c r="B66" s="155"/>
      <c r="C66" s="155"/>
      <c r="D66" s="155"/>
      <c r="E66" s="155"/>
      <c r="F66" s="155"/>
      <c r="G66" s="155"/>
      <c r="H66" s="155"/>
      <c r="I66" s="155"/>
    </row>
    <row r="67" spans="2:9" x14ac:dyDescent="0.25">
      <c r="B67" s="155"/>
      <c r="C67" s="179" t="s">
        <v>121</v>
      </c>
      <c r="D67" s="179"/>
      <c r="E67" s="179"/>
      <c r="F67" s="179"/>
      <c r="G67" s="179"/>
      <c r="H67" s="179"/>
      <c r="I67" s="155"/>
    </row>
    <row r="68" spans="2:9" x14ac:dyDescent="0.25">
      <c r="B68" s="155"/>
      <c r="C68" s="179"/>
      <c r="D68" s="179"/>
      <c r="E68" s="179"/>
      <c r="F68" s="179"/>
      <c r="G68" s="179"/>
      <c r="H68" s="179"/>
      <c r="I68" s="155"/>
    </row>
    <row r="69" spans="2:9" x14ac:dyDescent="0.25">
      <c r="B69" s="155"/>
      <c r="C69" s="179"/>
      <c r="D69" s="179"/>
      <c r="E69" s="179"/>
      <c r="F69" s="179"/>
      <c r="G69" s="179"/>
      <c r="H69" s="179"/>
      <c r="I69" s="155"/>
    </row>
    <row r="70" spans="2:9" x14ac:dyDescent="0.25">
      <c r="B70" s="155"/>
      <c r="C70" s="155"/>
      <c r="D70" s="155"/>
      <c r="E70" s="155"/>
      <c r="F70" s="155"/>
      <c r="G70" s="155"/>
      <c r="H70" s="155"/>
      <c r="I70" s="155"/>
    </row>
    <row r="71" spans="2:9" x14ac:dyDescent="0.25">
      <c r="B71" s="120"/>
      <c r="C71" s="197" t="s">
        <v>122</v>
      </c>
      <c r="D71" s="198"/>
      <c r="E71" s="198"/>
      <c r="F71" s="198"/>
      <c r="G71" s="198"/>
      <c r="H71" s="198"/>
      <c r="I71" s="198"/>
    </row>
    <row r="72" spans="2:9" x14ac:dyDescent="0.25">
      <c r="B72" s="120"/>
      <c r="C72" s="120" t="s">
        <v>123</v>
      </c>
      <c r="D72" s="120"/>
      <c r="E72" s="120"/>
      <c r="F72" s="120"/>
      <c r="G72" s="120"/>
      <c r="H72" s="120"/>
      <c r="I72" s="120"/>
    </row>
    <row r="73" spans="2:9" x14ac:dyDescent="0.25">
      <c r="B73" s="120"/>
      <c r="C73" s="120"/>
      <c r="D73" s="120"/>
      <c r="E73" s="120"/>
      <c r="F73" s="120"/>
      <c r="G73" s="120"/>
      <c r="H73" s="120"/>
      <c r="I73" s="120"/>
    </row>
  </sheetData>
  <mergeCells count="21">
    <mergeCell ref="C65:I65"/>
    <mergeCell ref="C67:H69"/>
    <mergeCell ref="C71:I71"/>
    <mergeCell ref="C48:I51"/>
    <mergeCell ref="C53:I53"/>
    <mergeCell ref="C55:I56"/>
    <mergeCell ref="C58:I59"/>
    <mergeCell ref="C61:I61"/>
    <mergeCell ref="C63:I63"/>
    <mergeCell ref="C44:I46"/>
    <mergeCell ref="B11:I11"/>
    <mergeCell ref="B12:I12"/>
    <mergeCell ref="B13:I13"/>
    <mergeCell ref="B15:C16"/>
    <mergeCell ref="D15:H15"/>
    <mergeCell ref="I15:I16"/>
    <mergeCell ref="C17:I17"/>
    <mergeCell ref="C26:I26"/>
    <mergeCell ref="C28:I28"/>
    <mergeCell ref="C33:I35"/>
    <mergeCell ref="C37:I40"/>
  </mergeCells>
  <dataValidations count="1">
    <dataValidation allowBlank="1" showInputMessage="1" showErrorMessage="1" promptTitle="Date Format" prompt="E.g:  &quot;August 1, 2011&quot;" sqref="I9" xr:uid="{7BBE28A2-1712-4AB6-AF7A-4997DA4A39AE}"/>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40D17-54CB-42E9-B8FB-1EE8AAA331D6}">
  <sheetPr>
    <tabColor theme="9" tint="0.59999389629810485"/>
  </sheetPr>
  <dimension ref="B2:I177"/>
  <sheetViews>
    <sheetView workbookViewId="0">
      <selection activeCell="B2" sqref="B2"/>
    </sheetView>
  </sheetViews>
  <sheetFormatPr defaultRowHeight="15" x14ac:dyDescent="0.25"/>
  <cols>
    <col min="1" max="1" width="9.140625" style="123"/>
    <col min="2" max="2" width="7.140625" style="123" bestFit="1" customWidth="1"/>
    <col min="3" max="3" width="52" style="123" bestFit="1" customWidth="1"/>
    <col min="4" max="7" width="12.5703125" style="123" bestFit="1" customWidth="1"/>
    <col min="8" max="8" width="12.7109375" style="123" bestFit="1" customWidth="1"/>
    <col min="9" max="9" width="15" style="123" bestFit="1" customWidth="1"/>
    <col min="10" max="16384" width="9.140625" style="123"/>
  </cols>
  <sheetData>
    <row r="2" spans="2:9" x14ac:dyDescent="0.25">
      <c r="B2" s="45" t="s">
        <v>157</v>
      </c>
    </row>
    <row r="3" spans="2:9" x14ac:dyDescent="0.25">
      <c r="B3" s="151" t="s">
        <v>125</v>
      </c>
      <c r="C3" s="120"/>
      <c r="D3" s="120"/>
      <c r="E3" s="120"/>
      <c r="F3" s="120"/>
      <c r="G3" s="120"/>
      <c r="H3" s="121" t="s">
        <v>76</v>
      </c>
      <c r="I3" s="122" t="str">
        <f>EBNUMBER</f>
        <v>EB-2016-0085</v>
      </c>
    </row>
    <row r="4" spans="2:9" x14ac:dyDescent="0.25">
      <c r="B4" s="120"/>
      <c r="C4" s="120"/>
      <c r="D4" s="120"/>
      <c r="E4" s="120"/>
      <c r="F4" s="120"/>
      <c r="G4" s="120"/>
      <c r="H4" s="121" t="s">
        <v>77</v>
      </c>
      <c r="I4" s="124">
        <v>4</v>
      </c>
    </row>
    <row r="5" spans="2:9" x14ac:dyDescent="0.25">
      <c r="B5" s="120"/>
      <c r="C5" s="120"/>
      <c r="D5" s="120"/>
      <c r="E5" s="120"/>
      <c r="F5" s="120"/>
      <c r="G5" s="120"/>
      <c r="H5" s="121" t="s">
        <v>78</v>
      </c>
      <c r="I5" s="124"/>
    </row>
    <row r="6" spans="2:9" x14ac:dyDescent="0.25">
      <c r="B6" s="120"/>
      <c r="C6" s="120"/>
      <c r="D6" s="120"/>
      <c r="E6" s="120"/>
      <c r="F6" s="120"/>
      <c r="G6" s="120"/>
      <c r="H6" s="121" t="s">
        <v>79</v>
      </c>
      <c r="I6" s="124"/>
    </row>
    <row r="7" spans="2:9" x14ac:dyDescent="0.25">
      <c r="B7" s="120"/>
      <c r="C7" s="120"/>
      <c r="D7" s="120"/>
      <c r="E7" s="120"/>
      <c r="F7" s="120"/>
      <c r="G7" s="120"/>
      <c r="H7" s="121" t="s">
        <v>80</v>
      </c>
      <c r="I7" s="122"/>
    </row>
    <row r="8" spans="2:9" x14ac:dyDescent="0.25">
      <c r="B8" s="120"/>
      <c r="C8" s="120"/>
      <c r="D8" s="120"/>
      <c r="E8" s="120"/>
      <c r="F8" s="120"/>
      <c r="G8" s="120"/>
      <c r="H8" s="121"/>
      <c r="I8" s="122"/>
    </row>
    <row r="9" spans="2:9" x14ac:dyDescent="0.25">
      <c r="B9" s="120"/>
      <c r="C9" s="120"/>
      <c r="D9" s="120"/>
      <c r="E9" s="120"/>
      <c r="F9" s="120"/>
      <c r="G9" s="120"/>
      <c r="H9" s="121" t="s">
        <v>81</v>
      </c>
      <c r="I9" s="125">
        <v>43181</v>
      </c>
    </row>
    <row r="10" spans="2:9" x14ac:dyDescent="0.25">
      <c r="B10" s="120"/>
      <c r="C10" s="120"/>
      <c r="D10" s="120"/>
      <c r="E10" s="120"/>
      <c r="F10" s="120"/>
      <c r="G10" s="120"/>
      <c r="H10" s="120"/>
      <c r="I10" s="120"/>
    </row>
    <row r="11" spans="2:9" x14ac:dyDescent="0.25">
      <c r="B11" s="180" t="s">
        <v>82</v>
      </c>
      <c r="C11" s="180"/>
      <c r="D11" s="180"/>
      <c r="E11" s="180"/>
      <c r="F11" s="180"/>
      <c r="G11" s="180"/>
      <c r="H11" s="180"/>
      <c r="I11" s="180"/>
    </row>
    <row r="12" spans="2:9" x14ac:dyDescent="0.25">
      <c r="B12" s="180" t="s">
        <v>83</v>
      </c>
      <c r="C12" s="180"/>
      <c r="D12" s="180"/>
      <c r="E12" s="180"/>
      <c r="F12" s="180"/>
      <c r="G12" s="180"/>
      <c r="H12" s="180"/>
      <c r="I12" s="180"/>
    </row>
    <row r="13" spans="2:9" x14ac:dyDescent="0.25">
      <c r="B13" s="181"/>
      <c r="C13" s="181"/>
      <c r="D13" s="181"/>
      <c r="E13" s="181"/>
      <c r="F13" s="181"/>
      <c r="G13" s="181"/>
      <c r="H13" s="181"/>
      <c r="I13" s="181"/>
    </row>
    <row r="14" spans="2:9" ht="15.75" thickBot="1" x14ac:dyDescent="0.3">
      <c r="B14" s="120"/>
      <c r="C14" s="120"/>
      <c r="D14" s="120"/>
      <c r="E14" s="120"/>
      <c r="F14" s="120"/>
      <c r="G14" s="120"/>
      <c r="H14" s="120"/>
      <c r="I14" s="120"/>
    </row>
    <row r="15" spans="2:9" x14ac:dyDescent="0.25">
      <c r="B15" s="182"/>
      <c r="C15" s="183"/>
      <c r="D15" s="186" t="s">
        <v>84</v>
      </c>
      <c r="E15" s="187"/>
      <c r="F15" s="187"/>
      <c r="G15" s="187"/>
      <c r="H15" s="188"/>
      <c r="I15" s="189" t="s">
        <v>85</v>
      </c>
    </row>
    <row r="16" spans="2:9" x14ac:dyDescent="0.25">
      <c r="B16" s="184"/>
      <c r="C16" s="185"/>
      <c r="D16" s="126">
        <v>2011</v>
      </c>
      <c r="E16" s="126">
        <v>2012</v>
      </c>
      <c r="F16" s="126">
        <v>2013</v>
      </c>
      <c r="G16" s="126">
        <v>2014</v>
      </c>
      <c r="H16" s="126">
        <v>2015</v>
      </c>
      <c r="I16" s="190"/>
    </row>
    <row r="17" spans="2:9" x14ac:dyDescent="0.25">
      <c r="B17" s="127"/>
      <c r="C17" s="191" t="s">
        <v>86</v>
      </c>
      <c r="D17" s="192"/>
      <c r="E17" s="192"/>
      <c r="F17" s="192"/>
      <c r="G17" s="192"/>
      <c r="H17" s="192"/>
      <c r="I17" s="193"/>
    </row>
    <row r="18" spans="2:9" x14ac:dyDescent="0.25">
      <c r="B18" s="128" t="s">
        <v>87</v>
      </c>
      <c r="C18" s="142" t="s">
        <v>88</v>
      </c>
      <c r="D18" s="143">
        <v>247644175.07999998</v>
      </c>
      <c r="E18" s="143">
        <v>246188282.81</v>
      </c>
      <c r="F18" s="143">
        <v>253047851.81</v>
      </c>
      <c r="G18" s="143">
        <v>254548683.52000001</v>
      </c>
      <c r="H18" s="143">
        <v>258102833.94999999</v>
      </c>
      <c r="I18" s="144">
        <f>AVERAGE(D18:H18)</f>
        <v>251906365.43400002</v>
      </c>
    </row>
    <row r="19" spans="2:9" x14ac:dyDescent="0.25">
      <c r="B19" s="128" t="s">
        <v>89</v>
      </c>
      <c r="C19" s="142" t="s">
        <v>90</v>
      </c>
      <c r="D19" s="143">
        <v>241259568.13</v>
      </c>
      <c r="E19" s="143">
        <v>239421444.61999997</v>
      </c>
      <c r="F19" s="143">
        <v>246360765.78999999</v>
      </c>
      <c r="G19" s="143">
        <v>248227293.76999998</v>
      </c>
      <c r="H19" s="143">
        <v>251281174.24000001</v>
      </c>
      <c r="I19" s="144">
        <f t="shared" ref="I19:I29" si="0">AVERAGE(D19:H19)</f>
        <v>245310049.31</v>
      </c>
    </row>
    <row r="20" spans="2:9" ht="30" x14ac:dyDescent="0.25">
      <c r="B20" s="128" t="s">
        <v>91</v>
      </c>
      <c r="C20" s="142" t="s">
        <v>92</v>
      </c>
      <c r="D20" s="143">
        <v>0</v>
      </c>
      <c r="E20" s="143">
        <v>0</v>
      </c>
      <c r="F20" s="143">
        <v>0</v>
      </c>
      <c r="G20" s="143">
        <v>0</v>
      </c>
      <c r="H20" s="143">
        <v>0</v>
      </c>
      <c r="I20" s="144"/>
    </row>
    <row r="21" spans="2:9" x14ac:dyDescent="0.25">
      <c r="B21" s="128" t="s">
        <v>93</v>
      </c>
      <c r="C21" s="142" t="s">
        <v>94</v>
      </c>
      <c r="D21" s="145">
        <f>D19-D20</f>
        <v>241259568.13</v>
      </c>
      <c r="E21" s="145">
        <f t="shared" ref="E21:H21" si="1">E19-E20</f>
        <v>239421444.61999997</v>
      </c>
      <c r="F21" s="145">
        <f t="shared" si="1"/>
        <v>246360765.78999999</v>
      </c>
      <c r="G21" s="145">
        <f t="shared" si="1"/>
        <v>248227293.76999998</v>
      </c>
      <c r="H21" s="145">
        <f t="shared" si="1"/>
        <v>251281174.24000001</v>
      </c>
      <c r="I21" s="144">
        <f t="shared" si="0"/>
        <v>245310049.31</v>
      </c>
    </row>
    <row r="22" spans="2:9" x14ac:dyDescent="0.25">
      <c r="B22" s="128" t="s">
        <v>95</v>
      </c>
      <c r="C22" s="142" t="s">
        <v>96</v>
      </c>
      <c r="D22" s="143">
        <v>232619371</v>
      </c>
      <c r="E22" s="143">
        <v>229934257</v>
      </c>
      <c r="F22" s="143">
        <v>235956922.40000001</v>
      </c>
      <c r="G22" s="143">
        <v>237053195.88</v>
      </c>
      <c r="H22" s="143">
        <v>240337453.40000001</v>
      </c>
      <c r="I22" s="144">
        <f t="shared" si="0"/>
        <v>235180239.93600002</v>
      </c>
    </row>
    <row r="23" spans="2:9" ht="30" x14ac:dyDescent="0.25">
      <c r="B23" s="128" t="s">
        <v>97</v>
      </c>
      <c r="C23" s="142" t="s">
        <v>98</v>
      </c>
      <c r="D23" s="143">
        <v>0</v>
      </c>
      <c r="E23" s="143">
        <v>0</v>
      </c>
      <c r="F23" s="143">
        <v>0</v>
      </c>
      <c r="G23" s="143">
        <v>0</v>
      </c>
      <c r="H23" s="143">
        <v>0</v>
      </c>
      <c r="I23" s="144"/>
    </row>
    <row r="24" spans="2:9" x14ac:dyDescent="0.25">
      <c r="B24" s="128" t="s">
        <v>99</v>
      </c>
      <c r="C24" s="142" t="s">
        <v>100</v>
      </c>
      <c r="D24" s="145">
        <f>D22-D23</f>
        <v>232619371</v>
      </c>
      <c r="E24" s="145">
        <f t="shared" ref="E24:H24" si="2">E22-E23</f>
        <v>229934257</v>
      </c>
      <c r="F24" s="145">
        <f t="shared" si="2"/>
        <v>235956922.40000001</v>
      </c>
      <c r="G24" s="145">
        <f t="shared" si="2"/>
        <v>237053195.88</v>
      </c>
      <c r="H24" s="145">
        <f t="shared" si="2"/>
        <v>240337453.40000001</v>
      </c>
      <c r="I24" s="144">
        <f t="shared" si="0"/>
        <v>235180239.93600002</v>
      </c>
    </row>
    <row r="25" spans="2:9" x14ac:dyDescent="0.25">
      <c r="B25" s="128" t="s">
        <v>101</v>
      </c>
      <c r="C25" s="142" t="s">
        <v>102</v>
      </c>
      <c r="D25" s="146">
        <f>D21/D24</f>
        <v>1.0371430680637512</v>
      </c>
      <c r="E25" s="146">
        <f t="shared" ref="E25:H25" si="3">E21/E24</f>
        <v>1.041260435673141</v>
      </c>
      <c r="F25" s="146">
        <f t="shared" si="3"/>
        <v>1.0440921303947299</v>
      </c>
      <c r="G25" s="146">
        <f t="shared" si="3"/>
        <v>1.0471375121036397</v>
      </c>
      <c r="H25" s="146">
        <f t="shared" si="3"/>
        <v>1.0455348123448163</v>
      </c>
      <c r="I25" s="147">
        <f t="shared" si="0"/>
        <v>1.0430335917160156</v>
      </c>
    </row>
    <row r="26" spans="2:9" x14ac:dyDescent="0.25">
      <c r="B26" s="136"/>
      <c r="C26" s="199" t="s">
        <v>103</v>
      </c>
      <c r="D26" s="200"/>
      <c r="E26" s="200"/>
      <c r="F26" s="200"/>
      <c r="G26" s="200"/>
      <c r="H26" s="200"/>
      <c r="I26" s="201"/>
    </row>
    <row r="27" spans="2:9" x14ac:dyDescent="0.25">
      <c r="B27" s="128" t="s">
        <v>104</v>
      </c>
      <c r="C27" s="142" t="s">
        <v>105</v>
      </c>
      <c r="D27" s="148">
        <v>1.0247208680649995</v>
      </c>
      <c r="E27" s="148">
        <v>1.0285015841412486</v>
      </c>
      <c r="F27" s="148">
        <v>1.0273908877082558</v>
      </c>
      <c r="G27" s="148">
        <v>1.0258741812026293</v>
      </c>
      <c r="H27" s="148">
        <v>1.0277611822108652</v>
      </c>
      <c r="I27" s="147">
        <f t="shared" si="0"/>
        <v>1.0268497406655996</v>
      </c>
    </row>
    <row r="28" spans="2:9" x14ac:dyDescent="0.25">
      <c r="B28" s="136"/>
      <c r="C28" s="199" t="s">
        <v>106</v>
      </c>
      <c r="D28" s="200"/>
      <c r="E28" s="200"/>
      <c r="F28" s="200"/>
      <c r="G28" s="200"/>
      <c r="H28" s="200"/>
      <c r="I28" s="201"/>
    </row>
    <row r="29" spans="2:9" ht="15.75" thickBot="1" x14ac:dyDescent="0.3">
      <c r="B29" s="138" t="s">
        <v>107</v>
      </c>
      <c r="C29" s="149" t="s">
        <v>108</v>
      </c>
      <c r="D29" s="150">
        <f>D25*D27</f>
        <v>1.0627821450138841</v>
      </c>
      <c r="E29" s="150">
        <f t="shared" ref="E29:H29" si="4">E25*E27</f>
        <v>1.0709380075934323</v>
      </c>
      <c r="F29" s="150">
        <f t="shared" si="4"/>
        <v>1.0726907406954456</v>
      </c>
      <c r="G29" s="150">
        <f t="shared" si="4"/>
        <v>1.0742313378358797</v>
      </c>
      <c r="H29" s="150">
        <f t="shared" si="4"/>
        <v>1.0745600947781235</v>
      </c>
      <c r="I29" s="147">
        <f t="shared" si="0"/>
        <v>1.0710404651833532</v>
      </c>
    </row>
    <row r="30" spans="2:9" x14ac:dyDescent="0.25">
      <c r="B30" s="120"/>
      <c r="C30" s="120"/>
      <c r="D30" s="120"/>
      <c r="E30" s="120"/>
      <c r="F30" s="120"/>
      <c r="G30" s="120"/>
      <c r="H30" s="120"/>
      <c r="I30" s="120"/>
    </row>
    <row r="31" spans="2:9" x14ac:dyDescent="0.25">
      <c r="B31" s="152" t="s">
        <v>109</v>
      </c>
      <c r="C31" s="120"/>
      <c r="D31" s="120"/>
      <c r="E31" s="120"/>
      <c r="F31" s="120"/>
      <c r="G31" s="120"/>
      <c r="H31" s="120"/>
      <c r="I31" s="120"/>
    </row>
    <row r="32" spans="2:9" x14ac:dyDescent="0.25">
      <c r="B32" s="120"/>
      <c r="C32" s="120"/>
      <c r="D32" s="120"/>
      <c r="E32" s="120"/>
      <c r="F32" s="120"/>
      <c r="G32" s="120"/>
      <c r="H32" s="120"/>
      <c r="I32" s="120"/>
    </row>
    <row r="33" spans="2:9" x14ac:dyDescent="0.25">
      <c r="B33" s="153" t="s">
        <v>87</v>
      </c>
      <c r="C33" s="179" t="s">
        <v>110</v>
      </c>
      <c r="D33" s="179"/>
      <c r="E33" s="179"/>
      <c r="F33" s="179"/>
      <c r="G33" s="179"/>
      <c r="H33" s="179"/>
      <c r="I33" s="179"/>
    </row>
    <row r="34" spans="2:9" x14ac:dyDescent="0.25">
      <c r="B34" s="154"/>
      <c r="C34" s="179"/>
      <c r="D34" s="179"/>
      <c r="E34" s="179"/>
      <c r="F34" s="179"/>
      <c r="G34" s="179"/>
      <c r="H34" s="179"/>
      <c r="I34" s="179"/>
    </row>
    <row r="35" spans="2:9" x14ac:dyDescent="0.25">
      <c r="B35" s="154"/>
      <c r="C35" s="179"/>
      <c r="D35" s="179"/>
      <c r="E35" s="179"/>
      <c r="F35" s="179"/>
      <c r="G35" s="179"/>
      <c r="H35" s="179"/>
      <c r="I35" s="179"/>
    </row>
    <row r="36" spans="2:9" x14ac:dyDescent="0.25">
      <c r="B36" s="154"/>
      <c r="C36" s="155"/>
      <c r="D36" s="155"/>
      <c r="E36" s="155"/>
      <c r="F36" s="155"/>
      <c r="G36" s="155"/>
      <c r="H36" s="155"/>
      <c r="I36" s="155"/>
    </row>
    <row r="37" spans="2:9" x14ac:dyDescent="0.25">
      <c r="B37" s="154"/>
      <c r="C37" s="179" t="s">
        <v>111</v>
      </c>
      <c r="D37" s="179"/>
      <c r="E37" s="179"/>
      <c r="F37" s="179"/>
      <c r="G37" s="179"/>
      <c r="H37" s="179"/>
      <c r="I37" s="179"/>
    </row>
    <row r="38" spans="2:9" x14ac:dyDescent="0.25">
      <c r="B38" s="154"/>
      <c r="C38" s="179"/>
      <c r="D38" s="179"/>
      <c r="E38" s="179"/>
      <c r="F38" s="179"/>
      <c r="G38" s="179"/>
      <c r="H38" s="179"/>
      <c r="I38" s="179"/>
    </row>
    <row r="39" spans="2:9" x14ac:dyDescent="0.25">
      <c r="B39" s="154"/>
      <c r="C39" s="179"/>
      <c r="D39" s="179"/>
      <c r="E39" s="179"/>
      <c r="F39" s="179"/>
      <c r="G39" s="179"/>
      <c r="H39" s="179"/>
      <c r="I39" s="179"/>
    </row>
    <row r="40" spans="2:9" x14ac:dyDescent="0.25">
      <c r="B40" s="154"/>
      <c r="C40" s="179"/>
      <c r="D40" s="179"/>
      <c r="E40" s="179"/>
      <c r="F40" s="179"/>
      <c r="G40" s="179"/>
      <c r="H40" s="179"/>
      <c r="I40" s="179"/>
    </row>
    <row r="41" spans="2:9" x14ac:dyDescent="0.25">
      <c r="B41" s="154"/>
      <c r="C41" s="155"/>
      <c r="D41" s="155"/>
      <c r="E41" s="155"/>
      <c r="F41" s="155"/>
      <c r="G41" s="155"/>
      <c r="H41" s="155"/>
      <c r="I41" s="155"/>
    </row>
    <row r="42" spans="2:9" x14ac:dyDescent="0.25">
      <c r="B42" s="154"/>
      <c r="C42" s="155" t="s">
        <v>112</v>
      </c>
      <c r="D42" s="155"/>
      <c r="E42" s="155"/>
      <c r="F42" s="155"/>
      <c r="G42" s="155"/>
      <c r="H42" s="155"/>
      <c r="I42" s="155"/>
    </row>
    <row r="43" spans="2:9" x14ac:dyDescent="0.25">
      <c r="B43" s="154"/>
      <c r="C43" s="155"/>
      <c r="D43" s="155"/>
      <c r="E43" s="155"/>
      <c r="F43" s="155"/>
      <c r="G43" s="155"/>
      <c r="H43" s="155"/>
      <c r="I43" s="155"/>
    </row>
    <row r="44" spans="2:9" x14ac:dyDescent="0.25">
      <c r="B44" s="153" t="s">
        <v>89</v>
      </c>
      <c r="C44" s="179" t="s">
        <v>113</v>
      </c>
      <c r="D44" s="179"/>
      <c r="E44" s="179"/>
      <c r="F44" s="179"/>
      <c r="G44" s="179"/>
      <c r="H44" s="179"/>
      <c r="I44" s="179"/>
    </row>
    <row r="45" spans="2:9" x14ac:dyDescent="0.25">
      <c r="B45" s="154"/>
      <c r="C45" s="179"/>
      <c r="D45" s="179"/>
      <c r="E45" s="179"/>
      <c r="F45" s="179"/>
      <c r="G45" s="179"/>
      <c r="H45" s="179"/>
      <c r="I45" s="179"/>
    </row>
    <row r="46" spans="2:9" x14ac:dyDescent="0.25">
      <c r="B46" s="154"/>
      <c r="C46" s="179"/>
      <c r="D46" s="179"/>
      <c r="E46" s="179"/>
      <c r="F46" s="179"/>
      <c r="G46" s="179"/>
      <c r="H46" s="179"/>
      <c r="I46" s="179"/>
    </row>
    <row r="47" spans="2:9" x14ac:dyDescent="0.25">
      <c r="B47" s="154"/>
      <c r="C47" s="155"/>
      <c r="D47" s="155"/>
      <c r="E47" s="155"/>
      <c r="F47" s="155"/>
      <c r="G47" s="155"/>
      <c r="H47" s="155"/>
      <c r="I47" s="155"/>
    </row>
    <row r="48" spans="2:9" x14ac:dyDescent="0.25">
      <c r="B48" s="154"/>
      <c r="C48" s="179" t="s">
        <v>114</v>
      </c>
      <c r="D48" s="179"/>
      <c r="E48" s="179"/>
      <c r="F48" s="179"/>
      <c r="G48" s="179"/>
      <c r="H48" s="179"/>
      <c r="I48" s="179"/>
    </row>
    <row r="49" spans="2:9" x14ac:dyDescent="0.25">
      <c r="B49" s="154"/>
      <c r="C49" s="179"/>
      <c r="D49" s="179"/>
      <c r="E49" s="179"/>
      <c r="F49" s="179"/>
      <c r="G49" s="179"/>
      <c r="H49" s="179"/>
      <c r="I49" s="179"/>
    </row>
    <row r="50" spans="2:9" x14ac:dyDescent="0.25">
      <c r="B50" s="154"/>
      <c r="C50" s="179"/>
      <c r="D50" s="179"/>
      <c r="E50" s="179"/>
      <c r="F50" s="179"/>
      <c r="G50" s="179"/>
      <c r="H50" s="179"/>
      <c r="I50" s="179"/>
    </row>
    <row r="51" spans="2:9" x14ac:dyDescent="0.25">
      <c r="B51" s="154"/>
      <c r="C51" s="179"/>
      <c r="D51" s="179"/>
      <c r="E51" s="179"/>
      <c r="F51" s="179"/>
      <c r="G51" s="179"/>
      <c r="H51" s="179"/>
      <c r="I51" s="179"/>
    </row>
    <row r="52" spans="2:9" x14ac:dyDescent="0.25">
      <c r="B52" s="154"/>
      <c r="C52" s="155"/>
      <c r="D52" s="155"/>
      <c r="E52" s="155"/>
      <c r="F52" s="155"/>
      <c r="G52" s="155"/>
      <c r="H52" s="155"/>
      <c r="I52" s="155"/>
    </row>
    <row r="53" spans="2:9" x14ac:dyDescent="0.25">
      <c r="B53" s="154"/>
      <c r="C53" s="197" t="s">
        <v>112</v>
      </c>
      <c r="D53" s="197"/>
      <c r="E53" s="197"/>
      <c r="F53" s="197"/>
      <c r="G53" s="197"/>
      <c r="H53" s="197"/>
      <c r="I53" s="197"/>
    </row>
    <row r="54" spans="2:9" x14ac:dyDescent="0.25">
      <c r="B54" s="154"/>
      <c r="C54" s="155"/>
      <c r="D54" s="155"/>
      <c r="E54" s="155"/>
      <c r="F54" s="155"/>
      <c r="G54" s="155"/>
      <c r="H54" s="155"/>
      <c r="I54" s="155"/>
    </row>
    <row r="55" spans="2:9" x14ac:dyDescent="0.25">
      <c r="B55" s="154"/>
      <c r="C55" s="179" t="s">
        <v>115</v>
      </c>
      <c r="D55" s="179"/>
      <c r="E55" s="179"/>
      <c r="F55" s="179"/>
      <c r="G55" s="179"/>
      <c r="H55" s="179"/>
      <c r="I55" s="179"/>
    </row>
    <row r="56" spans="2:9" x14ac:dyDescent="0.25">
      <c r="B56" s="154"/>
      <c r="C56" s="179"/>
      <c r="D56" s="179"/>
      <c r="E56" s="179"/>
      <c r="F56" s="179"/>
      <c r="G56" s="179"/>
      <c r="H56" s="179"/>
      <c r="I56" s="179"/>
    </row>
    <row r="57" spans="2:9" x14ac:dyDescent="0.25">
      <c r="B57" s="154"/>
      <c r="C57" s="155"/>
      <c r="D57" s="155"/>
      <c r="E57" s="155"/>
      <c r="F57" s="155"/>
      <c r="G57" s="155"/>
      <c r="H57" s="155"/>
      <c r="I57" s="155"/>
    </row>
    <row r="58" spans="2:9" x14ac:dyDescent="0.25">
      <c r="B58" s="153" t="s">
        <v>91</v>
      </c>
      <c r="C58" s="179" t="s">
        <v>116</v>
      </c>
      <c r="D58" s="179"/>
      <c r="E58" s="179"/>
      <c r="F58" s="179"/>
      <c r="G58" s="179"/>
      <c r="H58" s="179"/>
      <c r="I58" s="179"/>
    </row>
    <row r="59" spans="2:9" x14ac:dyDescent="0.25">
      <c r="B59" s="154"/>
      <c r="C59" s="179"/>
      <c r="D59" s="179"/>
      <c r="E59" s="179"/>
      <c r="F59" s="179"/>
      <c r="G59" s="179"/>
      <c r="H59" s="179"/>
      <c r="I59" s="179"/>
    </row>
    <row r="60" spans="2:9" x14ac:dyDescent="0.25">
      <c r="B60" s="154"/>
      <c r="C60" s="155"/>
      <c r="D60" s="155"/>
      <c r="E60" s="155"/>
      <c r="F60" s="155"/>
      <c r="G60" s="155"/>
      <c r="H60" s="155"/>
      <c r="I60" s="155"/>
    </row>
    <row r="61" spans="2:9" x14ac:dyDescent="0.25">
      <c r="B61" s="153" t="s">
        <v>95</v>
      </c>
      <c r="C61" s="179" t="s">
        <v>117</v>
      </c>
      <c r="D61" s="179"/>
      <c r="E61" s="179"/>
      <c r="F61" s="179"/>
      <c r="G61" s="179"/>
      <c r="H61" s="179"/>
      <c r="I61" s="179"/>
    </row>
    <row r="62" spans="2:9" x14ac:dyDescent="0.25">
      <c r="B62" s="154"/>
      <c r="C62" s="155"/>
      <c r="D62" s="155"/>
      <c r="E62" s="155"/>
      <c r="F62" s="155"/>
      <c r="G62" s="155"/>
      <c r="H62" s="155"/>
      <c r="I62" s="155"/>
    </row>
    <row r="63" spans="2:9" x14ac:dyDescent="0.25">
      <c r="B63" s="153" t="s">
        <v>118</v>
      </c>
      <c r="C63" s="197" t="s">
        <v>119</v>
      </c>
      <c r="D63" s="197"/>
      <c r="E63" s="197"/>
      <c r="F63" s="197"/>
      <c r="G63" s="197"/>
      <c r="H63" s="197"/>
      <c r="I63" s="197"/>
    </row>
    <row r="64" spans="2:9" x14ac:dyDescent="0.25">
      <c r="B64" s="154"/>
      <c r="C64" s="155"/>
      <c r="D64" s="155"/>
      <c r="E64" s="155"/>
      <c r="F64" s="155"/>
      <c r="G64" s="155"/>
      <c r="H64" s="155"/>
      <c r="I64" s="155"/>
    </row>
    <row r="65" spans="2:9" x14ac:dyDescent="0.25">
      <c r="B65" s="153" t="s">
        <v>104</v>
      </c>
      <c r="C65" s="197" t="s">
        <v>120</v>
      </c>
      <c r="D65" s="197"/>
      <c r="E65" s="197"/>
      <c r="F65" s="197"/>
      <c r="G65" s="197"/>
      <c r="H65" s="197"/>
      <c r="I65" s="197"/>
    </row>
    <row r="66" spans="2:9" x14ac:dyDescent="0.25">
      <c r="B66" s="155"/>
      <c r="C66" s="155"/>
      <c r="D66" s="155"/>
      <c r="E66" s="155"/>
      <c r="F66" s="155"/>
      <c r="G66" s="155"/>
      <c r="H66" s="155"/>
      <c r="I66" s="155"/>
    </row>
    <row r="67" spans="2:9" x14ac:dyDescent="0.25">
      <c r="B67" s="155"/>
      <c r="C67" s="179" t="s">
        <v>121</v>
      </c>
      <c r="D67" s="179"/>
      <c r="E67" s="179"/>
      <c r="F67" s="179"/>
      <c r="G67" s="179"/>
      <c r="H67" s="179"/>
      <c r="I67" s="155"/>
    </row>
    <row r="68" spans="2:9" x14ac:dyDescent="0.25">
      <c r="B68" s="155"/>
      <c r="C68" s="179"/>
      <c r="D68" s="179"/>
      <c r="E68" s="179"/>
      <c r="F68" s="179"/>
      <c r="G68" s="179"/>
      <c r="H68" s="179"/>
      <c r="I68" s="155"/>
    </row>
    <row r="69" spans="2:9" x14ac:dyDescent="0.25">
      <c r="B69" s="155"/>
      <c r="C69" s="179"/>
      <c r="D69" s="179"/>
      <c r="E69" s="179"/>
      <c r="F69" s="179"/>
      <c r="G69" s="179"/>
      <c r="H69" s="179"/>
      <c r="I69" s="155"/>
    </row>
    <row r="70" spans="2:9" x14ac:dyDescent="0.25">
      <c r="B70" s="155"/>
      <c r="C70" s="155"/>
      <c r="D70" s="155"/>
      <c r="E70" s="155"/>
      <c r="F70" s="155"/>
      <c r="G70" s="155"/>
      <c r="H70" s="155"/>
      <c r="I70" s="155"/>
    </row>
    <row r="71" spans="2:9" x14ac:dyDescent="0.25">
      <c r="B71" s="120"/>
      <c r="C71" s="197" t="s">
        <v>122</v>
      </c>
      <c r="D71" s="198"/>
      <c r="E71" s="198"/>
      <c r="F71" s="198"/>
      <c r="G71" s="198"/>
      <c r="H71" s="198"/>
      <c r="I71" s="198"/>
    </row>
    <row r="72" spans="2:9" x14ac:dyDescent="0.25">
      <c r="B72" s="120"/>
      <c r="C72" s="120" t="s">
        <v>123</v>
      </c>
      <c r="D72" s="120"/>
      <c r="E72" s="120"/>
      <c r="F72" s="120"/>
      <c r="G72" s="120"/>
      <c r="H72" s="120"/>
      <c r="I72" s="120"/>
    </row>
    <row r="73" spans="2:9" x14ac:dyDescent="0.25">
      <c r="B73" s="120"/>
      <c r="C73" s="120"/>
      <c r="D73" s="120"/>
      <c r="E73" s="120"/>
      <c r="F73" s="120"/>
      <c r="G73" s="120"/>
      <c r="H73" s="120"/>
      <c r="I73" s="120"/>
    </row>
    <row r="81" s="123" customFormat="1" x14ac:dyDescent="0.25"/>
    <row r="82" s="123" customFormat="1" x14ac:dyDescent="0.25"/>
    <row r="83" s="123" customFormat="1" x14ac:dyDescent="0.25"/>
    <row r="84" s="123" customFormat="1" x14ac:dyDescent="0.25"/>
    <row r="85" s="123" customFormat="1" x14ac:dyDescent="0.25"/>
    <row r="86" s="123" customFormat="1" x14ac:dyDescent="0.25"/>
    <row r="87" s="123" customFormat="1" x14ac:dyDescent="0.25"/>
    <row r="88" s="123" customFormat="1" x14ac:dyDescent="0.25"/>
    <row r="89" s="123" customFormat="1" x14ac:dyDescent="0.25"/>
    <row r="90" s="123" customFormat="1" x14ac:dyDescent="0.25"/>
    <row r="91" s="123" customFormat="1" x14ac:dyDescent="0.25"/>
    <row r="92" s="123" customFormat="1" x14ac:dyDescent="0.25"/>
    <row r="93" s="123" customFormat="1" x14ac:dyDescent="0.25"/>
    <row r="94" s="123" customFormat="1" x14ac:dyDescent="0.25"/>
    <row r="95" s="123" customFormat="1" x14ac:dyDescent="0.25"/>
    <row r="96" s="123" customFormat="1" x14ac:dyDescent="0.25"/>
    <row r="97" s="123" customFormat="1" x14ac:dyDescent="0.25"/>
    <row r="98" s="123" customFormat="1" x14ac:dyDescent="0.25"/>
    <row r="99" s="123" customFormat="1" x14ac:dyDescent="0.25"/>
    <row r="100" s="123" customFormat="1" x14ac:dyDescent="0.25"/>
    <row r="101" s="123" customFormat="1" x14ac:dyDescent="0.25"/>
    <row r="102" s="123" customFormat="1" x14ac:dyDescent="0.25"/>
    <row r="103" s="123" customFormat="1" x14ac:dyDescent="0.25"/>
    <row r="104" s="123" customFormat="1" x14ac:dyDescent="0.25"/>
    <row r="105" s="123" customFormat="1" x14ac:dyDescent="0.25"/>
    <row r="106" s="123" customFormat="1" x14ac:dyDescent="0.25"/>
    <row r="107" s="123" customFormat="1" x14ac:dyDescent="0.25"/>
    <row r="108" s="123" customFormat="1" x14ac:dyDescent="0.25"/>
    <row r="109" s="123" customFormat="1" x14ac:dyDescent="0.25"/>
    <row r="110" s="123" customFormat="1" x14ac:dyDescent="0.25"/>
    <row r="111" s="123" customFormat="1" x14ac:dyDescent="0.25"/>
    <row r="112" s="123" customFormat="1" x14ac:dyDescent="0.25"/>
    <row r="113" s="123" customFormat="1" x14ac:dyDescent="0.25"/>
    <row r="114" s="123" customFormat="1" x14ac:dyDescent="0.25"/>
    <row r="115" s="123" customFormat="1" x14ac:dyDescent="0.25"/>
    <row r="116" s="123" customFormat="1" x14ac:dyDescent="0.25"/>
    <row r="117" s="123" customFormat="1" x14ac:dyDescent="0.25"/>
    <row r="118" s="123" customFormat="1" x14ac:dyDescent="0.25"/>
    <row r="119" s="123" customFormat="1" x14ac:dyDescent="0.25"/>
    <row r="120" s="123" customFormat="1" x14ac:dyDescent="0.25"/>
    <row r="121" s="123" customFormat="1" x14ac:dyDescent="0.25"/>
    <row r="122" s="123" customFormat="1" x14ac:dyDescent="0.25"/>
    <row r="123" s="123" customFormat="1" x14ac:dyDescent="0.25"/>
    <row r="124" s="123" customFormat="1" x14ac:dyDescent="0.25"/>
    <row r="125" s="123" customFormat="1" x14ac:dyDescent="0.25"/>
    <row r="126" s="123" customFormat="1" x14ac:dyDescent="0.25"/>
    <row r="127" s="123" customFormat="1" x14ac:dyDescent="0.25"/>
    <row r="128" s="123" customFormat="1" x14ac:dyDescent="0.25"/>
    <row r="129" s="123" customFormat="1" x14ac:dyDescent="0.25"/>
    <row r="130" s="123" customFormat="1" x14ac:dyDescent="0.25"/>
    <row r="131" s="123" customFormat="1" x14ac:dyDescent="0.25"/>
    <row r="132" s="123" customFormat="1" x14ac:dyDescent="0.25"/>
    <row r="133" s="123" customFormat="1" x14ac:dyDescent="0.25"/>
    <row r="134" s="123" customFormat="1" x14ac:dyDescent="0.25"/>
    <row r="135" s="123" customFormat="1" x14ac:dyDescent="0.25"/>
    <row r="136" s="123" customFormat="1" x14ac:dyDescent="0.25"/>
    <row r="137" s="123" customFormat="1" x14ac:dyDescent="0.25"/>
    <row r="138" s="123" customFormat="1" x14ac:dyDescent="0.25"/>
    <row r="139" s="123" customFormat="1" x14ac:dyDescent="0.25"/>
    <row r="140" s="123" customFormat="1" x14ac:dyDescent="0.25"/>
    <row r="141" s="123" customFormat="1" x14ac:dyDescent="0.25"/>
    <row r="142" s="123" customFormat="1" x14ac:dyDescent="0.25"/>
    <row r="143" s="123" customFormat="1" x14ac:dyDescent="0.25"/>
    <row r="144" s="123" customFormat="1" x14ac:dyDescent="0.25"/>
    <row r="145" s="123" customFormat="1" x14ac:dyDescent="0.25"/>
    <row r="146" s="123" customFormat="1" x14ac:dyDescent="0.25"/>
    <row r="147" s="123" customFormat="1" x14ac:dyDescent="0.25"/>
    <row r="148" s="123" customFormat="1" x14ac:dyDescent="0.25"/>
    <row r="149" s="123" customFormat="1" x14ac:dyDescent="0.25"/>
    <row r="150" s="123" customFormat="1" x14ac:dyDescent="0.25"/>
    <row r="151" s="123" customFormat="1" x14ac:dyDescent="0.25"/>
    <row r="152" s="123" customFormat="1" x14ac:dyDescent="0.25"/>
    <row r="153" s="123" customFormat="1" x14ac:dyDescent="0.25"/>
    <row r="154" s="123" customFormat="1" x14ac:dyDescent="0.25"/>
    <row r="155" s="123" customFormat="1" x14ac:dyDescent="0.25"/>
    <row r="156" s="123" customFormat="1" x14ac:dyDescent="0.25"/>
    <row r="157" s="123" customFormat="1" x14ac:dyDescent="0.25"/>
    <row r="158" s="123" customFormat="1" x14ac:dyDescent="0.25"/>
    <row r="159" s="123" customFormat="1" x14ac:dyDescent="0.25"/>
    <row r="160" s="123" customFormat="1" x14ac:dyDescent="0.25"/>
    <row r="161" s="123" customFormat="1" x14ac:dyDescent="0.25"/>
    <row r="162" s="123" customFormat="1" x14ac:dyDescent="0.25"/>
    <row r="163" s="123" customFormat="1" x14ac:dyDescent="0.25"/>
    <row r="164" s="123" customFormat="1" x14ac:dyDescent="0.25"/>
    <row r="165" s="123" customFormat="1" x14ac:dyDescent="0.25"/>
    <row r="166" s="123" customFormat="1" x14ac:dyDescent="0.25"/>
    <row r="167" s="123" customFormat="1" x14ac:dyDescent="0.25"/>
    <row r="168" s="123" customFormat="1" x14ac:dyDescent="0.25"/>
    <row r="169" s="123" customFormat="1" x14ac:dyDescent="0.25"/>
    <row r="170" s="123" customFormat="1" x14ac:dyDescent="0.25"/>
    <row r="171" s="123" customFormat="1" x14ac:dyDescent="0.25"/>
    <row r="172" s="123" customFormat="1" x14ac:dyDescent="0.25"/>
    <row r="173" s="123" customFormat="1" x14ac:dyDescent="0.25"/>
    <row r="174" s="123" customFormat="1" x14ac:dyDescent="0.25"/>
    <row r="175" s="123" customFormat="1" x14ac:dyDescent="0.25"/>
    <row r="176" s="123" customFormat="1" x14ac:dyDescent="0.25"/>
    <row r="177" s="123" customFormat="1" x14ac:dyDescent="0.25"/>
  </sheetData>
  <mergeCells count="21">
    <mergeCell ref="C65:I65"/>
    <mergeCell ref="C67:H69"/>
    <mergeCell ref="C71:I71"/>
    <mergeCell ref="C48:I51"/>
    <mergeCell ref="C53:I53"/>
    <mergeCell ref="C55:I56"/>
    <mergeCell ref="C58:I59"/>
    <mergeCell ref="C61:I61"/>
    <mergeCell ref="C63:I63"/>
    <mergeCell ref="C44:I46"/>
    <mergeCell ref="B11:I11"/>
    <mergeCell ref="B12:I12"/>
    <mergeCell ref="B13:I13"/>
    <mergeCell ref="B15:C16"/>
    <mergeCell ref="D15:H15"/>
    <mergeCell ref="I15:I16"/>
    <mergeCell ref="C17:I17"/>
    <mergeCell ref="C26:I26"/>
    <mergeCell ref="C28:I28"/>
    <mergeCell ref="C33:I35"/>
    <mergeCell ref="C37:I40"/>
  </mergeCells>
  <dataValidations count="1">
    <dataValidation allowBlank="1" showInputMessage="1" showErrorMessage="1" promptTitle="Date Format" prompt="E.g:  &quot;August 1, 2011&quot;" sqref="I9" xr:uid="{031F2043-0C22-4CE2-9209-A9371C821BE0}"/>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7A1453-F76F-4FC6-A555-FDC41A765ED3}">
  <sheetPr>
    <tabColor theme="9" tint="0.59999389629810485"/>
  </sheetPr>
  <dimension ref="B2:V23"/>
  <sheetViews>
    <sheetView workbookViewId="0">
      <selection activeCell="O22" sqref="O22"/>
    </sheetView>
  </sheetViews>
  <sheetFormatPr defaultRowHeight="15" x14ac:dyDescent="0.25"/>
  <cols>
    <col min="1" max="1" width="9.140625" style="1"/>
    <col min="2" max="2" width="13.42578125" style="1" customWidth="1"/>
    <col min="3" max="5" width="15.7109375" style="1" customWidth="1"/>
    <col min="6" max="6" width="1.7109375" style="1" customWidth="1"/>
    <col min="7" max="9" width="15.7109375" style="1" customWidth="1"/>
    <col min="10" max="10" width="1.7109375" style="1" customWidth="1"/>
    <col min="11" max="13" width="15.7109375" style="1" customWidth="1"/>
    <col min="14" max="14" width="1.7109375" style="1" customWidth="1"/>
    <col min="15" max="17" width="15.7109375" style="1" customWidth="1"/>
    <col min="18" max="18" width="1.7109375" style="1" customWidth="1"/>
    <col min="19" max="22" width="15.7109375" style="1" customWidth="1"/>
    <col min="23" max="16384" width="9.140625" style="1"/>
  </cols>
  <sheetData>
    <row r="2" spans="2:22" x14ac:dyDescent="0.25">
      <c r="B2" s="45" t="s">
        <v>157</v>
      </c>
    </row>
    <row r="3" spans="2:22" x14ac:dyDescent="0.25">
      <c r="B3" s="45" t="s">
        <v>156</v>
      </c>
    </row>
    <row r="5" spans="2:22" ht="45" x14ac:dyDescent="0.25">
      <c r="B5" s="156"/>
      <c r="C5" s="157" t="s">
        <v>126</v>
      </c>
      <c r="D5" s="157" t="s">
        <v>127</v>
      </c>
      <c r="E5" s="157" t="s">
        <v>128</v>
      </c>
      <c r="F5" s="157"/>
      <c r="G5" s="157" t="s">
        <v>129</v>
      </c>
      <c r="H5" s="157" t="s">
        <v>127</v>
      </c>
      <c r="I5" s="157" t="s">
        <v>130</v>
      </c>
      <c r="J5" s="157"/>
      <c r="K5" s="157" t="s">
        <v>131</v>
      </c>
      <c r="L5" s="157" t="s">
        <v>132</v>
      </c>
      <c r="M5" s="157" t="s">
        <v>133</v>
      </c>
      <c r="N5" s="157"/>
      <c r="O5" s="157" t="s">
        <v>134</v>
      </c>
      <c r="P5" s="157" t="s">
        <v>135</v>
      </c>
      <c r="Q5" s="157" t="s">
        <v>136</v>
      </c>
      <c r="R5" s="178"/>
      <c r="S5" s="157" t="s">
        <v>137</v>
      </c>
      <c r="T5" s="157" t="s">
        <v>138</v>
      </c>
      <c r="U5" s="158" t="s">
        <v>139</v>
      </c>
      <c r="V5" s="158" t="s">
        <v>140</v>
      </c>
    </row>
    <row r="6" spans="2:22" x14ac:dyDescent="0.25">
      <c r="B6" s="156" t="s">
        <v>141</v>
      </c>
      <c r="C6" s="159">
        <v>28064181.27</v>
      </c>
      <c r="D6" s="159">
        <v>47324.498</v>
      </c>
      <c r="E6" s="160">
        <f>SUM(C6:D6)</f>
        <v>28111505.767999999</v>
      </c>
      <c r="F6" s="160"/>
      <c r="G6" s="159">
        <v>27335870.75</v>
      </c>
      <c r="H6" s="161">
        <v>47323.929999999928</v>
      </c>
      <c r="I6" s="160">
        <f>SUM(G6:H6)</f>
        <v>27383194.68</v>
      </c>
      <c r="J6" s="160"/>
      <c r="K6" s="159">
        <v>24988571.850000001</v>
      </c>
      <c r="L6" s="159">
        <v>550935.54</v>
      </c>
      <c r="M6" s="160">
        <f>SUM(K6:L6)</f>
        <v>25539507.390000001</v>
      </c>
      <c r="N6" s="160"/>
      <c r="O6" s="159">
        <v>26496733.710000012</v>
      </c>
      <c r="P6" s="161">
        <v>865795.08000000007</v>
      </c>
      <c r="Q6" s="160">
        <f>SUM(O6:P6)</f>
        <v>27362528.790000014</v>
      </c>
      <c r="R6" s="156"/>
      <c r="S6" s="162">
        <f t="shared" ref="S6:S17" si="0">O6-K6</f>
        <v>1508161.8600000106</v>
      </c>
      <c r="T6" s="163">
        <f t="shared" ref="T6:T17" si="1">S6/K6</f>
        <v>6.0354063811774439E-2</v>
      </c>
      <c r="U6" s="164">
        <f t="shared" ref="U6:U17" si="2">E6-Q6</f>
        <v>748976.97799998522</v>
      </c>
      <c r="V6" s="165">
        <f>U6/E6</f>
        <v>2.6643075763396626E-2</v>
      </c>
    </row>
    <row r="7" spans="2:22" x14ac:dyDescent="0.25">
      <c r="B7" s="156" t="s">
        <v>142</v>
      </c>
      <c r="C7" s="159">
        <v>26617609.52</v>
      </c>
      <c r="D7" s="159">
        <v>110616.36199999999</v>
      </c>
      <c r="E7" s="160">
        <f t="shared" ref="E7:E17" si="3">SUM(C7:D7)</f>
        <v>26728225.881999999</v>
      </c>
      <c r="F7" s="160"/>
      <c r="G7" s="159">
        <v>26007757.91</v>
      </c>
      <c r="H7" s="161">
        <v>110616.52999999991</v>
      </c>
      <c r="I7" s="160">
        <f t="shared" ref="I7:I17" si="4">SUM(G7:H7)</f>
        <v>26118374.440000001</v>
      </c>
      <c r="J7" s="160"/>
      <c r="K7" s="159">
        <v>23612933.129999999</v>
      </c>
      <c r="L7" s="159">
        <v>715769.4</v>
      </c>
      <c r="M7" s="160">
        <f t="shared" ref="M7:M16" si="5">SUM(K7:L7)</f>
        <v>24328702.529999997</v>
      </c>
      <c r="N7" s="160"/>
      <c r="O7" s="159">
        <v>25038077.75999999</v>
      </c>
      <c r="P7" s="161">
        <v>857192.55</v>
      </c>
      <c r="Q7" s="160">
        <f t="shared" ref="Q7:Q17" si="6">SUM(O7:P7)</f>
        <v>25895270.309999991</v>
      </c>
      <c r="R7" s="156"/>
      <c r="S7" s="162">
        <f t="shared" si="0"/>
        <v>1425144.6299999915</v>
      </c>
      <c r="T7" s="163">
        <f t="shared" si="1"/>
        <v>6.0354409261819293E-2</v>
      </c>
      <c r="U7" s="164">
        <f t="shared" si="2"/>
        <v>832955.57200000808</v>
      </c>
      <c r="V7" s="165">
        <f t="shared" ref="V7:V17" si="7">U7/E7</f>
        <v>3.1163893019961274E-2</v>
      </c>
    </row>
    <row r="8" spans="2:22" x14ac:dyDescent="0.25">
      <c r="B8" s="156" t="s">
        <v>143</v>
      </c>
      <c r="C8" s="159">
        <v>25704034.879999999</v>
      </c>
      <c r="D8" s="159">
        <v>348218.59899999999</v>
      </c>
      <c r="E8" s="160">
        <f t="shared" si="3"/>
        <v>26052253.478999998</v>
      </c>
      <c r="F8" s="160"/>
      <c r="G8" s="159">
        <v>24864478.120000001</v>
      </c>
      <c r="H8" s="161">
        <v>345421.12999999983</v>
      </c>
      <c r="I8" s="160">
        <f t="shared" si="4"/>
        <v>25209899.25</v>
      </c>
      <c r="J8" s="160"/>
      <c r="K8" s="159">
        <v>22863067.670000002</v>
      </c>
      <c r="L8" s="159">
        <v>727402.5</v>
      </c>
      <c r="M8" s="160">
        <f t="shared" si="5"/>
        <v>23590470.170000002</v>
      </c>
      <c r="N8" s="160"/>
      <c r="O8" s="159">
        <v>24242997.02</v>
      </c>
      <c r="P8" s="161">
        <v>733702.17999999993</v>
      </c>
      <c r="Q8" s="160">
        <f t="shared" si="6"/>
        <v>24976699.199999999</v>
      </c>
      <c r="R8" s="156"/>
      <c r="S8" s="162">
        <f t="shared" si="0"/>
        <v>1379929.3499999978</v>
      </c>
      <c r="T8" s="163">
        <f t="shared" si="1"/>
        <v>6.0356264081336979E-2</v>
      </c>
      <c r="U8" s="164">
        <f t="shared" si="2"/>
        <v>1075554.2789999992</v>
      </c>
      <c r="V8" s="165">
        <f t="shared" si="7"/>
        <v>4.1284500777139056E-2</v>
      </c>
    </row>
    <row r="9" spans="2:22" x14ac:dyDescent="0.25">
      <c r="B9" s="156" t="s">
        <v>144</v>
      </c>
      <c r="C9" s="166">
        <v>21741192.120000001</v>
      </c>
      <c r="D9" s="166">
        <v>334371.01500000001</v>
      </c>
      <c r="E9" s="160">
        <f t="shared" si="3"/>
        <v>22075563.135000002</v>
      </c>
      <c r="F9" s="160"/>
      <c r="G9" s="166">
        <v>21114075.02</v>
      </c>
      <c r="H9" s="161">
        <v>330007.0299999991</v>
      </c>
      <c r="I9" s="160">
        <f t="shared" si="4"/>
        <v>21444082.049999997</v>
      </c>
      <c r="J9" s="160"/>
      <c r="K9" s="166">
        <v>19575484.48</v>
      </c>
      <c r="L9" s="166">
        <v>708752.1</v>
      </c>
      <c r="M9" s="160">
        <f t="shared" si="5"/>
        <v>20284236.580000002</v>
      </c>
      <c r="N9" s="160"/>
      <c r="O9" s="166">
        <v>20756963.839999992</v>
      </c>
      <c r="P9" s="161">
        <v>886673.79</v>
      </c>
      <c r="Q9" s="160">
        <f t="shared" si="6"/>
        <v>21643637.629999992</v>
      </c>
      <c r="R9" s="156"/>
      <c r="S9" s="162">
        <f t="shared" si="0"/>
        <v>1181479.359999992</v>
      </c>
      <c r="T9" s="167">
        <f t="shared" si="1"/>
        <v>6.0355050788505026E-2</v>
      </c>
      <c r="U9" s="164">
        <f t="shared" si="2"/>
        <v>431925.50500001013</v>
      </c>
      <c r="V9" s="165">
        <f t="shared" si="7"/>
        <v>1.9565775167710579E-2</v>
      </c>
    </row>
    <row r="10" spans="2:22" x14ac:dyDescent="0.25">
      <c r="B10" s="156" t="s">
        <v>145</v>
      </c>
      <c r="C10" s="159">
        <v>22157789.149999999</v>
      </c>
      <c r="D10" s="159">
        <v>427747.51809999999</v>
      </c>
      <c r="E10" s="160">
        <f t="shared" si="3"/>
        <v>22585536.668099999</v>
      </c>
      <c r="F10" s="160"/>
      <c r="G10" s="159">
        <v>21486991.300000001</v>
      </c>
      <c r="H10" s="161">
        <v>428016.5699999996</v>
      </c>
      <c r="I10" s="160">
        <f t="shared" si="4"/>
        <v>21915007.870000001</v>
      </c>
      <c r="J10" s="160"/>
      <c r="K10" s="159">
        <v>19979858.32</v>
      </c>
      <c r="L10" s="159">
        <v>679170.3</v>
      </c>
      <c r="M10" s="160">
        <f t="shared" si="5"/>
        <v>20659028.620000001</v>
      </c>
      <c r="N10" s="160"/>
      <c r="O10" s="159">
        <v>21185706.519999992</v>
      </c>
      <c r="P10" s="161">
        <v>710814.94</v>
      </c>
      <c r="Q10" s="160">
        <f t="shared" si="6"/>
        <v>21896521.459999993</v>
      </c>
      <c r="R10" s="156"/>
      <c r="S10" s="162">
        <f t="shared" si="0"/>
        <v>1205848.1999999918</v>
      </c>
      <c r="T10" s="163">
        <f t="shared" si="1"/>
        <v>6.0353190732735477E-2</v>
      </c>
      <c r="U10" s="164">
        <f t="shared" si="2"/>
        <v>689015.20810000598</v>
      </c>
      <c r="V10" s="165">
        <f t="shared" si="7"/>
        <v>3.0506922116806584E-2</v>
      </c>
    </row>
    <row r="11" spans="2:22" x14ac:dyDescent="0.25">
      <c r="B11" s="156" t="s">
        <v>146</v>
      </c>
      <c r="C11" s="159">
        <v>25243813.609999999</v>
      </c>
      <c r="D11" s="159">
        <v>425563.44</v>
      </c>
      <c r="E11" s="160">
        <f t="shared" si="3"/>
        <v>25669377.050000001</v>
      </c>
      <c r="F11" s="160"/>
      <c r="G11" s="159">
        <v>24520852.760000002</v>
      </c>
      <c r="H11" s="161">
        <v>425563.36999999936</v>
      </c>
      <c r="I11" s="160">
        <f t="shared" si="4"/>
        <v>24946416.130000003</v>
      </c>
      <c r="J11" s="160"/>
      <c r="K11" s="159">
        <v>22903710.489999998</v>
      </c>
      <c r="L11" s="159">
        <v>609701.46</v>
      </c>
      <c r="M11" s="160">
        <f t="shared" si="5"/>
        <v>23513411.949999999</v>
      </c>
      <c r="N11" s="160"/>
      <c r="O11" s="159">
        <v>24285971.40000001</v>
      </c>
      <c r="P11" s="161">
        <v>747152.73</v>
      </c>
      <c r="Q11" s="160">
        <f t="shared" si="6"/>
        <v>25033124.13000001</v>
      </c>
      <c r="R11" s="156"/>
      <c r="S11" s="162">
        <f t="shared" si="0"/>
        <v>1382260.9100000113</v>
      </c>
      <c r="T11" s="163">
        <f t="shared" si="1"/>
        <v>6.0350959754032915E-2</v>
      </c>
      <c r="U11" s="164">
        <f t="shared" si="2"/>
        <v>636252.91999999061</v>
      </c>
      <c r="V11" s="165">
        <f t="shared" si="7"/>
        <v>2.4786457371391121E-2</v>
      </c>
    </row>
    <row r="12" spans="2:22" x14ac:dyDescent="0.25">
      <c r="B12" s="156" t="s">
        <v>147</v>
      </c>
      <c r="C12" s="159">
        <v>25786694.890000001</v>
      </c>
      <c r="D12" s="159">
        <v>352348.20500000002</v>
      </c>
      <c r="E12" s="160">
        <f t="shared" si="3"/>
        <v>26139043.094999999</v>
      </c>
      <c r="F12" s="160"/>
      <c r="G12" s="159">
        <v>25062905.649999999</v>
      </c>
      <c r="H12" s="161">
        <v>350208.12999999983</v>
      </c>
      <c r="I12" s="160">
        <f t="shared" si="4"/>
        <v>25413113.779999997</v>
      </c>
      <c r="J12" s="160"/>
      <c r="K12" s="159">
        <v>23435095.170000002</v>
      </c>
      <c r="L12" s="159">
        <v>673931.1</v>
      </c>
      <c r="M12" s="160">
        <f t="shared" si="5"/>
        <v>24109026.270000003</v>
      </c>
      <c r="N12" s="160"/>
      <c r="O12" s="159">
        <v>24849422.290000014</v>
      </c>
      <c r="P12" s="161">
        <v>766745.76</v>
      </c>
      <c r="Q12" s="160">
        <f t="shared" si="6"/>
        <v>25616168.050000016</v>
      </c>
      <c r="R12" s="156"/>
      <c r="S12" s="162">
        <f t="shared" si="0"/>
        <v>1414327.1200000122</v>
      </c>
      <c r="T12" s="163">
        <f t="shared" si="1"/>
        <v>6.035081614733686E-2</v>
      </c>
      <c r="U12" s="164">
        <f t="shared" si="2"/>
        <v>522875.04499998316</v>
      </c>
      <c r="V12" s="165">
        <f t="shared" si="7"/>
        <v>2.0003603157913656E-2</v>
      </c>
    </row>
    <row r="13" spans="2:22" x14ac:dyDescent="0.25">
      <c r="B13" s="156" t="s">
        <v>148</v>
      </c>
      <c r="C13" s="159">
        <v>29709627.780000001</v>
      </c>
      <c r="D13" s="159">
        <v>382681.57400000002</v>
      </c>
      <c r="E13" s="160">
        <f t="shared" si="3"/>
        <v>30092309.354000002</v>
      </c>
      <c r="F13" s="160"/>
      <c r="G13" s="159">
        <v>28738278.100000001</v>
      </c>
      <c r="H13" s="161">
        <v>383678.13999999966</v>
      </c>
      <c r="I13" s="160">
        <f t="shared" si="4"/>
        <v>29121956.240000002</v>
      </c>
      <c r="J13" s="160"/>
      <c r="K13" s="159">
        <v>26773191.609999999</v>
      </c>
      <c r="L13" s="159">
        <v>695992.89</v>
      </c>
      <c r="M13" s="160">
        <f t="shared" si="5"/>
        <v>27469184.5</v>
      </c>
      <c r="N13" s="160"/>
      <c r="O13" s="159">
        <v>28389022.430000015</v>
      </c>
      <c r="P13" s="161">
        <v>692376.39</v>
      </c>
      <c r="Q13" s="160">
        <f t="shared" si="6"/>
        <v>29081398.820000015</v>
      </c>
      <c r="R13" s="156"/>
      <c r="S13" s="162">
        <f t="shared" si="0"/>
        <v>1615830.8200000152</v>
      </c>
      <c r="T13" s="163">
        <f t="shared" si="1"/>
        <v>6.0352566236312653E-2</v>
      </c>
      <c r="U13" s="164">
        <f t="shared" si="2"/>
        <v>1010910.5339999869</v>
      </c>
      <c r="V13" s="165">
        <f t="shared" si="7"/>
        <v>3.3593650859687588E-2</v>
      </c>
    </row>
    <row r="14" spans="2:22" x14ac:dyDescent="0.25">
      <c r="B14" s="156" t="s">
        <v>149</v>
      </c>
      <c r="C14" s="159">
        <v>21815160.260000002</v>
      </c>
      <c r="D14" s="159">
        <v>321940.25</v>
      </c>
      <c r="E14" s="160">
        <f t="shared" si="3"/>
        <v>22137100.510000002</v>
      </c>
      <c r="F14" s="160"/>
      <c r="G14" s="159">
        <v>21126864.780000001</v>
      </c>
      <c r="H14" s="161">
        <v>321576.51000000007</v>
      </c>
      <c r="I14" s="160">
        <f t="shared" si="4"/>
        <v>21448441.290000003</v>
      </c>
      <c r="J14" s="160"/>
      <c r="K14" s="159">
        <v>19521938.059999999</v>
      </c>
      <c r="L14" s="159">
        <v>656497.29</v>
      </c>
      <c r="M14" s="160">
        <f t="shared" si="5"/>
        <v>20178435.349999998</v>
      </c>
      <c r="N14" s="160"/>
      <c r="O14" s="159">
        <v>20700171.090000015</v>
      </c>
      <c r="P14" s="161">
        <v>754433.21</v>
      </c>
      <c r="Q14" s="160">
        <f t="shared" si="6"/>
        <v>21454604.300000016</v>
      </c>
      <c r="R14" s="156"/>
      <c r="S14" s="162">
        <f t="shared" si="0"/>
        <v>1178233.0300000161</v>
      </c>
      <c r="T14" s="163">
        <f t="shared" si="1"/>
        <v>6.035430633878449E-2</v>
      </c>
      <c r="U14" s="164">
        <f t="shared" si="2"/>
        <v>682496.20999998599</v>
      </c>
      <c r="V14" s="165">
        <f t="shared" si="7"/>
        <v>3.0830424684193926E-2</v>
      </c>
    </row>
    <row r="15" spans="2:22" x14ac:dyDescent="0.25">
      <c r="B15" s="156" t="s">
        <v>150</v>
      </c>
      <c r="C15" s="159">
        <v>22149878.949999999</v>
      </c>
      <c r="D15" s="159">
        <v>182648.073</v>
      </c>
      <c r="E15" s="160">
        <f t="shared" si="3"/>
        <v>22332527.022999998</v>
      </c>
      <c r="F15" s="160"/>
      <c r="G15" s="159">
        <v>21555862.640000001</v>
      </c>
      <c r="H15" s="161">
        <v>182661.96000000022</v>
      </c>
      <c r="I15" s="160">
        <f t="shared" si="4"/>
        <v>21738524.600000001</v>
      </c>
      <c r="J15" s="160"/>
      <c r="K15" s="159">
        <v>19759409.66</v>
      </c>
      <c r="L15" s="159">
        <v>839921.52</v>
      </c>
      <c r="M15" s="160">
        <f t="shared" si="5"/>
        <v>20599331.18</v>
      </c>
      <c r="N15" s="160"/>
      <c r="O15" s="159">
        <v>20952075.439999994</v>
      </c>
      <c r="P15" s="161">
        <v>716322.32000000007</v>
      </c>
      <c r="Q15" s="160">
        <f t="shared" si="6"/>
        <v>21668397.759999994</v>
      </c>
      <c r="R15" s="156"/>
      <c r="S15" s="162">
        <f t="shared" si="0"/>
        <v>1192665.7799999937</v>
      </c>
      <c r="T15" s="163">
        <f t="shared" si="1"/>
        <v>6.0359383226633992E-2</v>
      </c>
      <c r="U15" s="164">
        <f t="shared" si="2"/>
        <v>664129.26300000399</v>
      </c>
      <c r="V15" s="165">
        <f t="shared" si="7"/>
        <v>2.9738204830829281E-2</v>
      </c>
    </row>
    <row r="16" spans="2:22" x14ac:dyDescent="0.25">
      <c r="B16" s="156" t="s">
        <v>151</v>
      </c>
      <c r="C16" s="159">
        <v>24257439.27</v>
      </c>
      <c r="D16" s="159">
        <v>130647.46400000001</v>
      </c>
      <c r="E16" s="160">
        <f t="shared" si="3"/>
        <v>24388086.734000001</v>
      </c>
      <c r="F16" s="160"/>
      <c r="G16" s="159">
        <v>23608010.129999999</v>
      </c>
      <c r="H16" s="161">
        <v>132509.65999999997</v>
      </c>
      <c r="I16" s="160">
        <f t="shared" si="4"/>
        <v>23740519.789999999</v>
      </c>
      <c r="J16" s="160"/>
      <c r="K16" s="159">
        <v>21695500.969999999</v>
      </c>
      <c r="L16" s="159">
        <v>812293.83</v>
      </c>
      <c r="M16" s="160">
        <f t="shared" si="5"/>
        <v>22507794.799999997</v>
      </c>
      <c r="N16" s="160"/>
      <c r="O16" s="159">
        <v>23005004.169999998</v>
      </c>
      <c r="P16" s="161">
        <v>642244.05000000005</v>
      </c>
      <c r="Q16" s="160">
        <f t="shared" si="6"/>
        <v>23647248.219999999</v>
      </c>
      <c r="R16" s="156"/>
      <c r="S16" s="162">
        <f t="shared" si="0"/>
        <v>1309503.1999999993</v>
      </c>
      <c r="T16" s="163">
        <f t="shared" si="1"/>
        <v>6.0358283581962352E-2</v>
      </c>
      <c r="U16" s="164">
        <f t="shared" si="2"/>
        <v>740838.51400000229</v>
      </c>
      <c r="V16" s="165">
        <f t="shared" si="7"/>
        <v>3.0377065740346987E-2</v>
      </c>
    </row>
    <row r="17" spans="2:22" x14ac:dyDescent="0.25">
      <c r="B17" s="156" t="s">
        <v>152</v>
      </c>
      <c r="C17" s="159">
        <v>27419861.890000001</v>
      </c>
      <c r="D17" s="159">
        <v>73761.024000000005</v>
      </c>
      <c r="E17" s="160">
        <f t="shared" si="3"/>
        <v>27493622.914000001</v>
      </c>
      <c r="F17" s="160"/>
      <c r="G17" s="159">
        <v>26686997.41</v>
      </c>
      <c r="H17" s="161">
        <v>73726.599999999948</v>
      </c>
      <c r="I17" s="160">
        <f t="shared" si="4"/>
        <v>26760724.010000002</v>
      </c>
      <c r="J17" s="160"/>
      <c r="K17" s="159">
        <v>24773830.309999999</v>
      </c>
      <c r="L17" s="159">
        <v>820172.25</v>
      </c>
      <c r="M17" s="160">
        <f>SUM(K17:L17)</f>
        <v>25594002.559999999</v>
      </c>
      <c r="N17" s="160"/>
      <c r="O17" s="159">
        <v>26273445.800000001</v>
      </c>
      <c r="P17" s="161">
        <v>580827.04</v>
      </c>
      <c r="Q17" s="160">
        <f t="shared" si="6"/>
        <v>26854272.84</v>
      </c>
      <c r="R17" s="156"/>
      <c r="S17" s="162">
        <f t="shared" si="0"/>
        <v>1499615.4900000021</v>
      </c>
      <c r="T17" s="163">
        <f t="shared" si="1"/>
        <v>6.053224193574458E-2</v>
      </c>
      <c r="U17" s="164">
        <f t="shared" si="2"/>
        <v>639350.07400000095</v>
      </c>
      <c r="V17" s="165">
        <f t="shared" si="7"/>
        <v>2.3254486176663102E-2</v>
      </c>
    </row>
    <row r="18" spans="2:22" ht="15.75" thickBot="1" x14ac:dyDescent="0.3">
      <c r="B18" s="156"/>
      <c r="C18" s="168">
        <f>SUM(C6:C17)</f>
        <v>300667283.58999997</v>
      </c>
      <c r="D18" s="168">
        <f t="shared" ref="D18:S18" si="8">SUM(D6:D17)</f>
        <v>3137868.0221000002</v>
      </c>
      <c r="E18" s="168">
        <f t="shared" si="8"/>
        <v>303805151.61210001</v>
      </c>
      <c r="F18" s="168">
        <f t="shared" si="8"/>
        <v>0</v>
      </c>
      <c r="G18" s="168">
        <f t="shared" si="8"/>
        <v>292108944.56999999</v>
      </c>
      <c r="H18" s="168">
        <f t="shared" si="8"/>
        <v>3131309.5599999982</v>
      </c>
      <c r="I18" s="168">
        <f t="shared" si="8"/>
        <v>295240254.13</v>
      </c>
      <c r="J18" s="168">
        <f t="shared" si="8"/>
        <v>0</v>
      </c>
      <c r="K18" s="168">
        <f>SUM(K6:K17)</f>
        <v>269882591.72000003</v>
      </c>
      <c r="L18" s="168">
        <f>SUM(L6:L17)</f>
        <v>8490540.1799999997</v>
      </c>
      <c r="M18" s="168">
        <f>SUM(M6:M17)</f>
        <v>278373131.90000004</v>
      </c>
      <c r="N18" s="168">
        <f t="shared" si="8"/>
        <v>0</v>
      </c>
      <c r="O18" s="168">
        <f t="shared" si="8"/>
        <v>286175591.47000003</v>
      </c>
      <c r="P18" s="177">
        <f t="shared" si="8"/>
        <v>8954280.0399999991</v>
      </c>
      <c r="Q18" s="168">
        <f t="shared" si="8"/>
        <v>295129871.51000005</v>
      </c>
      <c r="R18" s="168">
        <f t="shared" si="8"/>
        <v>0</v>
      </c>
      <c r="S18" s="168">
        <f t="shared" si="8"/>
        <v>16292999.750000034</v>
      </c>
      <c r="T18" s="170"/>
      <c r="U18" s="169">
        <f>SUM(U6:U17)</f>
        <v>8675280.1020999625</v>
      </c>
      <c r="V18" s="171"/>
    </row>
    <row r="19" spans="2:22" ht="15.75" thickTop="1" x14ac:dyDescent="0.25"/>
    <row r="20" spans="2:22" x14ac:dyDescent="0.25">
      <c r="H20" s="172" t="s">
        <v>153</v>
      </c>
      <c r="I20" s="173">
        <v>295240254.13</v>
      </c>
      <c r="J20" s="174"/>
      <c r="K20" s="175"/>
      <c r="L20" s="172" t="s">
        <v>154</v>
      </c>
      <c r="M20" s="173">
        <v>278373131.89999998</v>
      </c>
    </row>
    <row r="21" spans="2:22" x14ac:dyDescent="0.25">
      <c r="H21" s="172"/>
      <c r="I21" s="174"/>
      <c r="J21" s="174"/>
      <c r="K21" s="175"/>
      <c r="L21" s="172"/>
      <c r="M21" s="174"/>
    </row>
    <row r="22" spans="2:22" ht="15.75" thickBot="1" x14ac:dyDescent="0.3">
      <c r="H22" s="172" t="s">
        <v>155</v>
      </c>
      <c r="I22" s="176">
        <f>I18-I20</f>
        <v>0</v>
      </c>
      <c r="J22" s="174"/>
      <c r="K22" s="175"/>
      <c r="L22" s="172" t="s">
        <v>155</v>
      </c>
      <c r="M22" s="176">
        <f>M18-M20</f>
        <v>0</v>
      </c>
    </row>
    <row r="23" spans="2:22" ht="15.75" thickTop="1" x14ac:dyDescent="0.25"/>
  </sheetData>
  <pageMargins left="0.7" right="0.7" top="0.75" bottom="0.75" header="0.3" footer="0.3"/>
  <pageSetup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E94AA-3A25-4E95-83C6-39AE01278D35}">
  <sheetPr>
    <tabColor theme="7" tint="0.39997558519241921"/>
  </sheetPr>
  <dimension ref="B2:K49"/>
  <sheetViews>
    <sheetView workbookViewId="0">
      <selection activeCell="B2" sqref="B2"/>
    </sheetView>
  </sheetViews>
  <sheetFormatPr defaultRowHeight="15" x14ac:dyDescent="0.25"/>
  <cols>
    <col min="1" max="1" width="9.140625" style="1"/>
    <col min="2" max="4" width="15.7109375" style="2" customWidth="1"/>
    <col min="5" max="11" width="15.7109375" style="1" customWidth="1"/>
    <col min="12" max="16384" width="9.140625" style="1"/>
  </cols>
  <sheetData>
    <row r="2" spans="2:11" x14ac:dyDescent="0.25">
      <c r="B2" s="27" t="s">
        <v>27</v>
      </c>
    </row>
    <row r="3" spans="2:11" x14ac:dyDescent="0.25">
      <c r="B3" s="27" t="s">
        <v>26</v>
      </c>
    </row>
    <row r="5" spans="2:11" x14ac:dyDescent="0.25">
      <c r="B5" s="208" t="s">
        <v>25</v>
      </c>
      <c r="C5" s="209"/>
      <c r="D5" s="209"/>
      <c r="E5" s="209"/>
      <c r="F5" s="209"/>
      <c r="G5" s="209"/>
      <c r="H5" s="209"/>
      <c r="I5" s="209"/>
      <c r="J5" s="209"/>
      <c r="K5" s="210"/>
    </row>
    <row r="7" spans="2:11" s="28" customFormat="1" ht="30" x14ac:dyDescent="0.25">
      <c r="B7" s="25" t="s">
        <v>17</v>
      </c>
      <c r="C7" s="25" t="s">
        <v>16</v>
      </c>
      <c r="D7" s="25" t="s">
        <v>12</v>
      </c>
      <c r="E7" s="25" t="s">
        <v>13</v>
      </c>
      <c r="F7" s="30" t="s">
        <v>20</v>
      </c>
      <c r="G7" s="29"/>
    </row>
    <row r="8" spans="2:11" x14ac:dyDescent="0.25">
      <c r="B8" s="2">
        <v>2546147.14</v>
      </c>
      <c r="C8" s="23">
        <v>-1267536.8799999999</v>
      </c>
      <c r="D8" s="23">
        <v>651245.52</v>
      </c>
      <c r="E8" s="1" t="s">
        <v>24</v>
      </c>
      <c r="F8" s="21">
        <f>SUM(B8:E8)</f>
        <v>1929855.7800000003</v>
      </c>
      <c r="G8" s="21" t="s">
        <v>19</v>
      </c>
      <c r="H8" s="27"/>
      <c r="I8" s="21"/>
      <c r="J8" s="21"/>
      <c r="K8" s="21"/>
    </row>
    <row r="9" spans="2:11" ht="15.75" thickBot="1" x14ac:dyDescent="0.3">
      <c r="E9" s="33">
        <v>-167545.73000000001</v>
      </c>
      <c r="F9" s="26">
        <f>SUM(B8:D8,E9)</f>
        <v>1762310.0500000003</v>
      </c>
      <c r="G9" s="2" t="s">
        <v>18</v>
      </c>
      <c r="J9" s="21"/>
      <c r="K9" s="2"/>
    </row>
    <row r="10" spans="2:11" ht="15.75" thickTop="1" x14ac:dyDescent="0.25">
      <c r="K10" s="21"/>
    </row>
    <row r="11" spans="2:11" ht="75" x14ac:dyDescent="0.25">
      <c r="B11" s="25" t="s">
        <v>17</v>
      </c>
      <c r="C11" s="25" t="s">
        <v>16</v>
      </c>
      <c r="D11" s="25" t="s">
        <v>15</v>
      </c>
      <c r="E11" s="25" t="s">
        <v>14</v>
      </c>
      <c r="F11" s="25" t="s">
        <v>13</v>
      </c>
      <c r="G11" s="25" t="s">
        <v>12</v>
      </c>
      <c r="H11" s="25" t="s">
        <v>10</v>
      </c>
      <c r="I11" s="24" t="s">
        <v>11</v>
      </c>
      <c r="J11" s="24" t="s">
        <v>10</v>
      </c>
      <c r="K11" s="24" t="s">
        <v>9</v>
      </c>
    </row>
    <row r="12" spans="2:11" x14ac:dyDescent="0.25">
      <c r="B12" s="2">
        <v>2546147.14</v>
      </c>
      <c r="C12" s="23">
        <v>-1267536.8799999999</v>
      </c>
      <c r="D12" s="23">
        <v>-1134663</v>
      </c>
      <c r="E12" s="32">
        <f>SUM(B12:D12)</f>
        <v>143947.26000000024</v>
      </c>
      <c r="F12" s="23">
        <v>-167545.73000000001</v>
      </c>
      <c r="G12" s="21">
        <f>D8</f>
        <v>651245.52</v>
      </c>
      <c r="H12" s="20">
        <f>E12+F12+G12</f>
        <v>627647.05000000028</v>
      </c>
      <c r="I12" s="19">
        <f>F12-G25</f>
        <v>-23597.679999999993</v>
      </c>
      <c r="J12" s="19">
        <f>E12+G12+I12</f>
        <v>771595.10000000033</v>
      </c>
      <c r="K12" s="18">
        <f>J12-H12</f>
        <v>143948.05000000005</v>
      </c>
    </row>
    <row r="13" spans="2:11" x14ac:dyDescent="0.25">
      <c r="E13" s="21"/>
      <c r="F13" s="21"/>
      <c r="G13" s="21"/>
    </row>
    <row r="14" spans="2:11" x14ac:dyDescent="0.25">
      <c r="B14" s="17" t="s">
        <v>8</v>
      </c>
      <c r="C14" s="1"/>
      <c r="D14" s="1"/>
      <c r="G14" s="2"/>
    </row>
    <row r="15" spans="2:11" x14ac:dyDescent="0.25">
      <c r="B15" s="1"/>
      <c r="C15" s="1"/>
      <c r="D15" s="1"/>
      <c r="G15" s="2"/>
    </row>
    <row r="16" spans="2:11" x14ac:dyDescent="0.25">
      <c r="B16" s="12"/>
      <c r="C16" s="16" t="s">
        <v>7</v>
      </c>
      <c r="D16" s="15"/>
      <c r="E16" s="15"/>
      <c r="F16" s="15"/>
      <c r="G16" s="15"/>
      <c r="H16" s="14"/>
    </row>
    <row r="17" spans="2:11" ht="15" customHeight="1" x14ac:dyDescent="0.25">
      <c r="B17" s="13"/>
      <c r="C17" s="10">
        <v>1</v>
      </c>
      <c r="D17" s="211" t="s">
        <v>6</v>
      </c>
      <c r="E17" s="212"/>
      <c r="F17" s="213"/>
      <c r="G17" s="7">
        <v>-25526.87</v>
      </c>
      <c r="H17" s="12">
        <v>2021</v>
      </c>
      <c r="I17" s="1" t="s">
        <v>4</v>
      </c>
    </row>
    <row r="18" spans="2:11" ht="15" customHeight="1" x14ac:dyDescent="0.25">
      <c r="B18" s="11"/>
      <c r="C18" s="10">
        <v>2</v>
      </c>
      <c r="D18" s="211" t="s">
        <v>23</v>
      </c>
      <c r="E18" s="212"/>
      <c r="F18" s="213"/>
      <c r="G18" s="7">
        <v>-128533.52</v>
      </c>
      <c r="H18" s="12">
        <v>2021</v>
      </c>
      <c r="I18" s="1" t="s">
        <v>4</v>
      </c>
    </row>
    <row r="19" spans="2:11" ht="15" customHeight="1" x14ac:dyDescent="0.25">
      <c r="B19" s="11"/>
      <c r="C19" s="10">
        <v>3</v>
      </c>
      <c r="D19" s="211" t="s">
        <v>5</v>
      </c>
      <c r="E19" s="212"/>
      <c r="F19" s="213"/>
      <c r="G19" s="7">
        <v>338289.44</v>
      </c>
      <c r="H19" s="12">
        <v>2021</v>
      </c>
      <c r="I19" s="1" t="s">
        <v>22</v>
      </c>
    </row>
    <row r="20" spans="2:11" ht="15" customHeight="1" x14ac:dyDescent="0.25">
      <c r="B20" s="11"/>
      <c r="C20" s="10">
        <v>4</v>
      </c>
      <c r="D20" s="205" t="s">
        <v>3</v>
      </c>
      <c r="E20" s="206"/>
      <c r="F20" s="207"/>
      <c r="G20" s="7">
        <v>-301238</v>
      </c>
      <c r="H20" s="12">
        <v>2021</v>
      </c>
      <c r="I20" s="1" t="s">
        <v>1</v>
      </c>
    </row>
    <row r="21" spans="2:11" ht="15" customHeight="1" x14ac:dyDescent="0.25">
      <c r="B21" s="11"/>
      <c r="C21" s="10">
        <v>5</v>
      </c>
      <c r="D21" s="205" t="s">
        <v>2</v>
      </c>
      <c r="E21" s="206"/>
      <c r="F21" s="207"/>
      <c r="G21" s="7">
        <v>-26939.1</v>
      </c>
      <c r="H21" s="12">
        <v>2021</v>
      </c>
      <c r="I21" s="1" t="s">
        <v>1</v>
      </c>
    </row>
    <row r="22" spans="2:11" hidden="1" x14ac:dyDescent="0.25">
      <c r="B22" s="11"/>
      <c r="C22" s="10">
        <v>6</v>
      </c>
      <c r="D22" s="202"/>
      <c r="E22" s="203"/>
      <c r="F22" s="204"/>
      <c r="G22" s="7"/>
      <c r="H22" s="7"/>
    </row>
    <row r="23" spans="2:11" hidden="1" x14ac:dyDescent="0.25">
      <c r="B23" s="11"/>
      <c r="C23" s="10">
        <v>7</v>
      </c>
      <c r="D23" s="9"/>
      <c r="E23" s="8"/>
      <c r="F23" s="8"/>
      <c r="G23" s="7"/>
      <c r="H23" s="7"/>
    </row>
    <row r="24" spans="2:11" hidden="1" x14ac:dyDescent="0.25">
      <c r="B24" s="11"/>
      <c r="C24" s="10">
        <v>8</v>
      </c>
      <c r="D24" s="9"/>
      <c r="E24" s="8"/>
      <c r="F24" s="8"/>
      <c r="G24" s="7"/>
      <c r="H24" s="7"/>
    </row>
    <row r="25" spans="2:11" x14ac:dyDescent="0.25">
      <c r="B25" s="6"/>
      <c r="C25" s="5" t="s">
        <v>0</v>
      </c>
      <c r="D25" s="4"/>
      <c r="E25" s="4"/>
      <c r="F25" s="4"/>
      <c r="G25" s="3">
        <v>-143948.05000000002</v>
      </c>
    </row>
    <row r="26" spans="2:11" x14ac:dyDescent="0.25">
      <c r="E26" s="2"/>
      <c r="F26" s="2"/>
      <c r="G26" s="2"/>
    </row>
    <row r="27" spans="2:11" x14ac:dyDescent="0.25">
      <c r="E27" s="2"/>
      <c r="F27" s="2"/>
      <c r="G27" s="2"/>
    </row>
    <row r="28" spans="2:11" x14ac:dyDescent="0.25">
      <c r="E28" s="2"/>
      <c r="F28" s="2"/>
      <c r="G28" s="2"/>
    </row>
    <row r="29" spans="2:11" x14ac:dyDescent="0.25">
      <c r="B29" s="208" t="s">
        <v>21</v>
      </c>
      <c r="C29" s="209"/>
      <c r="D29" s="209"/>
      <c r="E29" s="209"/>
      <c r="F29" s="209"/>
      <c r="G29" s="209"/>
      <c r="H29" s="209"/>
      <c r="I29" s="209"/>
      <c r="J29" s="209"/>
      <c r="K29" s="210"/>
    </row>
    <row r="31" spans="2:11" ht="30" x14ac:dyDescent="0.25">
      <c r="B31" s="31" t="s">
        <v>17</v>
      </c>
      <c r="C31" s="25" t="s">
        <v>16</v>
      </c>
      <c r="D31" s="25" t="s">
        <v>12</v>
      </c>
      <c r="E31" s="25" t="s">
        <v>13</v>
      </c>
      <c r="F31" s="30" t="s">
        <v>20</v>
      </c>
      <c r="G31" s="29"/>
      <c r="H31" s="28"/>
      <c r="I31" s="28"/>
    </row>
    <row r="32" spans="2:11" x14ac:dyDescent="0.25">
      <c r="B32" s="23">
        <v>-583066.56999999995</v>
      </c>
      <c r="C32" s="2">
        <v>390351.77</v>
      </c>
      <c r="D32" s="2">
        <v>382095.08</v>
      </c>
      <c r="F32" s="21">
        <f>SUM(B32:E32)</f>
        <v>189380.28000000009</v>
      </c>
      <c r="G32" s="21" t="s">
        <v>19</v>
      </c>
      <c r="H32" s="27"/>
      <c r="I32" s="21"/>
    </row>
    <row r="33" spans="2:11" ht="15.75" thickBot="1" x14ac:dyDescent="0.3">
      <c r="E33" s="2">
        <v>46436.99</v>
      </c>
      <c r="F33" s="26">
        <f>SUM(B32:D32,E33)</f>
        <v>235817.27000000008</v>
      </c>
      <c r="G33" s="2" t="s">
        <v>18</v>
      </c>
    </row>
    <row r="34" spans="2:11" ht="15.75" thickTop="1" x14ac:dyDescent="0.25"/>
    <row r="35" spans="2:11" ht="75" x14ac:dyDescent="0.25">
      <c r="B35" s="25" t="s">
        <v>17</v>
      </c>
      <c r="C35" s="25" t="s">
        <v>16</v>
      </c>
      <c r="D35" s="25" t="s">
        <v>15</v>
      </c>
      <c r="E35" s="25" t="s">
        <v>14</v>
      </c>
      <c r="F35" s="25" t="s">
        <v>13</v>
      </c>
      <c r="G35" s="25" t="s">
        <v>12</v>
      </c>
      <c r="H35" s="25" t="s">
        <v>10</v>
      </c>
      <c r="I35" s="24" t="s">
        <v>11</v>
      </c>
      <c r="J35" s="24" t="s">
        <v>10</v>
      </c>
      <c r="K35" s="24" t="s">
        <v>9</v>
      </c>
    </row>
    <row r="36" spans="2:11" x14ac:dyDescent="0.25">
      <c r="B36" s="23">
        <v>-583066.56999999995</v>
      </c>
      <c r="C36" s="2">
        <v>390351.77</v>
      </c>
      <c r="D36" s="23">
        <v>-160596</v>
      </c>
      <c r="E36" s="22">
        <f>SUM(B36:D36)</f>
        <v>-353310.79999999993</v>
      </c>
      <c r="F36" s="21">
        <v>46437</v>
      </c>
      <c r="G36" s="2">
        <v>382095.08</v>
      </c>
      <c r="H36" s="20">
        <f>E36+F36+G36</f>
        <v>75221.280000000086</v>
      </c>
      <c r="I36" s="19">
        <f>F36-G49</f>
        <v>-306873.32999999996</v>
      </c>
      <c r="J36" s="19">
        <f>E36+G36+I36</f>
        <v>-278089.04999999987</v>
      </c>
      <c r="K36" s="18">
        <f>J36-H36</f>
        <v>-353310.32999999996</v>
      </c>
    </row>
    <row r="38" spans="2:11" x14ac:dyDescent="0.25">
      <c r="B38" s="17" t="s">
        <v>8</v>
      </c>
      <c r="C38" s="1"/>
      <c r="D38" s="1"/>
      <c r="G38" s="2"/>
    </row>
    <row r="39" spans="2:11" x14ac:dyDescent="0.25">
      <c r="B39" s="1"/>
      <c r="C39" s="1"/>
      <c r="D39" s="1"/>
      <c r="G39" s="2"/>
    </row>
    <row r="40" spans="2:11" x14ac:dyDescent="0.25">
      <c r="B40" s="12"/>
      <c r="C40" s="16" t="s">
        <v>7</v>
      </c>
      <c r="D40" s="15"/>
      <c r="E40" s="15"/>
      <c r="F40" s="15"/>
      <c r="G40" s="15"/>
      <c r="H40" s="14"/>
    </row>
    <row r="41" spans="2:11" x14ac:dyDescent="0.25">
      <c r="B41" s="13"/>
      <c r="C41" s="10">
        <v>1</v>
      </c>
      <c r="D41" s="211" t="s">
        <v>6</v>
      </c>
      <c r="E41" s="212"/>
      <c r="F41" s="213"/>
      <c r="G41" s="7">
        <v>25526.87</v>
      </c>
      <c r="H41" s="12">
        <v>2021</v>
      </c>
      <c r="I41" s="1" t="s">
        <v>4</v>
      </c>
    </row>
    <row r="42" spans="2:11" ht="15" customHeight="1" x14ac:dyDescent="0.25">
      <c r="B42" s="11"/>
      <c r="C42" s="10">
        <v>2</v>
      </c>
      <c r="D42" s="211" t="s">
        <v>5</v>
      </c>
      <c r="E42" s="212"/>
      <c r="F42" s="213"/>
      <c r="G42" s="7">
        <v>-393.64000000001397</v>
      </c>
      <c r="H42" s="12">
        <v>2021</v>
      </c>
      <c r="I42" s="1" t="s">
        <v>4</v>
      </c>
    </row>
    <row r="43" spans="2:11" ht="15" customHeight="1" x14ac:dyDescent="0.25">
      <c r="B43" s="11"/>
      <c r="C43" s="10">
        <v>3</v>
      </c>
      <c r="D43" s="205" t="s">
        <v>3</v>
      </c>
      <c r="E43" s="206"/>
      <c r="F43" s="207"/>
      <c r="G43" s="7">
        <v>301238</v>
      </c>
      <c r="H43" s="12">
        <v>2021</v>
      </c>
      <c r="I43" s="1" t="s">
        <v>1</v>
      </c>
    </row>
    <row r="44" spans="2:11" ht="15" customHeight="1" x14ac:dyDescent="0.25">
      <c r="B44" s="11"/>
      <c r="C44" s="10">
        <v>4</v>
      </c>
      <c r="D44" s="205" t="s">
        <v>2</v>
      </c>
      <c r="E44" s="206"/>
      <c r="F44" s="207"/>
      <c r="G44" s="7">
        <v>26939.1</v>
      </c>
      <c r="H44" s="12">
        <v>2021</v>
      </c>
      <c r="I44" s="1" t="s">
        <v>1</v>
      </c>
    </row>
    <row r="45" spans="2:11" hidden="1" x14ac:dyDescent="0.25">
      <c r="B45" s="11"/>
      <c r="C45" s="10">
        <v>5</v>
      </c>
      <c r="D45" s="205"/>
      <c r="E45" s="206"/>
      <c r="F45" s="207"/>
      <c r="G45" s="7"/>
      <c r="H45" s="12"/>
      <c r="I45" s="1" t="s">
        <v>1</v>
      </c>
    </row>
    <row r="46" spans="2:11" hidden="1" x14ac:dyDescent="0.25">
      <c r="B46" s="11"/>
      <c r="C46" s="10">
        <v>6</v>
      </c>
      <c r="D46" s="202"/>
      <c r="E46" s="203"/>
      <c r="F46" s="204"/>
      <c r="G46" s="7"/>
      <c r="H46" s="7"/>
    </row>
    <row r="47" spans="2:11" hidden="1" x14ac:dyDescent="0.25">
      <c r="B47" s="11"/>
      <c r="C47" s="10">
        <v>7</v>
      </c>
      <c r="D47" s="9"/>
      <c r="E47" s="8"/>
      <c r="F47" s="8"/>
      <c r="G47" s="7"/>
      <c r="H47" s="7"/>
    </row>
    <row r="48" spans="2:11" hidden="1" x14ac:dyDescent="0.25">
      <c r="B48" s="11"/>
      <c r="C48" s="10">
        <v>8</v>
      </c>
      <c r="D48" s="9"/>
      <c r="E48" s="8"/>
      <c r="F48" s="8"/>
      <c r="G48" s="7"/>
      <c r="H48" s="7"/>
    </row>
    <row r="49" spans="2:7" x14ac:dyDescent="0.25">
      <c r="B49" s="6"/>
      <c r="C49" s="5" t="s">
        <v>0</v>
      </c>
      <c r="D49" s="4"/>
      <c r="E49" s="4"/>
      <c r="F49" s="4"/>
      <c r="G49" s="3">
        <f>SUM(G41:G44)</f>
        <v>353310.32999999996</v>
      </c>
    </row>
  </sheetData>
  <mergeCells count="14">
    <mergeCell ref="D46:F46"/>
    <mergeCell ref="D43:F43"/>
    <mergeCell ref="B29:K29"/>
    <mergeCell ref="B5:K5"/>
    <mergeCell ref="D17:F17"/>
    <mergeCell ref="D18:F18"/>
    <mergeCell ref="D19:F19"/>
    <mergeCell ref="D20:F20"/>
    <mergeCell ref="D21:F21"/>
    <mergeCell ref="D22:F22"/>
    <mergeCell ref="D41:F41"/>
    <mergeCell ref="D42:F42"/>
    <mergeCell ref="D44:F44"/>
    <mergeCell ref="D45:F45"/>
  </mergeCells>
  <pageMargins left="0.7" right="0.7" top="0.75" bottom="0.75" header="0.3" footer="0.3"/>
  <pageSetup orientation="portrait" horizontalDpi="200" verticalDpi="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4E9F51-E37D-4BA3-AECC-9EED324E3707}">
  <sheetPr>
    <tabColor theme="4" tint="0.59999389629810485"/>
  </sheetPr>
  <dimension ref="B1:BV36"/>
  <sheetViews>
    <sheetView workbookViewId="0">
      <selection activeCell="B28" sqref="B28"/>
    </sheetView>
  </sheetViews>
  <sheetFormatPr defaultColWidth="9.42578125" defaultRowHeight="15" x14ac:dyDescent="0.25"/>
  <cols>
    <col min="1" max="1" width="9.42578125" style="1"/>
    <col min="2" max="2" width="64.5703125" style="1" bestFit="1" customWidth="1"/>
    <col min="3" max="3" width="9.42578125" style="1"/>
    <col min="4" max="11" width="15.7109375" style="1" customWidth="1"/>
    <col min="12" max="15" width="18.42578125" style="1" hidden="1" customWidth="1"/>
    <col min="16" max="16" width="15.7109375" style="1" customWidth="1"/>
    <col min="17" max="19" width="19.42578125" style="1" hidden="1" customWidth="1"/>
    <col min="20" max="21" width="15.7109375" style="1" customWidth="1"/>
    <col min="22" max="22" width="11.7109375" style="1" bestFit="1" customWidth="1"/>
    <col min="23" max="23" width="11.5703125" style="1" bestFit="1" customWidth="1"/>
    <col min="24" max="16384" width="9.42578125" style="1"/>
  </cols>
  <sheetData>
    <row r="1" spans="2:74" ht="15.75" thickBot="1" x14ac:dyDescent="0.3">
      <c r="S1" s="1" t="str">
        <f>IF(D30="YES", "YES", "NO")</f>
        <v>NO</v>
      </c>
      <c r="BV1" s="34"/>
    </row>
    <row r="2" spans="2:74" ht="18" customHeight="1" x14ac:dyDescent="0.25">
      <c r="C2" s="34" t="b">
        <f>IF(K4="Yes",TRUE,FALSE)</f>
        <v>1</v>
      </c>
      <c r="H2" s="214" t="s">
        <v>28</v>
      </c>
      <c r="I2" s="215"/>
      <c r="J2" s="215"/>
      <c r="K2" s="216"/>
      <c r="L2" s="35"/>
    </row>
    <row r="3" spans="2:74" ht="15.75" thickBot="1" x14ac:dyDescent="0.3">
      <c r="H3" s="217" t="s">
        <v>29</v>
      </c>
      <c r="I3" s="218"/>
      <c r="J3" s="218"/>
      <c r="K3" s="219"/>
      <c r="L3" s="36"/>
    </row>
    <row r="4" spans="2:74" ht="16.5" thickTop="1" thickBot="1" x14ac:dyDescent="0.3">
      <c r="H4" s="36" t="s">
        <v>30</v>
      </c>
      <c r="I4" s="37"/>
      <c r="J4" s="37"/>
      <c r="K4" s="38" t="s">
        <v>31</v>
      </c>
      <c r="L4" s="36"/>
    </row>
    <row r="5" spans="2:74" ht="15.75" thickBot="1" x14ac:dyDescent="0.3">
      <c r="C5" s="39"/>
      <c r="D5" s="40"/>
      <c r="E5" s="40"/>
      <c r="F5" s="40"/>
      <c r="G5" s="40"/>
      <c r="H5" s="41"/>
      <c r="I5" s="42"/>
      <c r="J5" s="42"/>
      <c r="K5" s="43"/>
      <c r="L5" s="41"/>
      <c r="M5" s="40"/>
      <c r="N5" s="40"/>
      <c r="O5" s="40"/>
      <c r="P5" s="40"/>
      <c r="Q5" s="40"/>
      <c r="R5" s="40"/>
      <c r="S5" s="40"/>
      <c r="T5" s="44"/>
    </row>
    <row r="6" spans="2:74" ht="15.75" thickBot="1" x14ac:dyDescent="0.3">
      <c r="C6" s="39"/>
      <c r="D6" s="40"/>
      <c r="E6" s="40"/>
      <c r="F6" s="40"/>
      <c r="G6" s="40"/>
      <c r="H6" s="220" t="s">
        <v>32</v>
      </c>
      <c r="I6" s="221"/>
      <c r="J6" s="221"/>
      <c r="K6" s="222"/>
      <c r="L6" s="41"/>
      <c r="M6" s="40"/>
      <c r="N6" s="40"/>
      <c r="O6" s="40"/>
      <c r="P6" s="40"/>
      <c r="Q6" s="40"/>
      <c r="R6" s="40"/>
      <c r="S6" s="40"/>
      <c r="T6" s="44"/>
    </row>
    <row r="7" spans="2:74" ht="15.75" thickBot="1" x14ac:dyDescent="0.3">
      <c r="C7" s="39"/>
      <c r="D7" s="40"/>
      <c r="E7" s="40"/>
      <c r="F7" s="40"/>
      <c r="G7" s="40"/>
      <c r="H7" s="223"/>
      <c r="I7" s="224"/>
      <c r="J7" s="224"/>
      <c r="K7" s="225"/>
      <c r="L7" s="41"/>
      <c r="M7" s="40"/>
      <c r="N7" s="40"/>
      <c r="O7" s="40"/>
      <c r="P7" s="40"/>
      <c r="Q7" s="40"/>
      <c r="R7" s="40"/>
      <c r="S7" s="40"/>
      <c r="T7" s="44"/>
    </row>
    <row r="8" spans="2:74" ht="15.75" thickBot="1" x14ac:dyDescent="0.3">
      <c r="B8" s="37"/>
      <c r="C8" s="39"/>
      <c r="D8" s="46"/>
      <c r="E8" s="40"/>
      <c r="F8" s="40"/>
      <c r="G8" s="40"/>
      <c r="H8" s="223"/>
      <c r="I8" s="224"/>
      <c r="J8" s="224"/>
      <c r="K8" s="225"/>
      <c r="L8" s="41"/>
      <c r="M8" s="40"/>
      <c r="N8" s="40"/>
      <c r="O8" s="40"/>
      <c r="P8" s="40"/>
      <c r="Q8" s="40"/>
      <c r="R8" s="40"/>
      <c r="S8" s="40"/>
      <c r="T8" s="44"/>
    </row>
    <row r="9" spans="2:74" ht="15.75" thickBot="1" x14ac:dyDescent="0.3">
      <c r="C9" s="39"/>
      <c r="D9" s="40"/>
      <c r="E9" s="40"/>
      <c r="F9" s="40"/>
      <c r="G9" s="40"/>
      <c r="H9" s="223"/>
      <c r="I9" s="224"/>
      <c r="J9" s="224"/>
      <c r="K9" s="225"/>
      <c r="L9" s="41"/>
      <c r="M9" s="40"/>
      <c r="N9" s="40"/>
      <c r="O9" s="40"/>
      <c r="P9" s="40"/>
      <c r="Q9" s="40"/>
      <c r="R9" s="40"/>
      <c r="S9" s="40"/>
      <c r="T9" s="44"/>
    </row>
    <row r="10" spans="2:74" ht="15.75" thickBot="1" x14ac:dyDescent="0.3">
      <c r="C10" s="39"/>
      <c r="D10" s="40"/>
      <c r="E10" s="40"/>
      <c r="F10" s="40"/>
      <c r="G10" s="40"/>
      <c r="H10" s="223"/>
      <c r="I10" s="224"/>
      <c r="J10" s="224"/>
      <c r="K10" s="225"/>
      <c r="L10" s="41"/>
      <c r="M10" s="40"/>
      <c r="N10" s="40"/>
      <c r="O10" s="40"/>
      <c r="P10" s="40"/>
      <c r="Q10" s="40"/>
      <c r="R10" s="40"/>
      <c r="S10" s="40"/>
      <c r="T10" s="44"/>
    </row>
    <row r="11" spans="2:74" ht="15.75" thickBot="1" x14ac:dyDescent="0.3">
      <c r="C11" s="39"/>
      <c r="D11" s="40"/>
      <c r="E11" s="40"/>
      <c r="F11" s="40"/>
      <c r="G11" s="40"/>
      <c r="H11" s="223"/>
      <c r="I11" s="224"/>
      <c r="J11" s="224"/>
      <c r="K11" s="225"/>
      <c r="L11" s="41"/>
      <c r="M11" s="40"/>
      <c r="N11" s="40"/>
      <c r="O11" s="40"/>
      <c r="P11" s="40"/>
      <c r="Q11" s="40"/>
      <c r="R11" s="40"/>
      <c r="S11" s="40"/>
      <c r="T11" s="44"/>
    </row>
    <row r="12" spans="2:74" ht="15.75" thickBot="1" x14ac:dyDescent="0.3">
      <c r="B12" s="47"/>
      <c r="C12" s="39"/>
      <c r="D12" s="40"/>
      <c r="E12" s="40"/>
      <c r="F12" s="40"/>
      <c r="G12" s="40"/>
      <c r="H12" s="226" t="s">
        <v>33</v>
      </c>
      <c r="I12" s="227"/>
      <c r="J12" s="227"/>
      <c r="K12" s="228"/>
      <c r="L12" s="41"/>
      <c r="M12" s="40"/>
      <c r="N12" s="40"/>
      <c r="O12" s="40"/>
      <c r="P12" s="40"/>
      <c r="Q12" s="40"/>
      <c r="R12" s="40"/>
      <c r="S12" s="40"/>
      <c r="T12" s="44"/>
    </row>
    <row r="13" spans="2:74" s="52" customFormat="1" ht="15.75" thickBot="1" x14ac:dyDescent="0.3">
      <c r="B13" s="232" t="s">
        <v>34</v>
      </c>
      <c r="C13" s="233"/>
      <c r="D13" s="233"/>
      <c r="E13" s="233"/>
      <c r="F13" s="233"/>
      <c r="G13" s="48"/>
      <c r="H13" s="229"/>
      <c r="I13" s="230"/>
      <c r="J13" s="230"/>
      <c r="K13" s="231"/>
      <c r="L13" s="49"/>
      <c r="M13" s="50"/>
      <c r="N13" s="50"/>
      <c r="O13" s="50"/>
      <c r="P13" s="50"/>
      <c r="Q13" s="50"/>
      <c r="R13" s="50"/>
      <c r="S13" s="50"/>
      <c r="T13" s="51"/>
    </row>
    <row r="14" spans="2:74" s="52" customFormat="1" ht="24.75" customHeight="1" thickBot="1" x14ac:dyDescent="0.3">
      <c r="C14" s="53"/>
      <c r="D14" s="240"/>
      <c r="E14" s="240"/>
      <c r="F14" s="240"/>
      <c r="G14" s="240"/>
      <c r="H14" s="240"/>
      <c r="I14" s="240"/>
      <c r="J14" s="50"/>
      <c r="K14" s="50"/>
      <c r="L14" s="234"/>
      <c r="M14" s="234"/>
      <c r="N14" s="234"/>
      <c r="O14" s="234"/>
      <c r="P14" s="234"/>
      <c r="Q14" s="234"/>
      <c r="R14" s="234"/>
      <c r="S14" s="234"/>
      <c r="T14" s="235"/>
    </row>
    <row r="15" spans="2:74" s="52" customFormat="1" ht="41.25" customHeight="1" thickBot="1" x14ac:dyDescent="0.3">
      <c r="B15" s="54"/>
      <c r="C15" s="55"/>
      <c r="D15" s="236" t="s">
        <v>35</v>
      </c>
      <c r="E15" s="236" t="s">
        <v>36</v>
      </c>
      <c r="F15" s="236" t="s">
        <v>37</v>
      </c>
      <c r="G15" s="236" t="s">
        <v>38</v>
      </c>
      <c r="H15" s="238" t="s">
        <v>39</v>
      </c>
      <c r="I15" s="238" t="s">
        <v>40</v>
      </c>
      <c r="J15" s="236" t="s">
        <v>41</v>
      </c>
      <c r="K15" s="236" t="s">
        <v>42</v>
      </c>
      <c r="L15" s="238" t="s">
        <v>43</v>
      </c>
      <c r="M15" s="238" t="s">
        <v>44</v>
      </c>
      <c r="N15" s="238" t="s">
        <v>45</v>
      </c>
      <c r="O15" s="238" t="s">
        <v>46</v>
      </c>
      <c r="P15" s="238" t="s">
        <v>47</v>
      </c>
      <c r="Q15" s="238" t="s">
        <v>48</v>
      </c>
      <c r="R15" s="238" t="s">
        <v>49</v>
      </c>
      <c r="S15" s="238" t="s">
        <v>50</v>
      </c>
      <c r="T15" s="241" t="s">
        <v>51</v>
      </c>
      <c r="U15" s="243" t="s">
        <v>52</v>
      </c>
    </row>
    <row r="16" spans="2:74" s="58" customFormat="1" ht="33.75" customHeight="1" thickBot="1" x14ac:dyDescent="0.3">
      <c r="B16" s="56" t="s">
        <v>53</v>
      </c>
      <c r="C16" s="57" t="s">
        <v>54</v>
      </c>
      <c r="D16" s="237"/>
      <c r="E16" s="237"/>
      <c r="F16" s="237"/>
      <c r="G16" s="237"/>
      <c r="H16" s="239"/>
      <c r="I16" s="239"/>
      <c r="J16" s="237"/>
      <c r="K16" s="237"/>
      <c r="L16" s="239"/>
      <c r="M16" s="239"/>
      <c r="N16" s="239"/>
      <c r="O16" s="239"/>
      <c r="P16" s="239"/>
      <c r="Q16" s="239"/>
      <c r="R16" s="239"/>
      <c r="S16" s="239"/>
      <c r="T16" s="242"/>
      <c r="U16" s="244"/>
    </row>
    <row r="17" spans="2:23" ht="15.75" thickBot="1" x14ac:dyDescent="0.3">
      <c r="B17" s="59" t="s">
        <v>55</v>
      </c>
      <c r="C17" s="60" t="s">
        <v>56</v>
      </c>
      <c r="D17" s="61">
        <v>145250460.83000001</v>
      </c>
      <c r="E17" s="62">
        <v>0</v>
      </c>
      <c r="F17" s="63">
        <v>6451269.4400000274</v>
      </c>
      <c r="G17" s="63">
        <v>0</v>
      </c>
      <c r="H17" s="64">
        <v>0</v>
      </c>
      <c r="I17" s="64">
        <v>0</v>
      </c>
      <c r="J17" s="65">
        <f t="shared" ref="J17:K22" si="0">D17-H17</f>
        <v>145250460.83000001</v>
      </c>
      <c r="K17" s="65">
        <f t="shared" si="0"/>
        <v>0</v>
      </c>
      <c r="L17" s="66"/>
      <c r="M17" s="66"/>
      <c r="N17" s="66"/>
      <c r="O17" s="66"/>
      <c r="P17" s="66"/>
      <c r="Q17" s="66"/>
      <c r="R17" s="66"/>
      <c r="S17" s="66"/>
      <c r="T17" s="67"/>
      <c r="U17" s="68"/>
    </row>
    <row r="18" spans="2:23" ht="15.75" thickBot="1" x14ac:dyDescent="0.3">
      <c r="B18" s="59" t="s">
        <v>57</v>
      </c>
      <c r="C18" s="60" t="s">
        <v>56</v>
      </c>
      <c r="D18" s="61">
        <v>32775442</v>
      </c>
      <c r="E18" s="62">
        <v>0</v>
      </c>
      <c r="F18" s="63">
        <v>5411647.9800000004</v>
      </c>
      <c r="G18" s="63">
        <v>0</v>
      </c>
      <c r="H18" s="64">
        <v>0</v>
      </c>
      <c r="I18" s="64">
        <v>0</v>
      </c>
      <c r="J18" s="65">
        <f t="shared" si="0"/>
        <v>32775442</v>
      </c>
      <c r="K18" s="65">
        <f t="shared" si="0"/>
        <v>0</v>
      </c>
      <c r="L18" s="66"/>
      <c r="M18" s="66"/>
      <c r="N18" s="66"/>
      <c r="O18" s="66"/>
      <c r="P18" s="66"/>
      <c r="Q18" s="66"/>
      <c r="R18" s="66"/>
      <c r="S18" s="66"/>
      <c r="T18" s="67"/>
      <c r="U18" s="68"/>
    </row>
    <row r="19" spans="2:23" ht="15.75" thickBot="1" x14ac:dyDescent="0.3">
      <c r="B19" s="59" t="s">
        <v>58</v>
      </c>
      <c r="C19" s="60" t="s">
        <v>59</v>
      </c>
      <c r="D19" s="61">
        <v>63107664.689999998</v>
      </c>
      <c r="E19" s="62">
        <v>163230.39999999999</v>
      </c>
      <c r="F19" s="63">
        <v>60751278.689999998</v>
      </c>
      <c r="G19" s="63">
        <v>151693.74</v>
      </c>
      <c r="H19" s="64">
        <v>0</v>
      </c>
      <c r="I19" s="64">
        <v>0</v>
      </c>
      <c r="J19" s="65">
        <f t="shared" si="0"/>
        <v>63107664.689999998</v>
      </c>
      <c r="K19" s="65">
        <f t="shared" si="0"/>
        <v>163230.39999999999</v>
      </c>
      <c r="L19" s="66"/>
      <c r="M19" s="66"/>
      <c r="N19" s="66"/>
      <c r="O19" s="66"/>
      <c r="P19" s="66"/>
      <c r="Q19" s="66"/>
      <c r="R19" s="66"/>
      <c r="S19" s="66"/>
      <c r="T19" s="67"/>
      <c r="U19" s="68"/>
    </row>
    <row r="20" spans="2:23" ht="15.75" thickBot="1" x14ac:dyDescent="0.3">
      <c r="B20" s="59" t="s">
        <v>60</v>
      </c>
      <c r="C20" s="60" t="s">
        <v>56</v>
      </c>
      <c r="D20" s="61">
        <v>460196</v>
      </c>
      <c r="E20" s="62">
        <v>0</v>
      </c>
      <c r="F20" s="63">
        <v>29808</v>
      </c>
      <c r="G20" s="63">
        <v>0</v>
      </c>
      <c r="H20" s="64">
        <v>0</v>
      </c>
      <c r="I20" s="64">
        <v>0</v>
      </c>
      <c r="J20" s="65">
        <f t="shared" si="0"/>
        <v>460196</v>
      </c>
      <c r="K20" s="65">
        <f t="shared" si="0"/>
        <v>0</v>
      </c>
      <c r="L20" s="66"/>
      <c r="M20" s="66"/>
      <c r="N20" s="66"/>
      <c r="O20" s="66"/>
      <c r="P20" s="66"/>
      <c r="Q20" s="66"/>
      <c r="R20" s="66"/>
      <c r="S20" s="66"/>
      <c r="T20" s="67"/>
      <c r="U20" s="68"/>
    </row>
    <row r="21" spans="2:23" ht="15.75" thickBot="1" x14ac:dyDescent="0.3">
      <c r="B21" s="59" t="s">
        <v>61</v>
      </c>
      <c r="C21" s="69" t="s">
        <v>59</v>
      </c>
      <c r="D21" s="70">
        <v>103849.14</v>
      </c>
      <c r="E21" s="71">
        <v>288.48</v>
      </c>
      <c r="F21" s="72">
        <v>15409.02</v>
      </c>
      <c r="G21" s="72">
        <v>42.81</v>
      </c>
      <c r="H21" s="73">
        <v>0</v>
      </c>
      <c r="I21" s="73">
        <v>0</v>
      </c>
      <c r="J21" s="74">
        <f t="shared" si="0"/>
        <v>103849.14</v>
      </c>
      <c r="K21" s="74">
        <f t="shared" si="0"/>
        <v>288.48</v>
      </c>
      <c r="L21" s="75"/>
      <c r="M21" s="75"/>
      <c r="N21" s="75"/>
      <c r="O21" s="75"/>
      <c r="P21" s="75"/>
      <c r="Q21" s="75"/>
      <c r="R21" s="75"/>
      <c r="S21" s="75"/>
      <c r="T21" s="76"/>
      <c r="U21" s="68"/>
    </row>
    <row r="22" spans="2:23" ht="15.75" thickBot="1" x14ac:dyDescent="0.3">
      <c r="B22" s="77" t="s">
        <v>62</v>
      </c>
      <c r="C22" s="78" t="s">
        <v>59</v>
      </c>
      <c r="D22" s="79">
        <v>574600.18999999994</v>
      </c>
      <c r="E22" s="80">
        <v>1754.99</v>
      </c>
      <c r="F22" s="80">
        <v>574600.18999999994</v>
      </c>
      <c r="G22" s="80">
        <v>1754.99</v>
      </c>
      <c r="H22" s="81">
        <v>0</v>
      </c>
      <c r="I22" s="81">
        <v>0</v>
      </c>
      <c r="J22" s="82">
        <f t="shared" si="0"/>
        <v>574600.18999999994</v>
      </c>
      <c r="K22" s="82">
        <f t="shared" si="0"/>
        <v>1754.99</v>
      </c>
      <c r="L22" s="83"/>
      <c r="M22" s="83"/>
      <c r="N22" s="83"/>
      <c r="O22" s="83"/>
      <c r="P22" s="83"/>
      <c r="Q22" s="83"/>
      <c r="R22" s="83"/>
      <c r="S22" s="83"/>
      <c r="T22" s="84"/>
      <c r="U22" s="68"/>
    </row>
    <row r="23" spans="2:23" x14ac:dyDescent="0.25">
      <c r="C23" s="85" t="s">
        <v>63</v>
      </c>
      <c r="D23" s="86">
        <f>SUM($D$17:$D$22)</f>
        <v>242272212.84999999</v>
      </c>
      <c r="E23" s="86">
        <f>SUM($E$17:$E$22)</f>
        <v>165273.87</v>
      </c>
      <c r="F23" s="86">
        <f>SUM($F$17:$F$22)</f>
        <v>73234013.320000023</v>
      </c>
      <c r="G23" s="86">
        <f>SUM($G$17:$G$22)</f>
        <v>153491.53999999998</v>
      </c>
      <c r="H23" s="86">
        <f>SUM($H$17:$H$22)</f>
        <v>0</v>
      </c>
      <c r="I23" s="86">
        <f>SUM($I$17:$I$22)</f>
        <v>0</v>
      </c>
      <c r="J23" s="86">
        <f>SUM($J$17:$J$22)</f>
        <v>242272212.84999999</v>
      </c>
      <c r="K23" s="86">
        <f>SUM($K$17:$K$22)</f>
        <v>165273.87</v>
      </c>
      <c r="L23" s="87">
        <f>SUM($L$17:$L$22)</f>
        <v>0</v>
      </c>
      <c r="M23" s="87">
        <f>SUM($M$17:$M$22)</f>
        <v>0</v>
      </c>
      <c r="N23" s="87">
        <f>SUM($N$17:$N$22)</f>
        <v>0</v>
      </c>
      <c r="O23" s="87">
        <f>SUM($O$17:$O$22)</f>
        <v>0</v>
      </c>
      <c r="P23" s="87">
        <f>SUM($P$17:$P$22)</f>
        <v>0</v>
      </c>
      <c r="Q23" s="87">
        <f>SUM($Q$17:$Q$22)</f>
        <v>0</v>
      </c>
      <c r="R23" s="87">
        <f>SUM($R$17:$R$22)</f>
        <v>0</v>
      </c>
      <c r="S23" s="87">
        <f>SUM($S$17:$S$22)</f>
        <v>0</v>
      </c>
      <c r="T23" s="86">
        <f>SUM($T$17:$T$22)</f>
        <v>0</v>
      </c>
      <c r="U23" s="88">
        <f>SUM($U$17:$U$22)</f>
        <v>0</v>
      </c>
    </row>
    <row r="24" spans="2:23" x14ac:dyDescent="0.25">
      <c r="M24" s="89" t="str">
        <f>IF($M$23&lt;&gt;1,"Does not equal 100%","")</f>
        <v>Does not equal 100%</v>
      </c>
      <c r="N24" s="89" t="str">
        <f>IF($N$23&lt;&gt;1,"Does not equal 100%","")</f>
        <v>Does not equal 100%</v>
      </c>
      <c r="O24" s="89" t="str">
        <f>IF($O$23&lt;&gt;1,"Does not equal 100%","")</f>
        <v>Does not equal 100%</v>
      </c>
      <c r="P24" s="89" t="str">
        <f>IF($P$23&lt;&gt;1,"Does not equal 100%","")</f>
        <v>Does not equal 100%</v>
      </c>
      <c r="Q24" s="89" t="str">
        <f>IF($Q$23&lt;&gt;1,"Does not equal 100%","")</f>
        <v>Does not equal 100%</v>
      </c>
      <c r="R24" s="89" t="str">
        <f>IF($R$23&lt;&gt;1,"Does not equal 100%","")</f>
        <v>Does not equal 100%</v>
      </c>
      <c r="S24" s="89" t="str">
        <f>IF($S$23&lt;&gt;1,"Does not equal 100%","")</f>
        <v>Does not equal 100%</v>
      </c>
    </row>
    <row r="25" spans="2:23" x14ac:dyDescent="0.25">
      <c r="J25" s="2"/>
      <c r="K25" s="2"/>
    </row>
    <row r="26" spans="2:23" x14ac:dyDescent="0.25">
      <c r="J26" s="2"/>
      <c r="K26" s="2"/>
    </row>
    <row r="27" spans="2:23" x14ac:dyDescent="0.25">
      <c r="I27" s="2"/>
      <c r="J27" s="2"/>
      <c r="K27" s="2"/>
      <c r="L27" s="2"/>
      <c r="M27" s="2"/>
      <c r="N27" s="2"/>
      <c r="O27" s="2"/>
      <c r="P27" s="2"/>
      <c r="Q27" s="2"/>
      <c r="R27" s="2"/>
      <c r="S27" s="2"/>
      <c r="T27" s="2"/>
      <c r="U27" s="2"/>
      <c r="V27" s="2"/>
      <c r="W27" s="2"/>
    </row>
    <row r="28" spans="2:23" x14ac:dyDescent="0.25">
      <c r="F28" s="2"/>
      <c r="G28" s="2"/>
      <c r="H28" s="21"/>
      <c r="I28" s="2"/>
      <c r="J28" s="2"/>
      <c r="K28" s="2"/>
      <c r="L28" s="2"/>
      <c r="M28" s="2"/>
      <c r="N28" s="2"/>
      <c r="O28" s="2"/>
      <c r="P28" s="2"/>
      <c r="Q28" s="2"/>
      <c r="R28" s="2"/>
      <c r="S28" s="2"/>
      <c r="T28" s="2"/>
      <c r="U28" s="2"/>
      <c r="V28" s="2"/>
      <c r="W28" s="2"/>
    </row>
    <row r="29" spans="2:23" x14ac:dyDescent="0.25">
      <c r="F29" s="2"/>
      <c r="G29" s="2"/>
      <c r="H29" s="21"/>
      <c r="I29" s="2"/>
      <c r="J29" s="2"/>
      <c r="K29" s="2"/>
      <c r="L29" s="2"/>
      <c r="M29" s="2"/>
      <c r="N29" s="2"/>
      <c r="O29" s="2"/>
      <c r="P29" s="2"/>
      <c r="Q29" s="2"/>
      <c r="R29" s="2"/>
      <c r="S29" s="2"/>
      <c r="T29" s="2"/>
      <c r="U29" s="2"/>
      <c r="V29" s="2"/>
      <c r="W29" s="2"/>
    </row>
    <row r="30" spans="2:23" x14ac:dyDescent="0.25">
      <c r="F30" s="2"/>
      <c r="G30" s="2"/>
      <c r="H30" s="21"/>
      <c r="I30" s="2"/>
      <c r="J30" s="2"/>
      <c r="K30" s="2"/>
      <c r="L30" s="2"/>
      <c r="M30" s="2"/>
      <c r="N30" s="2"/>
      <c r="O30" s="2"/>
      <c r="P30" s="2"/>
      <c r="Q30" s="2"/>
      <c r="R30" s="2"/>
      <c r="S30" s="2"/>
      <c r="T30" s="2"/>
      <c r="U30" s="2"/>
      <c r="V30" s="2"/>
      <c r="W30" s="2"/>
    </row>
    <row r="31" spans="2:23" x14ac:dyDescent="0.25">
      <c r="F31" s="2"/>
      <c r="G31" s="2"/>
      <c r="H31" s="21"/>
      <c r="I31" s="2"/>
      <c r="J31" s="2"/>
      <c r="K31" s="2"/>
      <c r="L31" s="2"/>
      <c r="M31" s="2"/>
      <c r="N31" s="2"/>
      <c r="O31" s="2"/>
      <c r="P31" s="2"/>
      <c r="Q31" s="2"/>
      <c r="R31" s="2"/>
      <c r="S31" s="2"/>
      <c r="T31" s="2"/>
      <c r="U31" s="2"/>
      <c r="V31" s="2"/>
      <c r="W31" s="2"/>
    </row>
    <row r="32" spans="2:23" x14ac:dyDescent="0.25">
      <c r="F32" s="2"/>
      <c r="G32" s="2"/>
      <c r="H32" s="21"/>
      <c r="I32" s="2"/>
      <c r="J32" s="2"/>
      <c r="K32" s="2"/>
      <c r="L32" s="2"/>
      <c r="M32" s="2"/>
      <c r="N32" s="2"/>
      <c r="O32" s="2"/>
      <c r="P32" s="2"/>
      <c r="Q32" s="2"/>
      <c r="R32" s="2"/>
      <c r="S32" s="2"/>
      <c r="T32" s="2"/>
      <c r="U32" s="2"/>
      <c r="V32" s="2"/>
      <c r="W32" s="2"/>
    </row>
    <row r="33" spans="2:23" x14ac:dyDescent="0.25">
      <c r="F33" s="2"/>
      <c r="G33" s="2"/>
      <c r="H33" s="21"/>
      <c r="I33" s="2"/>
      <c r="J33" s="2"/>
      <c r="K33" s="2"/>
      <c r="L33" s="2"/>
      <c r="M33" s="2"/>
      <c r="N33" s="2"/>
      <c r="O33" s="2"/>
      <c r="P33" s="2"/>
      <c r="Q33" s="2"/>
      <c r="R33" s="2"/>
      <c r="S33" s="2"/>
      <c r="T33" s="2"/>
      <c r="U33" s="2"/>
      <c r="V33" s="2"/>
      <c r="W33" s="2"/>
    </row>
    <row r="34" spans="2:23" ht="17.25" x14ac:dyDescent="0.25">
      <c r="B34" s="90"/>
      <c r="I34" s="2"/>
      <c r="J34" s="2"/>
      <c r="K34" s="2"/>
      <c r="L34" s="2"/>
      <c r="M34" s="2"/>
      <c r="N34" s="2"/>
      <c r="O34" s="2"/>
      <c r="P34" s="2"/>
      <c r="Q34" s="2"/>
      <c r="R34" s="2"/>
      <c r="S34" s="2"/>
      <c r="T34" s="2"/>
      <c r="U34" s="2"/>
      <c r="V34" s="2"/>
      <c r="W34" s="2"/>
    </row>
    <row r="35" spans="2:23" ht="17.25" x14ac:dyDescent="0.25">
      <c r="B35" s="90"/>
    </row>
    <row r="36" spans="2:23" ht="17.25" x14ac:dyDescent="0.25">
      <c r="B36" s="90"/>
    </row>
  </sheetData>
  <mergeCells count="25">
    <mergeCell ref="U15:U16"/>
    <mergeCell ref="M15:M16"/>
    <mergeCell ref="N15:N16"/>
    <mergeCell ref="O15:O16"/>
    <mergeCell ref="P15:P16"/>
    <mergeCell ref="Q15:Q16"/>
    <mergeCell ref="R15:R16"/>
    <mergeCell ref="L14:T14"/>
    <mergeCell ref="D15:D16"/>
    <mergeCell ref="E15:E16"/>
    <mergeCell ref="F15:F16"/>
    <mergeCell ref="G15:G16"/>
    <mergeCell ref="H15:H16"/>
    <mergeCell ref="I15:I16"/>
    <mergeCell ref="J15:J16"/>
    <mergeCell ref="K15:K16"/>
    <mergeCell ref="L15:L16"/>
    <mergeCell ref="D14:I14"/>
    <mergeCell ref="S15:S16"/>
    <mergeCell ref="T15:T16"/>
    <mergeCell ref="H2:K2"/>
    <mergeCell ref="H3:K3"/>
    <mergeCell ref="H6:K11"/>
    <mergeCell ref="H12:K13"/>
    <mergeCell ref="B13:F13"/>
  </mergeCells>
  <dataValidations disablePrompts="1" count="2">
    <dataValidation type="list" allowBlank="1" showInputMessage="1" showErrorMessage="1" sqref="C17:C22" xr:uid="{1CB9ECBD-1473-4E2E-9129-6F92BF7AADF1}">
      <formula1>"kWh, kW, kVA"</formula1>
    </dataValidation>
    <dataValidation type="list" showErrorMessage="1" errorTitle="Selection Needed" error="Please select an option from the drop-down list." prompt="Use the following format eg: January 1, 2013" sqref="K4" xr:uid="{18E67B05-18C1-4D7F-9634-1BE1E612440F}">
      <formula1>"Yes,No"</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80308-2CE4-4FFB-9E70-B401F4D9B980}">
  <sheetPr>
    <tabColor theme="4" tint="0.59999389629810485"/>
  </sheetPr>
  <dimension ref="B11:X40"/>
  <sheetViews>
    <sheetView workbookViewId="0">
      <selection activeCell="E28" sqref="E28"/>
    </sheetView>
  </sheetViews>
  <sheetFormatPr defaultColWidth="9.42578125" defaultRowHeight="15" x14ac:dyDescent="0.25"/>
  <cols>
    <col min="1" max="1" width="9.42578125" style="1"/>
    <col min="2" max="2" width="61.42578125" style="108" customWidth="1"/>
    <col min="3" max="3" width="11.5703125" style="1" bestFit="1" customWidth="1"/>
    <col min="4" max="8" width="14.7109375" style="1" customWidth="1"/>
    <col min="9" max="9" width="14.5703125" style="1" customWidth="1"/>
    <col min="10" max="11" width="14.5703125" style="1" hidden="1" customWidth="1"/>
    <col min="12" max="14" width="14.5703125" style="1" customWidth="1"/>
    <col min="15" max="18" width="14.5703125" style="1" hidden="1" customWidth="1"/>
    <col min="19" max="19" width="14.5703125" style="1" customWidth="1"/>
    <col min="20" max="22" width="14.5703125" style="1" hidden="1" customWidth="1"/>
    <col min="23" max="23" width="10.42578125" style="1" bestFit="1" customWidth="1"/>
    <col min="24" max="16384" width="9.42578125" style="1"/>
  </cols>
  <sheetData>
    <row r="11" spans="2:24" ht="20.25" customHeight="1" x14ac:dyDescent="0.25">
      <c r="B11" s="245"/>
      <c r="C11" s="245"/>
      <c r="D11" s="245"/>
      <c r="E11" s="245"/>
      <c r="F11" s="245"/>
      <c r="G11" s="245"/>
      <c r="H11" s="245"/>
      <c r="I11" s="245"/>
      <c r="J11" s="245"/>
      <c r="K11" s="245"/>
      <c r="L11" s="245"/>
    </row>
    <row r="12" spans="2:24" ht="21" customHeight="1" x14ac:dyDescent="0.25">
      <c r="B12" s="245"/>
      <c r="C12" s="245"/>
      <c r="D12" s="245"/>
      <c r="E12" s="245"/>
      <c r="F12" s="245"/>
      <c r="G12" s="245"/>
      <c r="H12" s="245"/>
      <c r="I12" s="245"/>
      <c r="J12" s="245"/>
      <c r="K12" s="245"/>
      <c r="L12" s="245"/>
    </row>
    <row r="13" spans="2:24" ht="18" x14ac:dyDescent="0.25">
      <c r="B13" s="91" t="s">
        <v>34</v>
      </c>
    </row>
    <row r="14" spans="2:24" s="94" customFormat="1" ht="29.25" customHeight="1" x14ac:dyDescent="0.25">
      <c r="B14" s="92"/>
      <c r="C14" s="93"/>
      <c r="D14" s="246" t="s">
        <v>64</v>
      </c>
      <c r="E14" s="246" t="s">
        <v>65</v>
      </c>
      <c r="F14" s="246" t="s">
        <v>66</v>
      </c>
      <c r="G14" s="248">
        <v>1508</v>
      </c>
      <c r="H14" s="246" t="s">
        <v>67</v>
      </c>
      <c r="I14" s="246" t="s">
        <v>54</v>
      </c>
      <c r="J14" s="1"/>
      <c r="K14" s="1"/>
      <c r="L14" s="1"/>
      <c r="M14" s="1"/>
      <c r="N14" s="1"/>
      <c r="O14" s="1"/>
      <c r="P14" s="1"/>
      <c r="Q14" s="1"/>
      <c r="R14" s="1"/>
      <c r="S14" s="1"/>
      <c r="T14" s="1"/>
      <c r="U14" s="1"/>
      <c r="V14" s="1"/>
      <c r="W14" s="1"/>
      <c r="X14" s="1"/>
    </row>
    <row r="15" spans="2:24" s="94" customFormat="1" ht="25.5" customHeight="1" x14ac:dyDescent="0.25">
      <c r="B15" s="95" t="s">
        <v>53</v>
      </c>
      <c r="C15" s="96"/>
      <c r="D15" s="247"/>
      <c r="E15" s="247"/>
      <c r="F15" s="247"/>
      <c r="G15" s="249"/>
      <c r="H15" s="247"/>
      <c r="I15" s="247"/>
      <c r="J15" s="1"/>
      <c r="K15" s="1"/>
      <c r="L15" s="1"/>
      <c r="M15" s="1"/>
      <c r="N15" s="1"/>
      <c r="O15" s="1"/>
      <c r="P15" s="1"/>
      <c r="Q15" s="1"/>
      <c r="R15" s="1"/>
      <c r="S15" s="1"/>
      <c r="T15" s="1"/>
      <c r="U15" s="1"/>
      <c r="V15" s="1"/>
      <c r="W15" s="1"/>
      <c r="X15" s="1"/>
    </row>
    <row r="17" spans="2:9" ht="15.75" customHeight="1" x14ac:dyDescent="0.25">
      <c r="B17" s="97" t="s">
        <v>55</v>
      </c>
      <c r="D17" s="98">
        <f>'OEB Staff 6a'!J17</f>
        <v>145250460.83000001</v>
      </c>
      <c r="E17" s="98">
        <f>'OEB Staff 6a'!K17</f>
        <v>0</v>
      </c>
      <c r="F17" s="99">
        <f>'OEB Staff 6a'!D17/'OEB Staff 6a'!$D$23</f>
        <v>0.59953413196390848</v>
      </c>
      <c r="G17" s="100">
        <f>F17*$C$39</f>
        <v>-43285.812756392785</v>
      </c>
      <c r="H17" s="118">
        <f>G17/D17</f>
        <v>-2.9800809242907779E-4</v>
      </c>
      <c r="I17" s="101" t="s">
        <v>56</v>
      </c>
    </row>
    <row r="18" spans="2:9" ht="15.75" customHeight="1" x14ac:dyDescent="0.25">
      <c r="B18" s="97" t="s">
        <v>57</v>
      </c>
      <c r="D18" s="98">
        <f>'OEB Staff 6a'!J18</f>
        <v>32775442</v>
      </c>
      <c r="E18" s="98">
        <f>'OEB Staff 6a'!K18</f>
        <v>0</v>
      </c>
      <c r="F18" s="99">
        <f>'OEB Staff 6a'!D18/'OEB Staff 6a'!$D$23</f>
        <v>0.13528353753177849</v>
      </c>
      <c r="G18" s="100">
        <f t="shared" ref="G18:G22" si="0">F18*$C$39</f>
        <v>-9767.3469489398776</v>
      </c>
      <c r="H18" s="118">
        <f>G18/D18</f>
        <v>-2.9800809242907779E-4</v>
      </c>
      <c r="I18" s="101" t="s">
        <v>56</v>
      </c>
    </row>
    <row r="19" spans="2:9" ht="15.75" customHeight="1" x14ac:dyDescent="0.25">
      <c r="B19" s="97" t="s">
        <v>58</v>
      </c>
      <c r="D19" s="98">
        <f>'OEB Staff 6a'!J19</f>
        <v>63107664.689999998</v>
      </c>
      <c r="E19" s="98">
        <f>'OEB Staff 6a'!K19</f>
        <v>163230.39999999999</v>
      </c>
      <c r="F19" s="99">
        <f>'OEB Staff 6a'!D19/'OEB Staff 6a'!$D$23</f>
        <v>0.26048247113288375</v>
      </c>
      <c r="G19" s="100">
        <f t="shared" si="0"/>
        <v>-18806.594771920765</v>
      </c>
      <c r="H19" s="118">
        <f>G19/E19</f>
        <v>-0.11521502595056292</v>
      </c>
      <c r="I19" s="101" t="s">
        <v>59</v>
      </c>
    </row>
    <row r="20" spans="2:9" ht="15.75" customHeight="1" x14ac:dyDescent="0.25">
      <c r="B20" s="97" t="s">
        <v>60</v>
      </c>
      <c r="D20" s="98">
        <f>'OEB Staff 6a'!J20</f>
        <v>460196</v>
      </c>
      <c r="E20" s="98">
        <f>'OEB Staff 6a'!K20</f>
        <v>0</v>
      </c>
      <c r="F20" s="99">
        <f>'OEB Staff 6a'!D20/'OEB Staff 6a'!$D$23</f>
        <v>1.8994997180503113E-3</v>
      </c>
      <c r="G20" s="100">
        <f t="shared" si="0"/>
        <v>-137.14213210349186</v>
      </c>
      <c r="H20" s="118">
        <f>G20/D20</f>
        <v>-2.9800809242907773E-4</v>
      </c>
      <c r="I20" s="101" t="s">
        <v>56</v>
      </c>
    </row>
    <row r="21" spans="2:9" ht="15.75" customHeight="1" x14ac:dyDescent="0.25">
      <c r="B21" s="97" t="s">
        <v>61</v>
      </c>
      <c r="D21" s="98">
        <f>'OEB Staff 6a'!J21</f>
        <v>103849.14</v>
      </c>
      <c r="E21" s="98">
        <f>'OEB Staff 6a'!K21</f>
        <v>288.48</v>
      </c>
      <c r="F21" s="99">
        <f>'OEB Staff 6a'!D21/'OEB Staff 6a'!$D$23</f>
        <v>4.286465161578269E-4</v>
      </c>
      <c r="G21" s="100">
        <f t="shared" si="0"/>
        <v>-30.947884111800239</v>
      </c>
      <c r="H21" s="118">
        <f>G21/E21</f>
        <v>-0.10727913238976787</v>
      </c>
      <c r="I21" s="101" t="s">
        <v>59</v>
      </c>
    </row>
    <row r="22" spans="2:9" ht="15.75" customHeight="1" thickBot="1" x14ac:dyDescent="0.3">
      <c r="B22" s="102" t="s">
        <v>62</v>
      </c>
      <c r="C22" s="103"/>
      <c r="D22" s="104">
        <f>'OEB Staff 6a'!J22</f>
        <v>574600.18999999994</v>
      </c>
      <c r="E22" s="104">
        <f>'OEB Staff 6a'!K22</f>
        <v>1754.99</v>
      </c>
      <c r="F22" s="105">
        <f>'OEB Staff 6a'!D22/'OEB Staff 6a'!$D$23</f>
        <v>2.3717131372212171E-3</v>
      </c>
      <c r="G22" s="106">
        <f t="shared" si="0"/>
        <v>-171.23550653128564</v>
      </c>
      <c r="H22" s="119">
        <f>G22/E22</f>
        <v>-9.7570645149707771E-2</v>
      </c>
      <c r="I22" s="107" t="s">
        <v>59</v>
      </c>
    </row>
    <row r="23" spans="2:9" x14ac:dyDescent="0.25">
      <c r="G23" s="100"/>
    </row>
    <row r="24" spans="2:9" x14ac:dyDescent="0.25">
      <c r="B24" s="108" t="s">
        <v>63</v>
      </c>
      <c r="D24" s="109">
        <f>SUM(D17:D22)</f>
        <v>242272212.84999999</v>
      </c>
      <c r="E24" s="109">
        <f>SUM(E17:E22)</f>
        <v>165273.87</v>
      </c>
      <c r="F24" s="110">
        <f>SUM($F$17:$F$22)</f>
        <v>0.99999999999999989</v>
      </c>
      <c r="G24" s="100">
        <f>SUM($G$17:$G$22)</f>
        <v>-72199.08</v>
      </c>
    </row>
    <row r="26" spans="2:9" x14ac:dyDescent="0.25">
      <c r="C26" s="2"/>
      <c r="D26" s="2"/>
      <c r="E26" s="2"/>
    </row>
    <row r="27" spans="2:9" x14ac:dyDescent="0.25">
      <c r="B27" s="111" t="s">
        <v>68</v>
      </c>
      <c r="C27" s="112">
        <v>-162871</v>
      </c>
      <c r="D27" s="112"/>
      <c r="E27" s="112"/>
    </row>
    <row r="28" spans="2:9" x14ac:dyDescent="0.25">
      <c r="B28" s="111" t="s">
        <v>69</v>
      </c>
      <c r="C28" s="112">
        <v>95418</v>
      </c>
      <c r="D28" s="112"/>
      <c r="E28" s="112"/>
    </row>
    <row r="29" spans="2:9" x14ac:dyDescent="0.25">
      <c r="B29" s="113" t="s">
        <v>70</v>
      </c>
      <c r="C29" s="114">
        <f>SUM(C27:C28)</f>
        <v>-67453</v>
      </c>
      <c r="D29" s="112"/>
      <c r="E29" s="112"/>
    </row>
    <row r="30" spans="2:9" x14ac:dyDescent="0.25">
      <c r="C30" s="115"/>
      <c r="D30" s="115"/>
      <c r="E30" s="115"/>
    </row>
    <row r="31" spans="2:9" x14ac:dyDescent="0.25">
      <c r="B31" s="111" t="s">
        <v>71</v>
      </c>
      <c r="C31" s="112">
        <v>-9392.2900000000009</v>
      </c>
      <c r="D31" s="112"/>
      <c r="E31" s="112"/>
    </row>
    <row r="32" spans="2:9" x14ac:dyDescent="0.25">
      <c r="B32" s="111" t="s">
        <v>72</v>
      </c>
      <c r="C32" s="112">
        <v>5656.32</v>
      </c>
      <c r="D32" s="112"/>
      <c r="E32" s="112"/>
    </row>
    <row r="33" spans="2:5" x14ac:dyDescent="0.25">
      <c r="B33" s="113" t="s">
        <v>70</v>
      </c>
      <c r="C33" s="114">
        <f>SUM(C31:C32)</f>
        <v>-3735.9700000000012</v>
      </c>
      <c r="D33" s="112"/>
      <c r="E33" s="112"/>
    </row>
    <row r="34" spans="2:5" x14ac:dyDescent="0.25">
      <c r="C34" s="115"/>
      <c r="D34" s="115"/>
      <c r="E34" s="115"/>
    </row>
    <row r="35" spans="2:5" x14ac:dyDescent="0.25">
      <c r="B35" s="111" t="s">
        <v>73</v>
      </c>
      <c r="C35" s="112">
        <v>-2438.9899999999998</v>
      </c>
      <c r="D35" s="112"/>
      <c r="E35" s="112"/>
    </row>
    <row r="36" spans="2:5" x14ac:dyDescent="0.25">
      <c r="B36" s="111" t="s">
        <v>74</v>
      </c>
      <c r="C36" s="112">
        <v>1428.88</v>
      </c>
      <c r="D36" s="112"/>
      <c r="E36" s="112"/>
    </row>
    <row r="37" spans="2:5" x14ac:dyDescent="0.25">
      <c r="B37" s="113" t="s">
        <v>70</v>
      </c>
      <c r="C37" s="114">
        <f>SUM(C35:C36)</f>
        <v>-1010.1099999999997</v>
      </c>
      <c r="D37" s="112"/>
      <c r="E37" s="112"/>
    </row>
    <row r="38" spans="2:5" x14ac:dyDescent="0.25">
      <c r="C38" s="112"/>
      <c r="D38" s="112"/>
      <c r="E38" s="112"/>
    </row>
    <row r="39" spans="2:5" ht="15.75" thickBot="1" x14ac:dyDescent="0.3">
      <c r="B39" s="113" t="s">
        <v>75</v>
      </c>
      <c r="C39" s="116">
        <f>C29+C33+C37</f>
        <v>-72199.08</v>
      </c>
      <c r="D39" s="117"/>
      <c r="E39" s="117"/>
    </row>
    <row r="40" spans="2:5" ht="15.75" thickTop="1" x14ac:dyDescent="0.25"/>
  </sheetData>
  <mergeCells count="7">
    <mergeCell ref="B11:L12"/>
    <mergeCell ref="D14:D15"/>
    <mergeCell ref="E14:E15"/>
    <mergeCell ref="F14:F15"/>
    <mergeCell ref="G14:G15"/>
    <mergeCell ref="H14:H15"/>
    <mergeCell ref="I14:I15"/>
  </mergeCells>
  <pageMargins left="0.7" right="0.7" top="0.75" bottom="0.75" header="0.3" footer="0.3"/>
  <pageSetup orientation="portrait" horizontalDpi="200" verticalDpi="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OEB Staff 2a</vt:lpstr>
      <vt:lpstr>OEB Staff 2b</vt:lpstr>
      <vt:lpstr>OEB Staff 2c</vt:lpstr>
      <vt:lpstr>OEB Staff 4</vt:lpstr>
      <vt:lpstr>OEB Staff 6a</vt:lpstr>
      <vt:lpstr>OEB Staff 6b</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Hampton</dc:creator>
  <cp:lastModifiedBy>Laura Hampton</cp:lastModifiedBy>
  <dcterms:created xsi:type="dcterms:W3CDTF">2022-10-08T14:54:20Z</dcterms:created>
  <dcterms:modified xsi:type="dcterms:W3CDTF">2022-10-13T12:17:52Z</dcterms:modified>
</cp:coreProperties>
</file>